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3896" tabRatio="914" firstSheet="2" activeTab="4" autoFilterDateGrouping="1"/>
  </bookViews>
  <sheets>
    <sheet name=" 货运" sheetId="1" state="visible" r:id="rId1"/>
    <sheet name="货运量排名" sheetId="2" state="visible" r:id="rId2"/>
    <sheet name="货运周转量排名" sheetId="3" state="visible" r:id="rId3"/>
    <sheet name="公路总客运" sheetId="4" state="hidden" r:id="rId4"/>
    <sheet name="班线包车" sheetId="5" state="visible" r:id="rId5"/>
    <sheet name="城市客运" sheetId="6" state="visible" r:id="rId6"/>
    <sheet name="城市汇总" sheetId="7" state="visible" r:id="rId7"/>
    <sheet name="城市分市州" sheetId="8" state="visible" r:id="rId8"/>
    <sheet name="公交" sheetId="9" state="visible" r:id="rId9"/>
    <sheet name="出租" sheetId="10" state="visible" r:id="rId10"/>
    <sheet name="网约车" sheetId="11" state="visible" r:id="rId11"/>
    <sheet name="轨道、轮渡" sheetId="12" state="visible" r:id="rId12"/>
    <sheet name="中口径明细" sheetId="13" state="visible" r:id="rId13"/>
    <sheet name="中口径排名" sheetId="14" state="visible" r:id="rId14"/>
    <sheet name="中口径分析" sheetId="15" state="visible" r:id="rId15"/>
    <sheet name="2025年城市客运量" sheetId="16" state="hidden" r:id="rId16"/>
    <sheet name="道路运输周转量" sheetId="17" state="visible" r:id="rId17"/>
    <sheet name="中口径客运量" sheetId="18" state="hidden" r:id="rId18"/>
    <sheet name="中口径计算过程" sheetId="19" state="hidden" r:id="rId19"/>
  </sheets>
  <definedNames>
    <definedName name="_xlnm._FilterDatabase" localSheetId="0" hidden="1">' 货运'!$A$4:$EO$78</definedName>
    <definedName name="_xlnm._FilterDatabase" localSheetId="4" hidden="1">'班线包车'!$A$3:$JY$57</definedName>
    <definedName name="_xlnm._FilterDatabase" localSheetId="5" hidden="1">'城市客运'!$A$1:$AT$39</definedName>
    <definedName name="_xlnm._FilterDatabase" localSheetId="8" hidden="1">'公交'!$A$3:$CH$76</definedName>
    <definedName name="_xlnm._FilterDatabase" localSheetId="9" hidden="1">'出租'!$A$3:$CH$76</definedName>
    <definedName name="_xlnm._FilterDatabase" localSheetId="10" hidden="1">'网约车'!$A$3:$CH$76</definedName>
    <definedName name="_xlnm._FilterDatabase" localSheetId="11" hidden="1">'轨道、轮渡'!$A$1:$AS$23</definedName>
    <definedName name="_xlnm._FilterDatabase" localSheetId="12" hidden="1">'中口径明细'!$A$98:$CI$188</definedName>
    <definedName name="_xlnm._FilterDatabase" localSheetId="13" hidden="1">'中口径排名'!$J$1:$R$20</definedName>
    <definedName name="_xlnm._FilterDatabase" localSheetId="17" hidden="1">'中口径客运量'!$A$2:$Z$188</definedName>
  </definedNames>
  <calcPr calcId="191029" fullCalcOnLoad="true"/>
</workbook>
</file>

<file path=xl/sharedStrings.xml><?xml version="1.0" encoding="utf-8"?>
<sst xmlns="http://schemas.openxmlformats.org/spreadsheetml/2006/main" count="118" uniqueCount="80">
  <si>
    <t>5月与去年同比</t>
  </si>
  <si>
    <t>6月与去年同比</t>
  </si>
  <si>
    <t>7月与去年同比</t>
  </si>
  <si>
    <t>2026年5月</t>
  </si>
  <si>
    <t>2026年6月</t>
  </si>
  <si>
    <t>2026年7月</t>
  </si>
  <si>
    <t>5月同比</t>
  </si>
  <si>
    <t>6月同比</t>
  </si>
  <si>
    <t>7月同比</t>
  </si>
  <si>
    <t>4970.63</t>
  </si>
  <si>
    <t>26403.98</t>
  </si>
  <si>
    <t>4946.86</t>
  </si>
  <si>
    <t>25809.77</t>
  </si>
  <si>
    <t>1010.85</t>
  </si>
  <si>
    <t>7802.04</t>
  </si>
  <si>
    <t>874.95</t>
  </si>
  <si>
    <t>4892.91</t>
  </si>
  <si>
    <t>1404.69</t>
  </si>
  <si>
    <t>8271.86</t>
  </si>
  <si>
    <t>1279.83</t>
  </si>
  <si>
    <t>5732.65</t>
  </si>
  <si>
    <t>1134.97</t>
  </si>
  <si>
    <t>4519.92</t>
  </si>
  <si>
    <t>1092.00</t>
  </si>
  <si>
    <t>3412.92</t>
  </si>
  <si>
    <t>1556.78</t>
  </si>
  <si>
    <t>10216.33</t>
  </si>
  <si>
    <t>1362.58</t>
  </si>
  <si>
    <t>6784.79</t>
  </si>
  <si>
    <t>197.86</t>
  </si>
  <si>
    <t>1231.82</t>
  </si>
  <si>
    <t>186.48</t>
  </si>
  <si>
    <t>1095.50</t>
  </si>
  <si>
    <t>575.43</t>
  </si>
  <si>
    <t>2960.06</t>
  </si>
  <si>
    <t>563.61</t>
  </si>
  <si>
    <t>2881.50</t>
  </si>
  <si>
    <t>458.55</t>
  </si>
  <si>
    <t>4957.09</t>
  </si>
  <si>
    <t>286.04</t>
  </si>
  <si>
    <t>1772.35</t>
  </si>
  <si>
    <t>772.29</t>
  </si>
  <si>
    <t>4305.03</t>
  </si>
  <si>
    <t>763.99</t>
  </si>
  <si>
    <t>4201.97</t>
  </si>
  <si>
    <t>668.31</t>
  </si>
  <si>
    <t>9071.52</t>
  </si>
  <si>
    <t>411.33</t>
  </si>
  <si>
    <t>3579.67</t>
  </si>
  <si>
    <t>687.86</t>
  </si>
  <si>
    <t>7012.86</t>
  </si>
  <si>
    <t>503.53</t>
  </si>
  <si>
    <t>2536.85</t>
  </si>
  <si>
    <t>165.69</t>
  </si>
  <si>
    <t>1176.08</t>
  </si>
  <si>
    <t>135.47</t>
  </si>
  <si>
    <t>667.35</t>
  </si>
  <si>
    <t>514.05</t>
  </si>
  <si>
    <t>3936.60</t>
  </si>
  <si>
    <t>415.93</t>
  </si>
  <si>
    <t>2380.29</t>
  </si>
  <si>
    <t>150.92</t>
  </si>
  <si>
    <t>1165.20</t>
  </si>
  <si>
    <t>127.91</t>
  </si>
  <si>
    <t>902.48</t>
  </si>
  <si>
    <t>205.06</t>
  </si>
  <si>
    <t>2112.12</t>
  </si>
  <si>
    <t>70.14</t>
  </si>
  <si>
    <t>273.55</t>
  </si>
  <si>
    <t>125.94</t>
  </si>
  <si>
    <t>1454.01</t>
  </si>
  <si>
    <t>62.78</t>
  </si>
  <si>
    <t>227.97</t>
  </si>
  <si>
    <t>10.45</t>
  </si>
  <si>
    <t>99.28</t>
  </si>
  <si>
    <t>9.38</t>
  </si>
  <si>
    <t>70.35</t>
  </si>
  <si>
    <t>同比</t>
  </si>
  <si>
    <t>99225.68</t>
  </si>
  <si>
    <t>468.48</t>
  </si>
</sst>
</file>

<file path=xl/styles.xml><?xml version="1.0" encoding="utf-8"?>
<styleSheet xmlns="http://schemas.openxmlformats.org/spreadsheetml/2006/main">
  <numFmts count="17">
    <numFmt numFmtId="164" formatCode="0.00_ "/>
    <numFmt numFmtId="165" formatCode="#,##0.00_ "/>
    <numFmt numFmtId="166" formatCode="0.00_);[Red]\(0.00\)"/>
    <numFmt numFmtId="167" formatCode="0_ "/>
    <numFmt numFmtId="168" formatCode="0.000_ "/>
    <numFmt numFmtId="169" formatCode="0_);[Red]\(0\)"/>
    <numFmt numFmtId="170" formatCode="#\ ###\ ###\ ###"/>
    <numFmt numFmtId="171" formatCode="_ * #,##0.0_ ;_ * \-#,##0.0_ ;_ * &quot;-&quot;_ ;_ @_ "/>
    <numFmt numFmtId="172" formatCode="_ * #,##0.00_ ;_ * \-#,##0.00_ ;_ * &quot;-&quot;??_ ;_ @_ "/>
    <numFmt numFmtId="173" formatCode="0.0000_ "/>
    <numFmt numFmtId="174" formatCode="0.0000_);[Red]\(0.0000\)"/>
    <numFmt numFmtId="175" formatCode="#,##0.0000_ "/>
    <numFmt numFmtId="176" formatCode="0.00000_ "/>
    <numFmt numFmtId="177" formatCode="0.0000;[Red]0.0000"/>
    <numFmt numFmtId="178" formatCode="0.00;[Red]0.00"/>
    <numFmt numFmtId="179" formatCode="yyyy&quot;年&quot;m&quot;月&quot;;@"/>
    <numFmt numFmtId="180" formatCode="yyyy&quot;年&quot;m&quot;月&quot;"/>
  </numFmts>
  <fonts count="56">
    <font>
      <name val="宋体"/>
      <charset val="134"/>
      <color theme="1"/>
      <sz val="11"/>
      <scheme val="minor"/>
    </font>
    <font>
      <name val="宋体"/>
      <charset val="134"/>
      <family val="3"/>
      <b val="1"/>
      <color theme="1"/>
      <sz val="11"/>
      <scheme val="minor"/>
    </font>
    <font>
      <name val="宋体"/>
      <charset val="134"/>
      <family val="3"/>
      <b val="1"/>
      <color theme="1"/>
      <sz val="10"/>
      <scheme val="minor"/>
    </font>
    <font>
      <name val="宋体"/>
      <charset val="134"/>
      <family val="3"/>
      <b val="1"/>
      <color theme="1"/>
      <sz val="11"/>
    </font>
    <font>
      <name val="宋体"/>
      <charset val="134"/>
      <family val="3"/>
      <color theme="1"/>
      <sz val="11"/>
    </font>
    <font>
      <name val="宋体"/>
      <charset val="134"/>
      <family val="3"/>
      <b val="1"/>
      <color theme="1"/>
      <sz val="20"/>
    </font>
    <font>
      <name val="宋体"/>
      <charset val="134"/>
      <family val="3"/>
      <b val="1"/>
      <color rgb="FFFF0000"/>
      <sz val="10"/>
    </font>
    <font>
      <name val="黑体"/>
      <charset val="134"/>
      <family val="3"/>
      <b val="1"/>
      <color theme="1"/>
      <sz val="16"/>
    </font>
    <font>
      <name val="宋体"/>
      <charset val="134"/>
      <family val="3"/>
      <b val="1"/>
      <color theme="1"/>
      <sz val="14"/>
      <scheme val="minor"/>
    </font>
    <font>
      <name val="黑体"/>
      <charset val="134"/>
      <family val="3"/>
      <b val="1"/>
      <color theme="1"/>
      <sz val="12"/>
    </font>
    <font>
      <name val="仿宋_GB2312"/>
      <charset val="134"/>
      <b val="1"/>
      <color theme="1"/>
      <sz val="12"/>
    </font>
    <font>
      <name val="仿宋_GB2312"/>
      <charset val="134"/>
      <b val="1"/>
      <color theme="1"/>
      <sz val="14"/>
    </font>
    <font>
      <name val="宋体"/>
      <charset val="134"/>
      <family val="3"/>
      <sz val="12"/>
      <scheme val="minor"/>
    </font>
    <font>
      <name val="仿宋_GB2312"/>
      <charset val="134"/>
      <color theme="1"/>
      <sz val="14"/>
    </font>
    <font>
      <name val="宋体"/>
      <charset val="134"/>
      <family val="3"/>
      <color theme="1"/>
      <sz val="12"/>
      <scheme val="minor"/>
    </font>
    <font>
      <name val="仿宋_GB2312"/>
      <charset val="134"/>
      <sz val="14"/>
    </font>
    <font>
      <name val="宋体"/>
      <charset val="134"/>
      <family val="3"/>
      <sz val="11"/>
    </font>
    <font>
      <name val="宋体"/>
      <charset val="134"/>
      <family val="3"/>
      <sz val="11"/>
      <scheme val="minor"/>
    </font>
    <font>
      <name val="宋体"/>
      <charset val="134"/>
      <family val="3"/>
      <b val="1"/>
      <sz val="11"/>
    </font>
    <font>
      <name val="Times New Roman"/>
      <family val="1"/>
      <color indexed="8"/>
      <sz val="10"/>
    </font>
    <font>
      <name val="Times New Roman"/>
      <family val="1"/>
      <sz val="10"/>
    </font>
    <font>
      <name val="宋体"/>
      <charset val="134"/>
      <family val="3"/>
      <b val="1"/>
      <color theme="1"/>
      <sz val="16"/>
      <scheme val="minor"/>
    </font>
    <font>
      <name val="宋体"/>
      <charset val="134"/>
      <family val="3"/>
      <b val="1"/>
      <color theme="1"/>
      <sz val="18"/>
    </font>
    <font>
      <name val="黑体"/>
      <charset val="134"/>
      <family val="3"/>
      <b val="1"/>
      <color theme="1"/>
      <sz val="18"/>
    </font>
    <font>
      <name val="宋体"/>
      <charset val="134"/>
      <family val="3"/>
      <b val="1"/>
      <color theme="1"/>
      <sz val="16"/>
    </font>
    <font>
      <name val="宋体"/>
      <charset val="134"/>
      <family val="3"/>
      <color theme="1"/>
      <sz val="12"/>
    </font>
    <font>
      <name val="宋体"/>
      <charset val="134"/>
      <family val="3"/>
      <color rgb="FFFF0000"/>
      <sz val="11"/>
      <scheme val="minor"/>
    </font>
    <font>
      <name val="宋体"/>
      <charset val="134"/>
      <family val="3"/>
      <color rgb="FFFF0000"/>
      <sz val="11"/>
    </font>
    <font>
      <name val="宋体"/>
      <charset val="134"/>
      <family val="3"/>
      <b val="1"/>
      <sz val="20"/>
    </font>
    <font>
      <name val="宋体"/>
      <charset val="134"/>
      <family val="3"/>
      <b val="1"/>
      <sz val="11"/>
      <scheme val="minor"/>
    </font>
    <font>
      <name val="宋体"/>
      <charset val="134"/>
      <family val="3"/>
      <sz val="11"/>
    </font>
    <font>
      <name val="宋体"/>
      <charset val="134"/>
      <family val="3"/>
      <sz val="20"/>
    </font>
    <font>
      <name val="宋体"/>
      <charset val="134"/>
      <family val="3"/>
      <color theme="1"/>
      <sz val="20"/>
    </font>
    <font>
      <name val="宋体"/>
      <charset val="134"/>
      <family val="3"/>
      <b val="1"/>
      <color theme="1"/>
      <sz val="12"/>
      <scheme val="minor"/>
    </font>
    <font>
      <name val="宋体"/>
      <charset val="134"/>
      <family val="3"/>
      <b val="1"/>
      <color theme="1"/>
      <sz val="8"/>
    </font>
    <font>
      <name val="宋体"/>
      <charset val="134"/>
      <family val="3"/>
      <b val="1"/>
      <sz val="12"/>
    </font>
    <font>
      <name val="宋体"/>
      <charset val="134"/>
      <family val="3"/>
      <b val="1"/>
      <sz val="12"/>
      <scheme val="minor"/>
    </font>
    <font>
      <name val="宋体"/>
      <charset val="134"/>
      <family val="3"/>
      <color rgb="FFFF0000"/>
      <sz val="12"/>
      <scheme val="minor"/>
    </font>
    <font>
      <name val="宋体"/>
      <charset val="134"/>
      <family val="3"/>
      <sz val="10"/>
    </font>
    <font>
      <name val="宋体"/>
      <charset val="134"/>
      <family val="3"/>
      <b val="1"/>
      <sz val="10"/>
    </font>
    <font>
      <name val="仿宋_GB2312"/>
      <charset val="134"/>
      <sz val="12"/>
    </font>
    <font>
      <name val="仿宋_GB2312"/>
      <charset val="134"/>
      <b val="1"/>
      <sz val="12"/>
    </font>
    <font>
      <name val="宋体"/>
      <charset val="134"/>
      <family val="3"/>
      <b val="1"/>
      <sz val="14"/>
    </font>
    <font>
      <name val="宋体"/>
      <charset val="134"/>
      <family val="3"/>
      <sz val="14"/>
    </font>
    <font>
      <name val="宋体"/>
      <charset val="134"/>
      <family val="3"/>
      <sz val="12"/>
    </font>
    <font>
      <name val="宋体"/>
      <charset val="134"/>
      <family val="3"/>
      <color theme="1"/>
      <sz val="14"/>
      <scheme val="minor"/>
    </font>
    <font>
      <name val="黑体"/>
      <charset val="134"/>
      <family val="3"/>
      <color theme="1"/>
      <sz val="18"/>
    </font>
    <font>
      <name val="仿宋_GB2312"/>
      <charset val="134"/>
      <color theme="1"/>
      <sz val="11"/>
    </font>
    <font>
      <name val="仿宋_GB2312"/>
      <charset val="134"/>
      <b val="1"/>
      <color theme="1"/>
      <sz val="11"/>
    </font>
    <font>
      <name val="等线"/>
      <charset val="134"/>
      <family val="3"/>
      <color theme="1"/>
      <sz val="11"/>
    </font>
    <font>
      <name val="Arial"/>
      <family val="2"/>
      <sz val="10"/>
    </font>
    <font>
      <name val="Calibri"/>
      <family val="2"/>
      <color theme="1"/>
      <sz val="11"/>
    </font>
    <font>
      <name val="宋体"/>
      <charset val="134"/>
      <family val="3"/>
      <color theme="1"/>
      <sz val="11"/>
      <scheme val="minor"/>
    </font>
    <font>
      <name val="宋体"/>
      <charset val="134"/>
      <family val="3"/>
      <sz val="9"/>
      <scheme val="minor"/>
    </font>
    <font>
      <name val="黑体"/>
      <charset val="134"/>
      <family val="3"/>
      <b val="1"/>
      <color theme="1"/>
      <sz val="16"/>
    </font>
    <font>
      <name val="宋体"/>
      <charset val="134"/>
      <family val="3"/>
      <b val="1"/>
      <color theme="1"/>
      <sz val="14"/>
      <scheme val="minor"/>
    </font>
  </fonts>
  <fills count="8">
    <fill>
      <patternFill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3" tint="0.7999816888943144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9">
    <xf numFmtId="0" fontId="0" fillId="0" borderId="0" applyAlignment="1">
      <alignment vertical="center"/>
    </xf>
    <xf numFmtId="9" fontId="52" fillId="0" borderId="0" applyAlignment="1">
      <alignment vertical="center"/>
    </xf>
    <xf numFmtId="0" fontId="44" fillId="0" borderId="0" applyAlignment="1">
      <alignment vertical="center"/>
    </xf>
    <xf numFmtId="0" fontId="50" fillId="0" borderId="0"/>
    <xf numFmtId="9" fontId="52" fillId="0" borderId="0" applyAlignment="1">
      <alignment vertical="center"/>
    </xf>
    <xf numFmtId="0" fontId="52" fillId="0" borderId="0" applyAlignment="1">
      <alignment vertical="center"/>
    </xf>
    <xf numFmtId="0" fontId="44" fillId="0" borderId="0"/>
    <xf numFmtId="41" fontId="44" fillId="0" borderId="0"/>
    <xf numFmtId="0" fontId="0" fillId="0" borderId="0" applyAlignment="1">
      <alignment vertical="center"/>
    </xf>
  </cellStyleXfs>
  <cellXfs count="2837">
    <xf numFmtId="0" fontId="0" fillId="0" borderId="0" applyAlignment="1" pivotButton="0" quotePrefix="0" xfId="0">
      <alignment vertical="center"/>
    </xf>
    <xf numFmtId="0" fontId="0" fillId="0" borderId="0" applyAlignment="1" pivotButton="0" quotePrefix="0" xfId="0">
      <alignment horizontal="center" vertical="center"/>
    </xf>
    <xf numFmtId="0" fontId="1" fillId="2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  <xf numFmtId="57" fontId="0" fillId="0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10" fontId="0" fillId="0" borderId="0" applyAlignment="1" pivotButton="0" quotePrefix="0" xfId="0">
      <alignment horizontal="center" vertical="center"/>
    </xf>
    <xf numFmtId="166" fontId="0" fillId="0" borderId="0" applyAlignment="1" pivotButton="0" quotePrefix="0" xfId="0">
      <alignment horizontal="center" vertical="center"/>
    </xf>
    <xf numFmtId="57" fontId="0" fillId="3" borderId="0" applyAlignment="1" pivotButton="0" quotePrefix="0" xfId="0">
      <alignment horizontal="center" vertical="center"/>
    </xf>
    <xf numFmtId="166" fontId="0" fillId="3" borderId="0" applyAlignment="1" pivotButton="0" quotePrefix="0" xfId="0">
      <alignment horizontal="center" vertical="center"/>
    </xf>
    <xf numFmtId="164" fontId="0" fillId="3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 vertical="center"/>
    </xf>
    <xf numFmtId="164" fontId="1" fillId="0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0" fillId="4" borderId="0" applyAlignment="1" pivotButton="0" quotePrefix="0" xfId="0">
      <alignment horizontal="center" vertical="center"/>
    </xf>
    <xf numFmtId="164" fontId="0" fillId="4" borderId="0" applyAlignment="1" pivotButton="0" quotePrefix="0" xfId="0">
      <alignment horizontal="center" vertical="center"/>
    </xf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4" fontId="0" fillId="0" borderId="0" applyAlignment="1" pivotButton="0" quotePrefix="0" xfId="0">
      <alignment horizontal="center" vertical="center"/>
    </xf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center"/>
    </xf>
    <xf numFmtId="167" fontId="0" fillId="0" borderId="5" applyAlignment="1" pivotButton="0" quotePrefix="0" xfId="0">
      <alignment horizontal="center" vertical="center" wrapText="1"/>
    </xf>
    <xf numFmtId="167" fontId="0" fillId="0" borderId="6" applyAlignment="1" pivotButton="0" quotePrefix="0" xfId="0">
      <alignment horizontal="center" vertical="center" wrapText="1"/>
    </xf>
    <xf numFmtId="167" fontId="0" fillId="0" borderId="10" applyAlignment="1" pivotButton="0" quotePrefix="0" xfId="0">
      <alignment horizontal="center" vertical="center" wrapText="1"/>
    </xf>
    <xf numFmtId="167" fontId="3" fillId="0" borderId="12" applyAlignment="1" pivotButton="0" quotePrefix="0" xfId="0">
      <alignment horizontal="center" vertical="center" wrapText="1"/>
    </xf>
    <xf numFmtId="164" fontId="4" fillId="0" borderId="12" applyAlignment="1" pivotButton="0" quotePrefix="0" xfId="0">
      <alignment horizontal="center" vertical="center" wrapText="1"/>
    </xf>
    <xf numFmtId="10" fontId="4" fillId="0" borderId="12" applyAlignment="1" pivotButton="0" quotePrefix="0" xfId="0">
      <alignment horizontal="center" vertical="center" wrapText="1"/>
    </xf>
    <xf numFmtId="10" fontId="3" fillId="0" borderId="12" applyAlignment="1" pivotButton="0" quotePrefix="0" xfId="0">
      <alignment horizontal="center" vertical="center" wrapText="1"/>
    </xf>
    <xf numFmtId="164" fontId="3" fillId="0" borderId="12" applyAlignment="1" pivotButton="0" quotePrefix="0" xfId="0">
      <alignment horizontal="center" vertical="center" wrapText="1"/>
    </xf>
    <xf numFmtId="167" fontId="3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center" vertical="center" wrapText="1"/>
    </xf>
    <xf numFmtId="166" fontId="4" fillId="0" borderId="12" applyAlignment="1" pivotButton="0" quotePrefix="0" xfId="0">
      <alignment horizontal="center" vertical="center"/>
    </xf>
    <xf numFmtId="0" fontId="4" fillId="0" borderId="12" applyAlignment="1" pivotButton="0" quotePrefix="0" xfId="0">
      <alignment horizontal="center" vertical="center" wrapText="1"/>
    </xf>
    <xf numFmtId="166" fontId="4" fillId="0" borderId="12" applyAlignment="1" pivotButton="0" quotePrefix="0" xfId="0">
      <alignment horizontal="center" vertical="center" wrapText="1"/>
    </xf>
    <xf numFmtId="0" fontId="4" fillId="0" borderId="12" applyAlignment="1" pivotButton="0" quotePrefix="0" xfId="0">
      <alignment horizontal="center" vertical="center"/>
    </xf>
    <xf numFmtId="168" fontId="4" fillId="0" borderId="12" applyAlignment="1" pivotButton="0" quotePrefix="0" xfId="0">
      <alignment horizontal="center" vertical="center" wrapText="1"/>
    </xf>
    <xf numFmtId="166" fontId="0" fillId="0" borderId="12" applyAlignment="1" pivotButton="0" quotePrefix="0" xfId="0">
      <alignment horizontal="center" vertical="center"/>
    </xf>
    <xf numFmtId="0" fontId="0" fillId="0" borderId="12" applyAlignment="1" pivotButton="0" quotePrefix="0" xfId="0">
      <alignment horizontal="center" vertical="center"/>
    </xf>
    <xf numFmtId="164" fontId="4" fillId="0" borderId="12" applyAlignment="1" pivotButton="0" quotePrefix="0" xfId="0">
      <alignment horizontal="center" vertical="center"/>
    </xf>
    <xf numFmtId="167" fontId="0" fillId="0" borderId="0" applyAlignment="1" pivotButton="0" quotePrefix="0" xfId="0">
      <alignment horizontal="center" vertical="center" wrapText="1"/>
    </xf>
    <xf numFmtId="10" fontId="3" fillId="0" borderId="15" applyAlignment="1" pivotButton="0" quotePrefix="0" xfId="0">
      <alignment horizontal="center" vertical="center" wrapText="1"/>
    </xf>
    <xf numFmtId="10" fontId="3" fillId="0" borderId="9" applyAlignment="1" pivotButton="0" quotePrefix="0" xfId="0">
      <alignment horizontal="center" vertical="center" wrapText="1"/>
    </xf>
    <xf numFmtId="164" fontId="0" fillId="0" borderId="0" pivotButton="0" quotePrefix="0" xfId="0"/>
    <xf numFmtId="164" fontId="0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center" vertical="center"/>
    </xf>
    <xf numFmtId="167" fontId="10" fillId="0" borderId="12" applyAlignment="1" pivotButton="0" quotePrefix="0" xfId="0">
      <alignment horizontal="center" vertical="center" wrapText="1"/>
    </xf>
    <xf numFmtId="49" fontId="10" fillId="0" borderId="12" applyAlignment="1" pivotButton="0" quotePrefix="0" xfId="0">
      <alignment horizontal="center" vertical="center" wrapText="1"/>
    </xf>
    <xf numFmtId="164" fontId="10" fillId="0" borderId="12" applyAlignment="1" pivotButton="0" quotePrefix="0" xfId="0">
      <alignment horizontal="center" vertical="center" wrapText="1"/>
    </xf>
    <xf numFmtId="49" fontId="11" fillId="0" borderId="12" applyAlignment="1" pivotButton="0" quotePrefix="0" xfId="0">
      <alignment horizontal="center" vertical="center" wrapText="1"/>
    </xf>
    <xf numFmtId="0" fontId="0" fillId="0" borderId="12" applyAlignment="1" pivotButton="0" quotePrefix="0" xfId="0">
      <alignment vertical="center"/>
    </xf>
    <xf numFmtId="0" fontId="0" fillId="0" borderId="12" applyAlignment="1" pivotButton="0" quotePrefix="0" xfId="0">
      <alignment vertical="center" wrapText="1"/>
    </xf>
    <xf numFmtId="167" fontId="11" fillId="0" borderId="12" applyAlignment="1" pivotButton="0" quotePrefix="0" xfId="0">
      <alignment horizontal="center" vertical="center" wrapText="1"/>
    </xf>
    <xf numFmtId="10" fontId="0" fillId="0" borderId="12" applyAlignment="1" pivotButton="0" quotePrefix="0" xfId="0">
      <alignment horizontal="center" vertical="center"/>
    </xf>
    <xf numFmtId="10" fontId="11" fillId="0" borderId="12" applyAlignment="1" pivotButton="0" quotePrefix="0" xfId="1">
      <alignment horizontal="center" vertical="center"/>
    </xf>
    <xf numFmtId="10" fontId="12" fillId="0" borderId="12" applyAlignment="1" pivotButton="0" quotePrefix="0" xfId="0">
      <alignment horizontal="center" vertical="center"/>
    </xf>
    <xf numFmtId="164" fontId="0" fillId="0" borderId="12" applyAlignment="1" pivotButton="0" quotePrefix="0" xfId="0">
      <alignment horizontal="center" vertical="center"/>
    </xf>
    <xf numFmtId="164" fontId="4" fillId="5" borderId="12" applyAlignment="1" pivotButton="0" quotePrefix="0" xfId="0">
      <alignment horizontal="center" vertical="center" wrapText="1"/>
    </xf>
    <xf numFmtId="0" fontId="13" fillId="0" borderId="12" applyAlignment="1" pivotButton="0" quotePrefix="0" xfId="0">
      <alignment horizontal="center" vertical="center"/>
    </xf>
    <xf numFmtId="169" fontId="13" fillId="0" borderId="12" applyAlignment="1" pivotButton="0" quotePrefix="0" xfId="0">
      <alignment horizontal="center" vertical="center"/>
    </xf>
    <xf numFmtId="10" fontId="13" fillId="0" borderId="12" applyAlignment="1" pivotButton="0" quotePrefix="0" xfId="1">
      <alignment horizontal="center" vertical="center"/>
    </xf>
    <xf numFmtId="164" fontId="12" fillId="0" borderId="12" applyAlignment="1" pivotButton="0" quotePrefix="0" xfId="0">
      <alignment horizontal="center" vertical="center"/>
    </xf>
    <xf numFmtId="164" fontId="14" fillId="6" borderId="12" applyAlignment="1" pivotButton="0" quotePrefix="0" xfId="0">
      <alignment horizontal="center" vertical="center"/>
    </xf>
    <xf numFmtId="167" fontId="13" fillId="0" borderId="12" applyAlignment="1" pivotButton="0" quotePrefix="0" xfId="0">
      <alignment horizontal="center" vertical="center" wrapText="1"/>
    </xf>
    <xf numFmtId="164" fontId="13" fillId="0" borderId="12" applyAlignment="1" pivotButton="0" quotePrefix="0" xfId="0">
      <alignment horizontal="center" vertical="center" wrapText="1"/>
    </xf>
    <xf numFmtId="10" fontId="13" fillId="0" borderId="12" applyAlignment="1" pivotButton="0" quotePrefix="0" xfId="0">
      <alignment horizontal="center" vertical="center" wrapText="1"/>
    </xf>
    <xf numFmtId="10" fontId="0" fillId="0" borderId="0" applyAlignment="1" pivotButton="0" quotePrefix="0" xfId="0">
      <alignment vertical="center"/>
    </xf>
    <xf numFmtId="10" fontId="4" fillId="5" borderId="12" applyAlignment="1" pivotButton="0" quotePrefix="0" xfId="0">
      <alignment horizontal="center" vertical="center" wrapText="1"/>
    </xf>
    <xf numFmtId="164" fontId="15" fillId="0" borderId="12" applyAlignment="1" pivotButton="0" quotePrefix="0" xfId="0">
      <alignment horizontal="center" vertical="center" wrapText="1"/>
    </xf>
    <xf numFmtId="10" fontId="15" fillId="0" borderId="0" applyAlignment="1" pivotButton="0" quotePrefix="0" xfId="0">
      <alignment horizontal="center" vertical="center"/>
    </xf>
    <xf numFmtId="164" fontId="16" fillId="5" borderId="12" applyAlignment="1" pivotButton="0" quotePrefix="0" xfId="0">
      <alignment horizontal="center" vertical="center" wrapText="1"/>
    </xf>
    <xf numFmtId="10" fontId="16" fillId="5" borderId="12" applyAlignment="1" pivotButton="0" quotePrefix="0" xfId="0">
      <alignment horizontal="center" vertical="center" wrapText="1"/>
    </xf>
    <xf numFmtId="10" fontId="16" fillId="0" borderId="12" applyAlignment="1" pivotButton="0" quotePrefix="0" xfId="0">
      <alignment horizontal="center" vertical="center" wrapText="1"/>
    </xf>
    <xf numFmtId="164" fontId="16" fillId="0" borderId="12" applyAlignment="1" pivotButton="0" quotePrefix="0" xfId="0">
      <alignment horizontal="center" vertical="center" wrapText="1"/>
    </xf>
    <xf numFmtId="10" fontId="13" fillId="0" borderId="12" applyAlignment="1" pivotButton="0" quotePrefix="0" xfId="0">
      <alignment horizontal="center" vertical="center"/>
    </xf>
    <xf numFmtId="166" fontId="17" fillId="5" borderId="15" applyAlignment="1" pivotButton="0" quotePrefix="0" xfId="0">
      <alignment horizontal="center" vertical="center"/>
    </xf>
    <xf numFmtId="164" fontId="18" fillId="5" borderId="15" applyAlignment="1" pivotButton="0" quotePrefix="0" xfId="0">
      <alignment horizontal="center" vertical="center"/>
    </xf>
    <xf numFmtId="164" fontId="16" fillId="5" borderId="15" applyAlignment="1" pivotButton="0" quotePrefix="0" xfId="0">
      <alignment horizontal="center" vertical="center"/>
    </xf>
    <xf numFmtId="170" fontId="19" fillId="7" borderId="6" applyAlignment="1" pivotButton="0" quotePrefix="0" xfId="7">
      <alignment vertical="center"/>
    </xf>
    <xf numFmtId="171" fontId="19" fillId="7" borderId="6" applyAlignment="1" pivotButton="0" quotePrefix="0" xfId="7">
      <alignment vertical="center"/>
    </xf>
    <xf numFmtId="171" fontId="19" fillId="7" borderId="20" applyAlignment="1" pivotButton="0" quotePrefix="0" xfId="7">
      <alignment vertical="center"/>
    </xf>
    <xf numFmtId="170" fontId="20" fillId="7" borderId="6" applyAlignment="1" pivotButton="0" quotePrefix="0" xfId="6">
      <alignment horizontal="right" vertical="center"/>
    </xf>
    <xf numFmtId="171" fontId="19" fillId="7" borderId="20" applyAlignment="1" pivotButton="0" quotePrefix="0" xfId="7">
      <alignment horizontal="right" vertical="center"/>
    </xf>
    <xf numFmtId="4" fontId="0" fillId="0" borderId="0" applyAlignment="1" pivotButton="0" quotePrefix="0" xfId="0">
      <alignment vertical="center"/>
    </xf>
    <xf numFmtId="167" fontId="8" fillId="0" borderId="12" applyAlignment="1" pivotButton="0" quotePrefix="0" xfId="0">
      <alignment horizontal="center" vertical="center" wrapText="1"/>
    </xf>
    <xf numFmtId="49" fontId="8" fillId="0" borderId="12" applyAlignment="1" pivotButton="0" quotePrefix="0" xfId="0">
      <alignment horizontal="center" vertical="center" wrapText="1"/>
    </xf>
    <xf numFmtId="0" fontId="8" fillId="0" borderId="12" applyAlignment="1" pivotButton="0" quotePrefix="0" xfId="0">
      <alignment horizontal="center" vertical="center" wrapText="1"/>
    </xf>
    <xf numFmtId="167" fontId="4" fillId="0" borderId="12" applyAlignment="1" pivotButton="0" quotePrefix="0" xfId="0">
      <alignment horizontal="left" vertical="center" wrapText="1"/>
    </xf>
    <xf numFmtId="167" fontId="4" fillId="0" borderId="12" applyAlignment="1" pivotButton="0" quotePrefix="0" xfId="0">
      <alignment horizontal="left" vertical="center" wrapText="1" indent="2"/>
    </xf>
    <xf numFmtId="0" fontId="0" fillId="0" borderId="0" applyAlignment="1" pivotButton="0" quotePrefix="0" xfId="0">
      <alignment vertical="center" wrapText="1"/>
    </xf>
    <xf numFmtId="0" fontId="24" fillId="0" borderId="12" applyAlignment="1" pivotButton="0" quotePrefix="0" xfId="0">
      <alignment horizontal="center" vertical="center" wrapText="1"/>
    </xf>
    <xf numFmtId="0" fontId="11" fillId="0" borderId="12" applyAlignment="1" pivotButton="0" quotePrefix="0" xfId="0">
      <alignment horizontal="center" vertical="center" wrapText="1"/>
    </xf>
    <xf numFmtId="164" fontId="25" fillId="0" borderId="12" applyAlignment="1" pivotButton="0" quotePrefix="0" xfId="0">
      <alignment horizontal="center" vertical="center" wrapText="1"/>
    </xf>
    <xf numFmtId="0" fontId="14" fillId="0" borderId="12" applyAlignment="1" pivotButton="0" quotePrefix="0" xfId="0">
      <alignment horizontal="center" vertical="center"/>
    </xf>
    <xf numFmtId="10" fontId="25" fillId="0" borderId="12" applyAlignment="1" pivotButton="0" quotePrefix="0" xfId="0">
      <alignment horizontal="center" vertical="center" wrapText="1"/>
    </xf>
    <xf numFmtId="167" fontId="25" fillId="0" borderId="12" applyAlignment="1" pivotButton="0" quotePrefix="0" xfId="0">
      <alignment horizontal="center" vertical="center" wrapText="1"/>
    </xf>
    <xf numFmtId="0" fontId="26" fillId="0" borderId="0" pivotButton="0" quotePrefix="0" xfId="0"/>
    <xf numFmtId="164" fontId="27" fillId="0" borderId="12" applyAlignment="1" pivotButton="0" quotePrefix="0" xfId="0">
      <alignment horizontal="center" vertical="center" wrapText="1"/>
    </xf>
    <xf numFmtId="10" fontId="27" fillId="0" borderId="12" applyAlignment="1" pivotButton="0" quotePrefix="0" xfId="0">
      <alignment horizontal="center" vertical="center" wrapText="1"/>
    </xf>
    <xf numFmtId="10" fontId="4" fillId="0" borderId="0" applyAlignment="1" pivotButton="0" quotePrefix="0" xfId="0">
      <alignment horizontal="center" vertical="center" wrapText="1"/>
    </xf>
    <xf numFmtId="10" fontId="3" fillId="0" borderId="21" applyAlignment="1" pivotButton="0" quotePrefix="0" xfId="0">
      <alignment horizontal="center" vertical="center" wrapText="1"/>
    </xf>
    <xf numFmtId="10" fontId="3" fillId="0" borderId="22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/>
    </xf>
    <xf numFmtId="0" fontId="28" fillId="0" borderId="12" applyAlignment="1" pivotButton="0" quotePrefix="0" xfId="0">
      <alignment horizontal="center" vertical="center"/>
    </xf>
    <xf numFmtId="167" fontId="18" fillId="0" borderId="12" applyAlignment="1" pivotButton="0" quotePrefix="0" xfId="0">
      <alignment horizontal="center" vertical="center" wrapText="1"/>
    </xf>
    <xf numFmtId="167" fontId="29" fillId="0" borderId="12" applyAlignment="1" pivotButton="0" quotePrefix="0" xfId="0">
      <alignment horizontal="center" vertical="center" wrapText="1"/>
    </xf>
    <xf numFmtId="166" fontId="16" fillId="0" borderId="12" applyAlignment="1" pivotButton="0" quotePrefix="0" xfId="0">
      <alignment horizontal="center" vertical="center" wrapText="1"/>
    </xf>
    <xf numFmtId="0" fontId="16" fillId="0" borderId="12" applyAlignment="1" pivotButton="0" quotePrefix="0" xfId="0">
      <alignment horizontal="center" vertical="center" wrapText="1"/>
    </xf>
    <xf numFmtId="0" fontId="30" fillId="0" borderId="23" applyAlignment="1" pivotButton="0" quotePrefix="0" xfId="0">
      <alignment horizontal="center" vertical="center"/>
    </xf>
    <xf numFmtId="0" fontId="17" fillId="0" borderId="12" applyAlignment="1" pivotButton="0" quotePrefix="0" xfId="0">
      <alignment horizontal="center" vertical="center"/>
    </xf>
    <xf numFmtId="0" fontId="1" fillId="5" borderId="0" applyAlignment="1" pivotButton="0" quotePrefix="0" xfId="0">
      <alignment vertical="center"/>
    </xf>
    <xf numFmtId="0" fontId="0" fillId="5" borderId="0" applyAlignment="1" pivotButton="0" quotePrefix="0" xfId="0">
      <alignment vertical="center"/>
    </xf>
    <xf numFmtId="0" fontId="17" fillId="5" borderId="0" applyAlignment="1" pivotButton="0" quotePrefix="0" xfId="0">
      <alignment vertical="center"/>
    </xf>
    <xf numFmtId="0" fontId="17" fillId="5" borderId="0" applyAlignment="1" pivotButton="0" quotePrefix="0" xfId="0">
      <alignment horizontal="center" vertical="center"/>
    </xf>
    <xf numFmtId="167" fontId="18" fillId="5" borderId="12" applyAlignment="1" pivotButton="0" quotePrefix="0" xfId="0">
      <alignment horizontal="center" vertical="center" wrapText="1"/>
    </xf>
    <xf numFmtId="167" fontId="29" fillId="5" borderId="12" applyAlignment="1" pivotButton="0" quotePrefix="0" xfId="0">
      <alignment horizontal="center" vertical="center" wrapText="1"/>
    </xf>
    <xf numFmtId="167" fontId="17" fillId="5" borderId="12" applyAlignment="1" pivotButton="0" quotePrefix="0" xfId="0">
      <alignment horizontal="center" vertical="center" wrapText="1"/>
    </xf>
    <xf numFmtId="167" fontId="17" fillId="5" borderId="9" applyAlignment="1" pivotButton="0" quotePrefix="0" xfId="0">
      <alignment horizontal="center" vertical="center" wrapText="1"/>
    </xf>
    <xf numFmtId="167" fontId="17" fillId="5" borderId="6" applyAlignment="1" pivotButton="0" quotePrefix="0" xfId="0">
      <alignment horizontal="center" vertical="center" wrapText="1"/>
    </xf>
    <xf numFmtId="167" fontId="17" fillId="5" borderId="15" applyAlignment="1" pivotButton="0" quotePrefix="0" xfId="0">
      <alignment horizontal="center" vertical="center" wrapText="1"/>
    </xf>
    <xf numFmtId="167" fontId="17" fillId="5" borderId="10" applyAlignment="1" pivotButton="0" quotePrefix="0" xfId="0">
      <alignment horizontal="center" vertical="center" wrapText="1"/>
    </xf>
    <xf numFmtId="49" fontId="17" fillId="5" borderId="9" applyAlignment="1" pivotButton="0" quotePrefix="0" xfId="0">
      <alignment horizontal="center" vertical="center" wrapText="1"/>
    </xf>
    <xf numFmtId="167" fontId="16" fillId="5" borderId="6" applyAlignment="1" pivotButton="0" quotePrefix="0" xfId="0">
      <alignment horizontal="center" vertical="center" wrapText="1"/>
    </xf>
    <xf numFmtId="166" fontId="16" fillId="5" borderId="12" applyAlignment="1" pivotButton="0" quotePrefix="0" xfId="0">
      <alignment horizontal="center" vertical="center"/>
    </xf>
    <xf numFmtId="167" fontId="18" fillId="5" borderId="15" applyAlignment="1" pivotButton="0" quotePrefix="0" xfId="0">
      <alignment horizontal="center" vertical="center" wrapText="1"/>
    </xf>
    <xf numFmtId="0" fontId="16" fillId="5" borderId="12" applyAlignment="1" pivotButton="0" quotePrefix="0" xfId="0">
      <alignment horizontal="center" vertical="center"/>
    </xf>
    <xf numFmtId="167" fontId="18" fillId="5" borderId="16" applyAlignment="1" pivotButton="0" quotePrefix="0" xfId="0">
      <alignment horizontal="center" vertical="center" wrapText="1"/>
    </xf>
    <xf numFmtId="166" fontId="16" fillId="5" borderId="12" applyAlignment="1" pivotButton="0" quotePrefix="0" xfId="0">
      <alignment horizontal="center" vertical="center" wrapText="1"/>
    </xf>
    <xf numFmtId="167" fontId="18" fillId="5" borderId="4" applyAlignment="1" pivotButton="0" quotePrefix="0" xfId="0">
      <alignment horizontal="center" vertical="center" wrapText="1"/>
    </xf>
    <xf numFmtId="0" fontId="17" fillId="5" borderId="12" applyAlignment="1" pivotButton="0" quotePrefix="0" xfId="0">
      <alignment horizontal="center" vertical="center"/>
    </xf>
    <xf numFmtId="166" fontId="17" fillId="5" borderId="12" applyAlignment="1" pivotButton="0" quotePrefix="0" xfId="0">
      <alignment horizontal="center" vertical="center"/>
    </xf>
    <xf numFmtId="164" fontId="16" fillId="5" borderId="12" applyAlignment="1" pivotButton="0" quotePrefix="0" xfId="0">
      <alignment horizontal="center" vertical="center"/>
    </xf>
    <xf numFmtId="0" fontId="0" fillId="5" borderId="0" applyAlignment="1" pivotButton="0" quotePrefix="0" xfId="0">
      <alignment horizontal="center" vertical="center"/>
    </xf>
    <xf numFmtId="0" fontId="3" fillId="5" borderId="0" applyAlignment="1" pivotButton="0" quotePrefix="0" xfId="0">
      <alignment horizontal="center" vertical="center"/>
    </xf>
    <xf numFmtId="0" fontId="4" fillId="5" borderId="0" applyAlignment="1" pivotButton="0" quotePrefix="0" xfId="0">
      <alignment horizontal="center" vertical="center"/>
    </xf>
    <xf numFmtId="0" fontId="1" fillId="5" borderId="0" applyAlignment="1" pivotButton="0" quotePrefix="0" xfId="0">
      <alignment horizontal="center" vertical="center"/>
    </xf>
    <xf numFmtId="172" fontId="1" fillId="5" borderId="0" applyAlignment="1" pivotButton="0" quotePrefix="0" xfId="0">
      <alignment horizontal="center" vertical="center" wrapText="1"/>
    </xf>
    <xf numFmtId="0" fontId="0" fillId="5" borderId="0" applyAlignment="1" pivotButton="0" quotePrefix="0" xfId="0">
      <alignment horizontal="center" vertical="center" wrapText="1"/>
    </xf>
    <xf numFmtId="10" fontId="0" fillId="5" borderId="0" applyAlignment="1" pivotButton="0" quotePrefix="0" xfId="0">
      <alignment horizontal="center" vertical="center" wrapText="1"/>
    </xf>
    <xf numFmtId="167" fontId="1" fillId="5" borderId="0" applyAlignment="1" pivotButton="0" quotePrefix="0" xfId="0">
      <alignment horizontal="center" vertical="center" wrapText="1"/>
    </xf>
    <xf numFmtId="164" fontId="0" fillId="5" borderId="0" applyAlignment="1" pivotButton="0" quotePrefix="0" xfId="0">
      <alignment horizontal="center" vertical="center" wrapText="1"/>
    </xf>
    <xf numFmtId="0" fontId="5" fillId="5" borderId="0" applyAlignment="1" pivotButton="0" quotePrefix="0" xfId="0">
      <alignment horizontal="center" vertical="center"/>
    </xf>
    <xf numFmtId="0" fontId="32" fillId="5" borderId="0" applyAlignment="1" pivotButton="0" quotePrefix="0" xfId="0">
      <alignment horizontal="center" vertical="center"/>
    </xf>
    <xf numFmtId="10" fontId="32" fillId="5" borderId="0" applyAlignment="1" pivotButton="0" quotePrefix="0" xfId="0">
      <alignment horizontal="center" vertical="center"/>
    </xf>
    <xf numFmtId="167" fontId="5" fillId="5" borderId="0" applyAlignment="1" pivotButton="0" quotePrefix="0" xfId="0">
      <alignment horizontal="center" vertical="center"/>
    </xf>
    <xf numFmtId="164" fontId="5" fillId="5" borderId="0" applyAlignment="1" pivotButton="0" quotePrefix="0" xfId="0">
      <alignment horizontal="center" vertical="center"/>
    </xf>
    <xf numFmtId="167" fontId="1" fillId="5" borderId="5" applyAlignment="1" pivotButton="0" quotePrefix="0" xfId="0">
      <alignment horizontal="center" vertical="center" wrapText="1"/>
    </xf>
    <xf numFmtId="167" fontId="0" fillId="5" borderId="5" applyAlignment="1" pivotButton="0" quotePrefix="0" xfId="0">
      <alignment horizontal="center" vertical="center" wrapText="1"/>
    </xf>
    <xf numFmtId="167" fontId="0" fillId="5" borderId="10" applyAlignment="1" pivotButton="0" quotePrefix="0" xfId="0">
      <alignment horizontal="center" vertical="center" wrapText="1"/>
    </xf>
    <xf numFmtId="167" fontId="1" fillId="5" borderId="10" applyAlignment="1" pivotButton="0" quotePrefix="0" xfId="0">
      <alignment horizontal="center" vertical="center" wrapText="1"/>
    </xf>
    <xf numFmtId="167" fontId="0" fillId="5" borderId="12" applyAlignment="1" pivotButton="0" quotePrefix="0" xfId="0">
      <alignment horizontal="center" vertical="center" wrapText="1"/>
    </xf>
    <xf numFmtId="172" fontId="3" fillId="5" borderId="12" applyAlignment="1" pivotButton="0" quotePrefix="0" xfId="0">
      <alignment horizontal="center" vertical="center" wrapText="1"/>
    </xf>
    <xf numFmtId="164" fontId="3" fillId="5" borderId="12" applyAlignment="1" pivotButton="0" quotePrefix="0" xfId="0">
      <alignment horizontal="center" vertical="center" wrapText="1"/>
    </xf>
    <xf numFmtId="164" fontId="27" fillId="5" borderId="12" applyAlignment="1" pivotButton="0" quotePrefix="0" xfId="0">
      <alignment horizontal="center" vertical="center" wrapText="1"/>
    </xf>
    <xf numFmtId="10" fontId="27" fillId="5" borderId="12" applyAlignment="1" pivotButton="0" quotePrefix="0" xfId="0">
      <alignment horizontal="center" vertical="center" wrapText="1"/>
    </xf>
    <xf numFmtId="167" fontId="4" fillId="5" borderId="12" applyAlignment="1" pivotButton="0" quotePrefix="0" xfId="0">
      <alignment horizontal="center" vertical="center" wrapText="1"/>
    </xf>
    <xf numFmtId="164" fontId="3" fillId="5" borderId="0" applyAlignment="1" pivotButton="0" quotePrefix="0" xfId="0">
      <alignment horizontal="center" vertical="center" wrapText="1"/>
    </xf>
    <xf numFmtId="10" fontId="3" fillId="5" borderId="12" applyAlignment="1" pivotButton="0" quotePrefix="0" xfId="0">
      <alignment horizontal="center" vertical="center" wrapText="1"/>
    </xf>
    <xf numFmtId="167" fontId="3" fillId="5" borderId="6" applyAlignment="1" pivotButton="0" quotePrefix="0" xfId="0">
      <alignment horizontal="center" vertical="center" wrapText="1"/>
    </xf>
    <xf numFmtId="166" fontId="3" fillId="5" borderId="12" applyAlignment="1" pivotButton="0" quotePrefix="0" xfId="0">
      <alignment horizontal="center" vertical="center"/>
    </xf>
    <xf numFmtId="167" fontId="4" fillId="5" borderId="6" applyAlignment="1" pivotButton="0" quotePrefix="0" xfId="0">
      <alignment horizontal="center" vertical="center" wrapText="1"/>
    </xf>
    <xf numFmtId="166" fontId="4" fillId="5" borderId="12" applyAlignment="1" pivotButton="0" quotePrefix="0" xfId="0">
      <alignment horizontal="center" vertical="center"/>
    </xf>
    <xf numFmtId="164" fontId="4" fillId="5" borderId="0" applyAlignment="1" pivotButton="0" quotePrefix="0" xfId="0">
      <alignment horizontal="center" vertical="center" wrapText="1"/>
    </xf>
    <xf numFmtId="0" fontId="4" fillId="5" borderId="12" applyAlignment="1" pivotButton="0" quotePrefix="0" xfId="0">
      <alignment horizontal="center" vertical="center" wrapText="1"/>
    </xf>
    <xf numFmtId="166" fontId="4" fillId="5" borderId="12" applyAlignment="1" pivotButton="0" quotePrefix="0" xfId="0">
      <alignment horizontal="center" vertical="center" wrapText="1"/>
    </xf>
    <xf numFmtId="4" fontId="4" fillId="5" borderId="12" applyAlignment="1" pivotButton="0" quotePrefix="0" xfId="0">
      <alignment horizontal="center" vertical="center" wrapText="1"/>
    </xf>
    <xf numFmtId="0" fontId="3" fillId="5" borderId="12" applyAlignment="1" pivotButton="0" quotePrefix="0" xfId="0">
      <alignment horizontal="center" vertical="center" wrapText="1"/>
    </xf>
    <xf numFmtId="0" fontId="3" fillId="5" borderId="12" applyAlignment="1" pivotButton="0" quotePrefix="0" xfId="0">
      <alignment horizontal="center" vertical="center"/>
    </xf>
    <xf numFmtId="164" fontId="3" fillId="5" borderId="12" applyAlignment="1" pivotButton="0" quotePrefix="0" xfId="0">
      <alignment horizontal="center" vertical="center"/>
    </xf>
    <xf numFmtId="167" fontId="3" fillId="5" borderId="12" applyAlignment="1" pivotButton="0" quotePrefix="0" xfId="0">
      <alignment horizontal="center" vertical="center" wrapText="1"/>
    </xf>
    <xf numFmtId="0" fontId="1" fillId="5" borderId="12" applyAlignment="1" pivotButton="0" quotePrefix="0" xfId="0">
      <alignment horizontal="center" vertical="center"/>
    </xf>
    <xf numFmtId="164" fontId="1" fillId="5" borderId="12" applyAlignment="1" pivotButton="0" quotePrefix="0" xfId="0">
      <alignment horizontal="center" vertical="center"/>
    </xf>
    <xf numFmtId="0" fontId="4" fillId="5" borderId="26" applyAlignment="1" pivotButton="0" quotePrefix="0" xfId="0">
      <alignment horizontal="center" vertical="center"/>
    </xf>
    <xf numFmtId="164" fontId="4" fillId="5" borderId="26" applyAlignment="1" pivotButton="0" quotePrefix="0" xfId="0">
      <alignment horizontal="center" vertical="center"/>
    </xf>
    <xf numFmtId="166" fontId="0" fillId="5" borderId="12" applyAlignment="1" pivotButton="0" quotePrefix="0" xfId="0">
      <alignment horizontal="center" vertical="center"/>
    </xf>
    <xf numFmtId="0" fontId="0" fillId="5" borderId="19" applyAlignment="1" pivotButton="0" quotePrefix="0" xfId="0">
      <alignment horizontal="center" vertical="center"/>
    </xf>
    <xf numFmtId="164" fontId="0" fillId="5" borderId="19" applyAlignment="1" pivotButton="0" quotePrefix="0" xfId="0">
      <alignment horizontal="center" vertical="center"/>
    </xf>
    <xf numFmtId="0" fontId="1" fillId="5" borderId="19" applyAlignment="1" pivotButton="0" quotePrefix="0" xfId="0">
      <alignment horizontal="center" vertical="center"/>
    </xf>
    <xf numFmtId="164" fontId="1" fillId="5" borderId="19" applyAlignment="1" pivotButton="0" quotePrefix="0" xfId="0">
      <alignment horizontal="center" vertical="center"/>
    </xf>
    <xf numFmtId="164" fontId="4" fillId="5" borderId="12" applyAlignment="1" pivotButton="0" quotePrefix="0" xfId="0">
      <alignment horizontal="center" vertical="center"/>
    </xf>
    <xf numFmtId="172" fontId="3" fillId="5" borderId="0" applyAlignment="1" pivotButton="0" quotePrefix="0" xfId="0">
      <alignment horizontal="center" vertical="center" wrapText="1"/>
    </xf>
    <xf numFmtId="0" fontId="4" fillId="5" borderId="0" applyAlignment="1" pivotButton="0" quotePrefix="0" xfId="0">
      <alignment horizontal="center" vertical="center" wrapText="1"/>
    </xf>
    <xf numFmtId="10" fontId="4" fillId="5" borderId="0" applyAlignment="1" pivotButton="0" quotePrefix="0" xfId="0">
      <alignment horizontal="center" vertical="center" wrapText="1"/>
    </xf>
    <xf numFmtId="167" fontId="3" fillId="5" borderId="0" applyAlignment="1" pivotButton="0" quotePrefix="0" xfId="0">
      <alignment horizontal="center" vertical="center" wrapText="1"/>
    </xf>
    <xf numFmtId="0" fontId="0" fillId="5" borderId="0" pivotButton="0" quotePrefix="0" xfId="0"/>
    <xf numFmtId="0" fontId="3" fillId="5" borderId="0" pivotButton="0" quotePrefix="0" xfId="0"/>
    <xf numFmtId="0" fontId="4" fillId="5" borderId="0" pivotButton="0" quotePrefix="0" xfId="0"/>
    <xf numFmtId="0" fontId="1" fillId="5" borderId="0" pivotButton="0" quotePrefix="0" xfId="0"/>
    <xf numFmtId="10" fontId="0" fillId="5" borderId="0" pivotButton="0" quotePrefix="0" xfId="0"/>
    <xf numFmtId="164" fontId="0" fillId="5" borderId="0" pivotButton="0" quotePrefix="0" xfId="0"/>
    <xf numFmtId="164" fontId="32" fillId="5" borderId="0" applyAlignment="1" pivotButton="0" quotePrefix="0" xfId="0">
      <alignment horizontal="center" vertical="center"/>
    </xf>
    <xf numFmtId="0" fontId="0" fillId="5" borderId="0" applyAlignment="1" pivotButton="0" quotePrefix="0" xfId="0">
      <alignment horizontal="center"/>
    </xf>
    <xf numFmtId="167" fontId="1" fillId="5" borderId="27" applyAlignment="1" pivotButton="0" quotePrefix="0" xfId="0">
      <alignment horizontal="center" vertical="center" wrapText="1"/>
    </xf>
    <xf numFmtId="164" fontId="0" fillId="5" borderId="29" applyAlignment="1" pivotButton="0" quotePrefix="0" xfId="0">
      <alignment horizontal="center" vertical="center" wrapText="1"/>
    </xf>
    <xf numFmtId="167" fontId="0" fillId="5" borderId="0" applyAlignment="1" pivotButton="0" quotePrefix="0" xfId="0">
      <alignment horizontal="center" vertical="center" wrapText="1"/>
    </xf>
    <xf numFmtId="167" fontId="1" fillId="5" borderId="30" applyAlignment="1" pivotButton="0" quotePrefix="0" xfId="0">
      <alignment horizontal="center" vertical="center" wrapText="1"/>
    </xf>
    <xf numFmtId="164" fontId="0" fillId="5" borderId="20" applyAlignment="1" pivotButton="0" quotePrefix="0" xfId="0">
      <alignment horizontal="center" vertical="center" wrapText="1"/>
    </xf>
    <xf numFmtId="10" fontId="3" fillId="5" borderId="32" applyAlignment="1" pivotButton="0" quotePrefix="0" xfId="0">
      <alignment horizontal="center" vertical="center" wrapText="1"/>
    </xf>
    <xf numFmtId="166" fontId="3" fillId="5" borderId="33" applyAlignment="1" pivotButton="0" quotePrefix="0" xfId="0">
      <alignment horizontal="center" vertical="center"/>
    </xf>
    <xf numFmtId="10" fontId="4" fillId="5" borderId="32" applyAlignment="1" pivotButton="0" quotePrefix="0" xfId="0">
      <alignment horizontal="center" vertical="center" wrapText="1"/>
    </xf>
    <xf numFmtId="167" fontId="4" fillId="5" borderId="0" applyAlignment="1" pivotButton="0" quotePrefix="0" xfId="0">
      <alignment horizontal="center" vertical="center" wrapText="1"/>
    </xf>
    <xf numFmtId="166" fontId="4" fillId="5" borderId="33" applyAlignment="1" pivotButton="0" quotePrefix="0" xfId="0">
      <alignment horizontal="center" vertical="center"/>
    </xf>
    <xf numFmtId="0" fontId="3" fillId="5" borderId="33" applyAlignment="1" pivotButton="0" quotePrefix="0" xfId="0">
      <alignment horizontal="center" vertical="center"/>
    </xf>
    <xf numFmtId="0" fontId="4" fillId="5" borderId="12" applyAlignment="1" pivotButton="0" quotePrefix="0" xfId="0">
      <alignment horizontal="center" vertical="center"/>
    </xf>
    <xf numFmtId="0" fontId="1" fillId="5" borderId="33" applyAlignment="1" pivotButton="0" quotePrefix="0" xfId="0">
      <alignment horizontal="center" vertical="center"/>
    </xf>
    <xf numFmtId="166" fontId="0" fillId="5" borderId="33" applyAlignment="1" pivotButton="0" quotePrefix="0" xfId="0">
      <alignment horizontal="center" vertical="center"/>
    </xf>
    <xf numFmtId="0" fontId="0" fillId="5" borderId="12" applyAlignment="1" pivotButton="0" quotePrefix="0" xfId="0">
      <alignment horizontal="center" vertical="center"/>
    </xf>
    <xf numFmtId="164" fontId="0" fillId="5" borderId="12" applyAlignment="1" pivotButton="0" quotePrefix="0" xfId="0">
      <alignment horizontal="center" vertical="center"/>
    </xf>
    <xf numFmtId="164" fontId="4" fillId="5" borderId="33" applyAlignment="1" pivotButton="0" quotePrefix="0" xfId="0">
      <alignment horizontal="center" vertical="center"/>
    </xf>
    <xf numFmtId="10" fontId="4" fillId="5" borderId="0" pivotButton="0" quotePrefix="0" xfId="0"/>
    <xf numFmtId="164" fontId="4" fillId="5" borderId="0" pivotButton="0" quotePrefix="0" xfId="0"/>
    <xf numFmtId="0" fontId="13" fillId="0" borderId="0" applyAlignment="1" pivotButton="0" quotePrefix="0" xfId="0">
      <alignment vertical="center"/>
    </xf>
    <xf numFmtId="0" fontId="33" fillId="0" borderId="12" applyAlignment="1" pivotButton="0" quotePrefix="0" xfId="0">
      <alignment horizontal="center" vertical="center" wrapText="1"/>
    </xf>
    <xf numFmtId="0" fontId="15" fillId="0" borderId="12" applyAlignment="1" pivotButton="0" quotePrefix="0" xfId="0">
      <alignment horizontal="center" vertical="center"/>
    </xf>
    <xf numFmtId="166" fontId="12" fillId="0" borderId="12" applyAlignment="1" pivotButton="0" quotePrefix="0" xfId="0">
      <alignment horizontal="center" vertical="center"/>
    </xf>
    <xf numFmtId="10" fontId="17" fillId="0" borderId="12" applyAlignment="1" pivotButton="0" quotePrefix="0" xfId="0">
      <alignment horizontal="center" vertical="center"/>
    </xf>
    <xf numFmtId="0" fontId="0" fillId="6" borderId="12" applyAlignment="1" pivotButton="0" quotePrefix="0" xfId="0">
      <alignment horizontal="center" vertical="center"/>
    </xf>
    <xf numFmtId="0" fontId="13" fillId="6" borderId="12" applyAlignment="1" pivotButton="0" quotePrefix="0" xfId="0">
      <alignment horizontal="center" vertical="center"/>
    </xf>
    <xf numFmtId="0" fontId="0" fillId="6" borderId="0" applyAlignment="1" pivotButton="0" quotePrefix="0" xfId="0">
      <alignment vertical="center"/>
    </xf>
    <xf numFmtId="0" fontId="12" fillId="6" borderId="0" applyAlignment="1" pivotButton="0" quotePrefix="0" xfId="0">
      <alignment wrapText="1"/>
    </xf>
    <xf numFmtId="0" fontId="12" fillId="6" borderId="0" pivotButton="0" quotePrefix="0" xfId="0"/>
    <xf numFmtId="0" fontId="14" fillId="6" borderId="0" applyAlignment="1" pivotButton="0" quotePrefix="0" xfId="0">
      <alignment vertical="center"/>
    </xf>
    <xf numFmtId="0" fontId="14" fillId="6" borderId="0" applyAlignment="1" pivotButton="0" quotePrefix="0" xfId="0">
      <alignment horizontal="center" vertical="center"/>
    </xf>
    <xf numFmtId="0" fontId="14" fillId="6" borderId="0" applyAlignment="1" pivotButton="0" quotePrefix="0" xfId="0">
      <alignment horizontal="center" vertical="center" wrapText="1"/>
    </xf>
    <xf numFmtId="167" fontId="0" fillId="6" borderId="0" applyAlignment="1" pivotButton="0" quotePrefix="0" xfId="0">
      <alignment horizontal="center" vertical="center"/>
    </xf>
    <xf numFmtId="10" fontId="0" fillId="6" borderId="0" applyAlignment="1" pivotButton="0" quotePrefix="0" xfId="0">
      <alignment horizontal="center" vertical="center"/>
    </xf>
    <xf numFmtId="164" fontId="26" fillId="6" borderId="0" applyAlignment="1" pivotButton="0" quotePrefix="0" xfId="0">
      <alignment horizontal="center" vertical="center"/>
    </xf>
    <xf numFmtId="10" fontId="26" fillId="6" borderId="0" applyAlignment="1" pivotButton="0" quotePrefix="0" xfId="0">
      <alignment horizontal="center" vertical="center"/>
    </xf>
    <xf numFmtId="10" fontId="0" fillId="6" borderId="0" applyAlignment="1" pivotButton="0" quotePrefix="0" xfId="0">
      <alignment vertical="center"/>
    </xf>
    <xf numFmtId="0" fontId="22" fillId="6" borderId="17" pivotButton="0" quotePrefix="0" xfId="2"/>
    <xf numFmtId="0" fontId="22" fillId="6" borderId="18" pivotButton="0" quotePrefix="0" xfId="2"/>
    <xf numFmtId="10" fontId="22" fillId="6" borderId="18" pivotButton="0" quotePrefix="0" xfId="2"/>
    <xf numFmtId="164" fontId="34" fillId="6" borderId="18" pivotButton="0" quotePrefix="0" xfId="2"/>
    <xf numFmtId="167" fontId="22" fillId="6" borderId="18" pivotButton="0" quotePrefix="0" xfId="2"/>
    <xf numFmtId="167" fontId="22" fillId="6" borderId="19" pivotButton="0" quotePrefix="0" xfId="2"/>
    <xf numFmtId="10" fontId="0" fillId="6" borderId="12" applyAlignment="1" pivotButton="0" quotePrefix="0" xfId="0">
      <alignment horizontal="center" vertical="center"/>
    </xf>
    <xf numFmtId="167" fontId="22" fillId="6" borderId="19" applyAlignment="1" pivotButton="0" quotePrefix="0" xfId="2">
      <alignment horizontal="center"/>
    </xf>
    <xf numFmtId="167" fontId="0" fillId="6" borderId="12" applyAlignment="1" pivotButton="0" quotePrefix="0" xfId="0">
      <alignment horizontal="center" vertical="center"/>
    </xf>
    <xf numFmtId="10" fontId="0" fillId="6" borderId="12" applyAlignment="1" pivotButton="0" quotePrefix="0" xfId="0">
      <alignment vertical="center"/>
    </xf>
    <xf numFmtId="0" fontId="0" fillId="6" borderId="12" applyAlignment="1" pivotButton="0" quotePrefix="0" xfId="0">
      <alignment vertical="center"/>
    </xf>
    <xf numFmtId="167" fontId="36" fillId="6" borderId="12" applyAlignment="1" pivotButton="0" quotePrefix="0" xfId="0">
      <alignment horizontal="center" vertical="center" wrapText="1"/>
    </xf>
    <xf numFmtId="10" fontId="12" fillId="6" borderId="12" applyAlignment="1" pivotButton="0" quotePrefix="0" xfId="0">
      <alignment horizontal="center" vertical="center" wrapText="1"/>
    </xf>
    <xf numFmtId="167" fontId="12" fillId="6" borderId="12" applyAlignment="1" pivotButton="0" quotePrefix="0" xfId="0">
      <alignment horizontal="center" vertical="center" wrapText="1"/>
    </xf>
    <xf numFmtId="57" fontId="12" fillId="6" borderId="12" applyAlignment="1" pivotButton="0" quotePrefix="0" xfId="0">
      <alignment horizontal="center" vertical="center" wrapText="1"/>
    </xf>
    <xf numFmtId="0" fontId="14" fillId="6" borderId="12" applyAlignment="1" pivotButton="0" quotePrefix="0" xfId="0">
      <alignment horizontal="center" vertical="center"/>
    </xf>
    <xf numFmtId="0" fontId="14" fillId="6" borderId="12" applyAlignment="1" pivotButton="0" quotePrefix="0" xfId="0">
      <alignment horizontal="center" vertical="center" wrapText="1"/>
    </xf>
    <xf numFmtId="167" fontId="14" fillId="6" borderId="12" applyAlignment="1" pivotButton="0" quotePrefix="0" xfId="0">
      <alignment horizontal="center" vertical="center"/>
    </xf>
    <xf numFmtId="10" fontId="14" fillId="6" borderId="12" applyAlignment="1" pivotButton="0" quotePrefix="0" xfId="0">
      <alignment horizontal="center" vertical="center"/>
    </xf>
    <xf numFmtId="164" fontId="37" fillId="6" borderId="12" applyAlignment="1" pivotButton="0" quotePrefix="0" xfId="0">
      <alignment horizontal="center" vertical="center"/>
    </xf>
    <xf numFmtId="10" fontId="37" fillId="6" borderId="12" applyAlignment="1" pivotButton="0" quotePrefix="0" xfId="0">
      <alignment horizontal="center" vertical="center"/>
    </xf>
    <xf numFmtId="167" fontId="14" fillId="0" borderId="12" applyAlignment="1" pivotButton="0" quotePrefix="0" xfId="0">
      <alignment horizontal="center" vertical="center"/>
    </xf>
    <xf numFmtId="10" fontId="14" fillId="6" borderId="12" applyAlignment="1" pivotButton="0" quotePrefix="0" xfId="0">
      <alignment vertical="center"/>
    </xf>
    <xf numFmtId="164" fontId="14" fillId="6" borderId="12" applyAlignment="1" pivotButton="0" quotePrefix="0" xfId="0">
      <alignment vertical="center"/>
    </xf>
    <xf numFmtId="0" fontId="17" fillId="5" borderId="0" pivotButton="0" quotePrefix="0" xfId="0"/>
    <xf numFmtId="0" fontId="18" fillId="5" borderId="0" pivotButton="0" quotePrefix="0" xfId="0"/>
    <xf numFmtId="0" fontId="16" fillId="5" borderId="0" pivotButton="0" quotePrefix="0" xfId="0"/>
    <xf numFmtId="0" fontId="29" fillId="5" borderId="0" pivotButton="0" quotePrefix="0" xfId="0"/>
    <xf numFmtId="164" fontId="17" fillId="5" borderId="0" pivotButton="0" quotePrefix="0" xfId="0"/>
    <xf numFmtId="10" fontId="17" fillId="5" borderId="0" pivotButton="0" quotePrefix="0" xfId="0"/>
    <xf numFmtId="173" fontId="17" fillId="5" borderId="0" pivotButton="0" quotePrefix="0" xfId="0"/>
    <xf numFmtId="166" fontId="17" fillId="5" borderId="0" pivotButton="0" quotePrefix="0" xfId="0"/>
    <xf numFmtId="166" fontId="17" fillId="5" borderId="0" applyAlignment="1" pivotButton="0" quotePrefix="0" xfId="0">
      <alignment horizontal="center" vertical="center"/>
    </xf>
    <xf numFmtId="174" fontId="17" fillId="5" borderId="0" pivotButton="0" quotePrefix="0" xfId="0"/>
    <xf numFmtId="49" fontId="17" fillId="5" borderId="0" pivotButton="0" quotePrefix="0" xfId="0"/>
    <xf numFmtId="164" fontId="31" fillId="5" borderId="0" applyAlignment="1" pivotButton="0" quotePrefix="0" xfId="0">
      <alignment horizontal="center" vertical="center"/>
    </xf>
    <xf numFmtId="10" fontId="31" fillId="5" borderId="0" applyAlignment="1" pivotButton="0" quotePrefix="0" xfId="0">
      <alignment horizontal="center" vertical="center"/>
    </xf>
    <xf numFmtId="10" fontId="16" fillId="5" borderId="0" pivotButton="0" quotePrefix="0" xfId="0"/>
    <xf numFmtId="164" fontId="18" fillId="5" borderId="0" pivotButton="0" quotePrefix="0" xfId="0"/>
    <xf numFmtId="10" fontId="18" fillId="5" borderId="0" pivotButton="0" quotePrefix="0" xfId="0"/>
    <xf numFmtId="173" fontId="18" fillId="5" borderId="0" pivotButton="0" quotePrefix="0" xfId="0"/>
    <xf numFmtId="166" fontId="18" fillId="5" borderId="0" pivotButton="0" quotePrefix="0" xfId="0"/>
    <xf numFmtId="166" fontId="18" fillId="5" borderId="0" applyAlignment="1" pivotButton="0" quotePrefix="0" xfId="0">
      <alignment horizontal="center" vertical="center"/>
    </xf>
    <xf numFmtId="167" fontId="29" fillId="5" borderId="4" applyAlignment="1" pivotButton="0" quotePrefix="0" xfId="0">
      <alignment horizontal="center" vertical="center" wrapText="1"/>
    </xf>
    <xf numFmtId="10" fontId="17" fillId="5" borderId="4" applyAlignment="1" pivotButton="0" quotePrefix="0" xfId="0">
      <alignment horizontal="center" vertical="center" wrapText="1"/>
    </xf>
    <xf numFmtId="164" fontId="17" fillId="5" borderId="34" applyAlignment="1" pivotButton="0" quotePrefix="0" xfId="0">
      <alignment horizontal="center" vertical="center" wrapText="1"/>
    </xf>
    <xf numFmtId="10" fontId="17" fillId="5" borderId="0" applyAlignment="1" pivotButton="0" quotePrefix="0" xfId="0">
      <alignment horizontal="center" vertical="center" wrapText="1"/>
    </xf>
    <xf numFmtId="10" fontId="17" fillId="5" borderId="35" applyAlignment="1" pivotButton="0" quotePrefix="0" xfId="0">
      <alignment horizontal="center" vertical="center" wrapText="1"/>
    </xf>
    <xf numFmtId="10" fontId="17" fillId="5" borderId="10" applyAlignment="1" pivotButton="0" quotePrefix="0" xfId="0">
      <alignment horizontal="center" vertical="center" wrapText="1"/>
    </xf>
    <xf numFmtId="167" fontId="17" fillId="5" borderId="19" applyAlignment="1" pivotButton="0" quotePrefix="0" xfId="0">
      <alignment horizontal="center" vertical="center" wrapText="1"/>
    </xf>
    <xf numFmtId="174" fontId="17" fillId="5" borderId="12" applyAlignment="1" pivotButton="0" quotePrefix="0" xfId="0">
      <alignment horizontal="center" vertical="center" wrapText="1"/>
    </xf>
    <xf numFmtId="57" fontId="17" fillId="5" borderId="12" applyAlignment="1" pivotButton="0" quotePrefix="0" xfId="0">
      <alignment horizontal="center" vertical="center" wrapText="1"/>
    </xf>
    <xf numFmtId="174" fontId="17" fillId="5" borderId="9" applyAlignment="1" pivotButton="0" quotePrefix="0" xfId="0">
      <alignment horizontal="center" vertical="center" wrapText="1"/>
    </xf>
    <xf numFmtId="49" fontId="17" fillId="5" borderId="22" applyAlignment="1" pivotButton="0" quotePrefix="0" xfId="0">
      <alignment horizontal="center" vertical="center" wrapText="1"/>
    </xf>
    <xf numFmtId="10" fontId="18" fillId="5" borderId="0" applyAlignment="1" pivotButton="0" quotePrefix="0" xfId="0">
      <alignment horizontal="center" vertical="center" wrapText="1"/>
    </xf>
    <xf numFmtId="0" fontId="17" fillId="5" borderId="12" applyAlignment="1" pivotButton="0" quotePrefix="0" xfId="0">
      <alignment horizontal="center"/>
    </xf>
    <xf numFmtId="0" fontId="17" fillId="5" borderId="6" applyAlignment="1" pivotButton="0" quotePrefix="0" xfId="0">
      <alignment horizontal="center"/>
    </xf>
    <xf numFmtId="0" fontId="17" fillId="5" borderId="37" applyAlignment="1" pivotButton="0" quotePrefix="0" xfId="0">
      <alignment horizontal="center"/>
    </xf>
    <xf numFmtId="49" fontId="17" fillId="5" borderId="16" applyAlignment="1" pivotButton="0" quotePrefix="0" xfId="0">
      <alignment horizontal="center" vertical="center" wrapText="1"/>
    </xf>
    <xf numFmtId="10" fontId="17" fillId="5" borderId="16" applyAlignment="1" pivotButton="0" quotePrefix="0" xfId="0">
      <alignment horizontal="center" vertical="center" wrapText="1"/>
    </xf>
    <xf numFmtId="164" fontId="17" fillId="5" borderId="39" applyAlignment="1" pivotButton="0" quotePrefix="0" xfId="0">
      <alignment horizontal="center" vertical="center" wrapText="1"/>
    </xf>
    <xf numFmtId="10" fontId="17" fillId="5" borderId="15" applyAlignment="1" pivotButton="0" quotePrefix="0" xfId="0">
      <alignment horizontal="center" vertical="center" wrapText="1"/>
    </xf>
    <xf numFmtId="49" fontId="17" fillId="5" borderId="20" applyAlignment="1" pivotButton="0" quotePrefix="0" xfId="0">
      <alignment horizontal="center" vertical="center" wrapText="1"/>
    </xf>
    <xf numFmtId="167" fontId="16" fillId="5" borderId="30" applyAlignment="1" pivotButton="0" quotePrefix="0" xfId="0">
      <alignment horizontal="center" vertical="center" wrapText="1"/>
    </xf>
    <xf numFmtId="167" fontId="16" fillId="5" borderId="9" applyAlignment="1" pivotButton="0" quotePrefix="0" xfId="0">
      <alignment horizontal="center" vertical="center" wrapText="1"/>
    </xf>
    <xf numFmtId="167" fontId="17" fillId="5" borderId="20" applyAlignment="1" pivotButton="0" quotePrefix="0" xfId="0">
      <alignment horizontal="center" vertical="center" wrapText="1"/>
    </xf>
    <xf numFmtId="167" fontId="17" fillId="5" borderId="41" applyAlignment="1" pivotButton="0" quotePrefix="0" xfId="0">
      <alignment horizontal="center" vertical="center" wrapText="1"/>
    </xf>
    <xf numFmtId="167" fontId="16" fillId="5" borderId="19" applyAlignment="1" pivotButton="0" quotePrefix="0" xfId="0">
      <alignment horizontal="center" vertical="center" wrapText="1"/>
    </xf>
    <xf numFmtId="167" fontId="16" fillId="5" borderId="32" applyAlignment="1" pivotButton="0" quotePrefix="0" xfId="0">
      <alignment horizontal="center" vertical="center" wrapText="1"/>
    </xf>
    <xf numFmtId="167" fontId="16" fillId="5" borderId="33" applyAlignment="1" pivotButton="0" quotePrefix="0" xfId="0">
      <alignment horizontal="center" vertical="center" wrapText="1"/>
    </xf>
    <xf numFmtId="167" fontId="17" fillId="5" borderId="17" applyAlignment="1" pivotButton="0" quotePrefix="0" xfId="0">
      <alignment horizontal="center" vertical="center" wrapText="1"/>
    </xf>
    <xf numFmtId="167" fontId="17" fillId="5" borderId="32" applyAlignment="1" pivotButton="0" quotePrefix="0" xfId="0">
      <alignment horizontal="center" vertical="center" wrapText="1"/>
    </xf>
    <xf numFmtId="57" fontId="17" fillId="5" borderId="5" applyAlignment="1" pivotButton="0" quotePrefix="0" xfId="0">
      <alignment horizontal="center" vertical="center" wrapText="1"/>
    </xf>
    <xf numFmtId="57" fontId="17" fillId="5" borderId="28" applyAlignment="1" pivotButton="0" quotePrefix="0" xfId="0">
      <alignment horizontal="center" vertical="center" wrapText="1"/>
    </xf>
    <xf numFmtId="57" fontId="17" fillId="5" borderId="24" applyAlignment="1" pivotButton="0" quotePrefix="0" xfId="0">
      <alignment horizontal="center" vertical="center" wrapText="1"/>
    </xf>
    <xf numFmtId="57" fontId="16" fillId="5" borderId="24" applyAlignment="1" pivotButton="0" quotePrefix="0" xfId="0">
      <alignment horizontal="center" vertical="center" wrapText="1"/>
    </xf>
    <xf numFmtId="10" fontId="16" fillId="5" borderId="15" applyAlignment="1" pivotButton="0" quotePrefix="0" xfId="0">
      <alignment horizontal="center" vertical="center"/>
    </xf>
    <xf numFmtId="10" fontId="18" fillId="5" borderId="15" applyAlignment="1" pivotButton="0" quotePrefix="0" xfId="0">
      <alignment horizontal="center" vertical="center"/>
    </xf>
    <xf numFmtId="164" fontId="18" fillId="5" borderId="39" applyAlignment="1" pivotButton="0" quotePrefix="0" xfId="0">
      <alignment horizontal="center" vertical="center"/>
    </xf>
    <xf numFmtId="164" fontId="18" fillId="5" borderId="12" applyAlignment="1" pivotButton="0" quotePrefix="0" xfId="0">
      <alignment horizontal="center" vertical="center"/>
    </xf>
    <xf numFmtId="164" fontId="18" fillId="5" borderId="6" applyAlignment="1" pivotButton="0" quotePrefix="0" xfId="0">
      <alignment horizontal="center" vertical="center"/>
    </xf>
    <xf numFmtId="166" fontId="18" fillId="5" borderId="15" applyAlignment="1" pivotButton="0" quotePrefix="0" xfId="0">
      <alignment horizontal="center" vertical="center"/>
    </xf>
    <xf numFmtId="173" fontId="18" fillId="5" borderId="15" applyAlignment="1" pivotButton="0" quotePrefix="0" xfId="0">
      <alignment horizontal="center" vertical="center"/>
    </xf>
    <xf numFmtId="174" fontId="18" fillId="5" borderId="15" applyAlignment="1" pivotButton="0" quotePrefix="0" xfId="0">
      <alignment horizontal="center" vertical="center"/>
    </xf>
    <xf numFmtId="10" fontId="18" fillId="5" borderId="0" applyAlignment="1" pivotButton="0" quotePrefix="0" xfId="0">
      <alignment horizontal="center" vertical="center"/>
    </xf>
    <xf numFmtId="166" fontId="18" fillId="5" borderId="3" applyAlignment="1" pivotButton="0" quotePrefix="0" xfId="0">
      <alignment horizontal="center" vertical="center"/>
    </xf>
    <xf numFmtId="166" fontId="18" fillId="5" borderId="4" applyAlignment="1" pivotButton="0" quotePrefix="0" xfId="0">
      <alignment horizontal="center" vertical="center"/>
    </xf>
    <xf numFmtId="10" fontId="18" fillId="5" borderId="15" applyAlignment="1" pivotButton="0" quotePrefix="0" xfId="0">
      <alignment horizontal="center" vertical="center" wrapText="1"/>
    </xf>
    <xf numFmtId="10" fontId="18" fillId="5" borderId="10" applyAlignment="1" pivotButton="0" quotePrefix="0" xfId="0">
      <alignment horizontal="center" vertical="center" wrapText="1"/>
    </xf>
    <xf numFmtId="175" fontId="29" fillId="5" borderId="19" applyAlignment="1" pivotButton="0" quotePrefix="0" xfId="0">
      <alignment horizontal="center" vertical="center"/>
    </xf>
    <xf numFmtId="10" fontId="29" fillId="5" borderId="12" applyAlignment="1" pivotButton="0" quotePrefix="0" xfId="0">
      <alignment horizontal="center" vertical="center"/>
    </xf>
    <xf numFmtId="174" fontId="29" fillId="5" borderId="12" applyAlignment="1" pivotButton="0" quotePrefix="0" xfId="0">
      <alignment horizontal="center" vertical="center"/>
    </xf>
    <xf numFmtId="10" fontId="18" fillId="5" borderId="12" applyAlignment="1" pivotButton="0" quotePrefix="0" xfId="0">
      <alignment horizontal="center" vertical="center" wrapText="1"/>
    </xf>
    <xf numFmtId="164" fontId="18" fillId="5" borderId="12" applyAlignment="1" pivotButton="0" quotePrefix="0" xfId="0">
      <alignment horizontal="center" vertical="center" wrapText="1"/>
    </xf>
    <xf numFmtId="173" fontId="18" fillId="5" borderId="12" applyAlignment="1" pivotButton="0" quotePrefix="0" xfId="0">
      <alignment horizontal="center" vertical="center" wrapText="1"/>
    </xf>
    <xf numFmtId="174" fontId="18" fillId="5" borderId="12" applyAlignment="1" pivotButton="0" quotePrefix="0" xfId="0">
      <alignment horizontal="center" vertical="center" wrapText="1"/>
    </xf>
    <xf numFmtId="166" fontId="18" fillId="5" borderId="4" applyAlignment="1" pivotButton="0" quotePrefix="0" xfId="0">
      <alignment horizontal="center" vertical="center" wrapText="1"/>
    </xf>
    <xf numFmtId="49" fontId="18" fillId="5" borderId="4" applyAlignment="1" pivotButton="0" quotePrefix="0" xfId="0">
      <alignment horizontal="center" vertical="center" wrapText="1"/>
    </xf>
    <xf numFmtId="10" fontId="18" fillId="5" borderId="4" applyAlignment="1" pivotButton="0" quotePrefix="0" xfId="0">
      <alignment horizontal="center" vertical="center" wrapText="1"/>
    </xf>
    <xf numFmtId="164" fontId="18" fillId="5" borderId="4" applyAlignment="1" pivotButton="0" quotePrefix="0" xfId="0">
      <alignment horizontal="center" vertical="center" wrapText="1"/>
    </xf>
    <xf numFmtId="10" fontId="18" fillId="5" borderId="35" applyAlignment="1" pivotButton="0" quotePrefix="0" xfId="0">
      <alignment horizontal="center" vertical="center" wrapText="1"/>
    </xf>
    <xf numFmtId="167" fontId="18" fillId="5" borderId="10" applyAlignment="1" pivotButton="0" quotePrefix="0" xfId="0">
      <alignment horizontal="center" vertical="center" wrapText="1"/>
    </xf>
    <xf numFmtId="167" fontId="18" fillId="5" borderId="27" applyAlignment="1" pivotButton="0" quotePrefix="0" xfId="0">
      <alignment horizontal="center" vertical="center" wrapText="1"/>
    </xf>
    <xf numFmtId="10" fontId="18" fillId="5" borderId="36" applyAlignment="1" pivotButton="0" quotePrefix="0" xfId="0">
      <alignment horizontal="center" vertical="center" wrapText="1"/>
    </xf>
    <xf numFmtId="0" fontId="18" fillId="5" borderId="42" applyAlignment="1" pivotButton="0" quotePrefix="0" xfId="0">
      <alignment horizontal="center" vertical="center" wrapText="1"/>
    </xf>
    <xf numFmtId="164" fontId="18" fillId="5" borderId="10" applyAlignment="1" pivotButton="0" quotePrefix="0" xfId="0">
      <alignment horizontal="center" vertical="center" wrapText="1"/>
    </xf>
    <xf numFmtId="167" fontId="18" fillId="5" borderId="19" applyAlignment="1" pivotButton="0" quotePrefix="0" xfId="0">
      <alignment horizontal="center" vertical="center" wrapText="1"/>
    </xf>
    <xf numFmtId="10" fontId="18" fillId="5" borderId="32" applyAlignment="1" pivotButton="0" quotePrefix="0" xfId="0">
      <alignment horizontal="center" vertical="center" wrapText="1"/>
    </xf>
    <xf numFmtId="164" fontId="18" fillId="5" borderId="33" applyAlignment="1" pivotButton="0" quotePrefix="0" xfId="0">
      <alignment horizontal="center" vertical="center" wrapText="1"/>
    </xf>
    <xf numFmtId="164" fontId="18" fillId="5" borderId="19" applyAlignment="1" pivotButton="0" quotePrefix="0" xfId="0">
      <alignment horizontal="center" vertical="center" wrapText="1"/>
    </xf>
    <xf numFmtId="10" fontId="29" fillId="5" borderId="32" applyAlignment="1" pivotButton="0" quotePrefix="0" xfId="0">
      <alignment horizontal="center" vertical="center" wrapText="1"/>
    </xf>
    <xf numFmtId="10" fontId="29" fillId="5" borderId="17" applyAlignment="1" pivotButton="0" quotePrefix="0" xfId="0">
      <alignment horizontal="center" vertical="center" wrapText="1"/>
    </xf>
    <xf numFmtId="0" fontId="29" fillId="5" borderId="12" applyAlignment="1" pivotButton="0" quotePrefix="0" xfId="0">
      <alignment horizontal="center" vertical="center" wrapText="1"/>
    </xf>
    <xf numFmtId="10" fontId="29" fillId="5" borderId="43" applyAlignment="1" pivotButton="0" quotePrefix="0" xfId="0">
      <alignment horizontal="center" vertical="center" wrapText="1"/>
    </xf>
    <xf numFmtId="10" fontId="29" fillId="5" borderId="35" applyAlignment="1" pivotButton="0" quotePrefix="0" xfId="0">
      <alignment horizontal="center" vertical="center" wrapText="1"/>
    </xf>
    <xf numFmtId="167" fontId="17" fillId="5" borderId="12" applyAlignment="1" pivotButton="0" quotePrefix="0" xfId="0">
      <alignment vertical="center" wrapText="1"/>
    </xf>
    <xf numFmtId="10" fontId="16" fillId="5" borderId="17" applyAlignment="1" pivotButton="0" quotePrefix="0" xfId="0">
      <alignment horizontal="center" vertical="center" wrapText="1"/>
    </xf>
    <xf numFmtId="167" fontId="16" fillId="5" borderId="10" applyAlignment="1" pivotButton="0" quotePrefix="0" xfId="0">
      <alignment horizontal="center" vertical="center" wrapText="1"/>
    </xf>
    <xf numFmtId="0" fontId="38" fillId="5" borderId="19" pivotButton="0" quotePrefix="0" xfId="0"/>
    <xf numFmtId="10" fontId="16" fillId="5" borderId="32" applyAlignment="1" pivotButton="0" quotePrefix="0" xfId="0">
      <alignment horizontal="center" vertical="center" wrapText="1"/>
    </xf>
    <xf numFmtId="0" fontId="38" fillId="5" borderId="12" applyAlignment="1" pivotButton="0" quotePrefix="0" xfId="0">
      <alignment horizontal="center" vertical="center" wrapText="1"/>
    </xf>
    <xf numFmtId="164" fontId="38" fillId="5" borderId="12" applyAlignment="1" pivotButton="0" quotePrefix="0" xfId="0">
      <alignment horizontal="center" vertical="center" wrapText="1"/>
    </xf>
    <xf numFmtId="164" fontId="39" fillId="5" borderId="12" applyAlignment="1" pivotButton="0" quotePrefix="0" xfId="0">
      <alignment horizontal="center" vertical="center"/>
    </xf>
    <xf numFmtId="164" fontId="39" fillId="5" borderId="33" applyAlignment="1" pivotButton="0" quotePrefix="0" xfId="0">
      <alignment horizontal="center" vertical="center" wrapText="1"/>
    </xf>
    <xf numFmtId="10" fontId="18" fillId="5" borderId="17" applyAlignment="1" pivotButton="0" quotePrefix="0" xfId="0">
      <alignment horizontal="center" vertical="center" wrapText="1"/>
    </xf>
    <xf numFmtId="10" fontId="16" fillId="5" borderId="12" applyAlignment="1" pivotButton="0" quotePrefix="0" xfId="0">
      <alignment horizontal="center" vertical="center"/>
    </xf>
    <xf numFmtId="164" fontId="16" fillId="5" borderId="44" applyAlignment="1" pivotButton="0" quotePrefix="0" xfId="0">
      <alignment horizontal="center" vertical="center"/>
    </xf>
    <xf numFmtId="164" fontId="16" fillId="5" borderId="6" applyAlignment="1" pivotButton="0" quotePrefix="0" xfId="0">
      <alignment horizontal="center" vertical="center"/>
    </xf>
    <xf numFmtId="173" fontId="16" fillId="5" borderId="15" applyAlignment="1" pivotButton="0" quotePrefix="0" xfId="0">
      <alignment horizontal="center" vertical="center"/>
    </xf>
    <xf numFmtId="166" fontId="16" fillId="5" borderId="15" applyAlignment="1" pivotButton="0" quotePrefix="0" xfId="0">
      <alignment horizontal="center" vertical="center"/>
    </xf>
    <xf numFmtId="174" fontId="16" fillId="5" borderId="15" applyAlignment="1" pivotButton="0" quotePrefix="0" xfId="0">
      <alignment horizontal="center" vertical="center"/>
    </xf>
    <xf numFmtId="10" fontId="16" fillId="5" borderId="0" applyAlignment="1" pivotButton="0" quotePrefix="0" xfId="0">
      <alignment horizontal="center" vertical="center"/>
    </xf>
    <xf numFmtId="166" fontId="16" fillId="5" borderId="33" applyAlignment="1" pivotButton="0" quotePrefix="0" xfId="0">
      <alignment horizontal="center" vertical="center"/>
    </xf>
    <xf numFmtId="10" fontId="16" fillId="5" borderId="15" applyAlignment="1" pivotButton="0" quotePrefix="0" xfId="0">
      <alignment horizontal="center" vertical="center" wrapText="1"/>
    </xf>
    <xf numFmtId="10" fontId="16" fillId="5" borderId="10" applyAlignment="1" pivotButton="0" quotePrefix="0" xfId="0">
      <alignment horizontal="center" vertical="center" wrapText="1"/>
    </xf>
    <xf numFmtId="175" fontId="17" fillId="5" borderId="19" applyAlignment="1" pivotButton="0" quotePrefix="0" xfId="0">
      <alignment horizontal="center" vertical="center"/>
    </xf>
    <xf numFmtId="10" fontId="17" fillId="5" borderId="12" applyAlignment="1" pivotButton="0" quotePrefix="0" xfId="0">
      <alignment horizontal="center" vertical="center"/>
    </xf>
    <xf numFmtId="174" fontId="17" fillId="5" borderId="12" applyAlignment="1" pivotButton="0" quotePrefix="0" xfId="0">
      <alignment horizontal="center" vertical="center"/>
    </xf>
    <xf numFmtId="173" fontId="16" fillId="5" borderId="12" applyAlignment="1" pivotButton="0" quotePrefix="0" xfId="0">
      <alignment horizontal="center" vertical="center" wrapText="1"/>
    </xf>
    <xf numFmtId="174" fontId="16" fillId="5" borderId="12" applyAlignment="1" pivotButton="0" quotePrefix="0" xfId="0">
      <alignment horizontal="center" vertical="center" wrapText="1"/>
    </xf>
    <xf numFmtId="167" fontId="16" fillId="5" borderId="12" applyAlignment="1" pivotButton="0" quotePrefix="0" xfId="0">
      <alignment horizontal="center" vertical="center" wrapText="1"/>
    </xf>
    <xf numFmtId="49" fontId="16" fillId="5" borderId="12" applyAlignment="1" pivotButton="0" quotePrefix="0" xfId="0">
      <alignment horizontal="center" vertical="center" wrapText="1"/>
    </xf>
    <xf numFmtId="10" fontId="16" fillId="5" borderId="4" applyAlignment="1" pivotButton="0" quotePrefix="0" xfId="0">
      <alignment horizontal="center" vertical="center" wrapText="1"/>
    </xf>
    <xf numFmtId="164" fontId="16" fillId="5" borderId="4" applyAlignment="1" pivotButton="0" quotePrefix="0" xfId="0">
      <alignment horizontal="center" vertical="center" wrapText="1"/>
    </xf>
    <xf numFmtId="10" fontId="16" fillId="5" borderId="0" applyAlignment="1" pivotButton="0" quotePrefix="0" xfId="0">
      <alignment horizontal="center" vertical="center" wrapText="1"/>
    </xf>
    <xf numFmtId="167" fontId="16" fillId="5" borderId="4" applyAlignment="1" pivotButton="0" quotePrefix="0" xfId="0">
      <alignment horizontal="center" vertical="center" wrapText="1"/>
    </xf>
    <xf numFmtId="0" fontId="16" fillId="5" borderId="45" applyAlignment="1" pivotButton="0" quotePrefix="0" xfId="0">
      <alignment horizontal="center" vertical="center" wrapText="1"/>
    </xf>
    <xf numFmtId="164" fontId="16" fillId="5" borderId="10" applyAlignment="1" pivotButton="0" quotePrefix="0" xfId="0">
      <alignment horizontal="center" vertical="center" wrapText="1"/>
    </xf>
    <xf numFmtId="164" fontId="16" fillId="5" borderId="33" applyAlignment="1" pivotButton="0" quotePrefix="0" xfId="0">
      <alignment horizontal="center" vertical="center" wrapText="1"/>
    </xf>
    <xf numFmtId="164" fontId="16" fillId="5" borderId="19" applyAlignment="1" pivotButton="0" quotePrefix="0" xfId="0">
      <alignment horizontal="center" vertical="center" wrapText="1"/>
    </xf>
    <xf numFmtId="10" fontId="17" fillId="5" borderId="32" applyAlignment="1" pivotButton="0" quotePrefix="0" xfId="0">
      <alignment horizontal="center" vertical="center" wrapText="1"/>
    </xf>
    <xf numFmtId="10" fontId="17" fillId="5" borderId="17" applyAlignment="1" pivotButton="0" quotePrefix="0" xfId="0">
      <alignment horizontal="center" vertical="center" wrapText="1"/>
    </xf>
    <xf numFmtId="0" fontId="17" fillId="5" borderId="12" applyAlignment="1" pivotButton="0" quotePrefix="0" xfId="0">
      <alignment horizontal="center" vertical="center" wrapText="1"/>
    </xf>
    <xf numFmtId="10" fontId="17" fillId="5" borderId="43" applyAlignment="1" pivotButton="0" quotePrefix="0" xfId="0">
      <alignment horizontal="center" vertical="center" wrapText="1"/>
    </xf>
    <xf numFmtId="164" fontId="38" fillId="5" borderId="12" applyAlignment="1" pivotButton="0" quotePrefix="0" xfId="0">
      <alignment horizontal="center" vertical="center"/>
    </xf>
    <xf numFmtId="164" fontId="38" fillId="5" borderId="33" applyAlignment="1" pivotButton="0" quotePrefix="0" xfId="0">
      <alignment horizontal="center" vertical="center" wrapText="1"/>
    </xf>
    <xf numFmtId="10" fontId="16" fillId="5" borderId="39" applyAlignment="1" pivotButton="0" quotePrefix="0" xfId="0">
      <alignment horizontal="center" vertical="center"/>
    </xf>
    <xf numFmtId="10" fontId="16" fillId="5" borderId="16" applyAlignment="1" pivotButton="0" quotePrefix="0" xfId="0">
      <alignment horizontal="center" vertical="center"/>
    </xf>
    <xf numFmtId="174" fontId="16" fillId="5" borderId="12" applyAlignment="1" pivotButton="0" quotePrefix="0" xfId="0">
      <alignment horizontal="center" vertical="center"/>
    </xf>
    <xf numFmtId="173" fontId="16" fillId="5" borderId="12" applyAlignment="1" pivotButton="0" quotePrefix="0" xfId="0">
      <alignment horizontal="center" vertical="center"/>
    </xf>
    <xf numFmtId="175" fontId="17" fillId="5" borderId="12" applyAlignment="1" pivotButton="0" quotePrefix="0" xfId="0">
      <alignment horizontal="center" vertical="center"/>
    </xf>
    <xf numFmtId="0" fontId="16" fillId="5" borderId="42" applyAlignment="1" pivotButton="0" quotePrefix="0" xfId="0">
      <alignment horizontal="center" vertical="center" wrapText="1"/>
    </xf>
    <xf numFmtId="0" fontId="17" fillId="5" borderId="17" applyAlignment="1" pivotButton="0" quotePrefix="0" xfId="0">
      <alignment horizontal="center" vertical="center" wrapText="1"/>
    </xf>
    <xf numFmtId="0" fontId="38" fillId="5" borderId="17" applyAlignment="1" pivotButton="0" quotePrefix="0" xfId="0">
      <alignment horizontal="center" vertical="center" wrapText="1"/>
    </xf>
    <xf numFmtId="164" fontId="38" fillId="5" borderId="19" applyAlignment="1" pivotButton="0" quotePrefix="0" xfId="0">
      <alignment horizontal="center" vertical="center" wrapText="1"/>
    </xf>
    <xf numFmtId="174" fontId="16" fillId="5" borderId="16" applyAlignment="1" pivotButton="0" quotePrefix="0" xfId="0">
      <alignment horizontal="center" vertical="center"/>
    </xf>
    <xf numFmtId="164" fontId="16" fillId="5" borderId="16" applyAlignment="1" pivotButton="0" quotePrefix="0" xfId="0">
      <alignment horizontal="center" vertical="center"/>
    </xf>
    <xf numFmtId="173" fontId="16" fillId="5" borderId="16" applyAlignment="1" pivotButton="0" quotePrefix="0" xfId="0">
      <alignment horizontal="center" vertical="center"/>
    </xf>
    <xf numFmtId="166" fontId="16" fillId="5" borderId="38" applyAlignment="1" pivotButton="0" quotePrefix="0" xfId="0">
      <alignment horizontal="center" vertical="center"/>
    </xf>
    <xf numFmtId="166" fontId="16" fillId="5" borderId="16" applyAlignment="1" pivotButton="0" quotePrefix="0" xfId="0">
      <alignment horizontal="center" vertical="center"/>
    </xf>
    <xf numFmtId="10" fontId="16" fillId="5" borderId="16" applyAlignment="1" pivotButton="0" quotePrefix="0" xfId="0">
      <alignment horizontal="center" vertical="center" wrapText="1"/>
    </xf>
    <xf numFmtId="0" fontId="16" fillId="5" borderId="15" applyAlignment="1" pivotButton="0" quotePrefix="0" xfId="0">
      <alignment horizontal="center" vertical="center"/>
    </xf>
    <xf numFmtId="166" fontId="29" fillId="5" borderId="15" applyAlignment="1" pivotButton="0" quotePrefix="0" xfId="0">
      <alignment horizontal="center" vertical="center"/>
    </xf>
    <xf numFmtId="0" fontId="18" fillId="5" borderId="15" applyAlignment="1" pivotButton="0" quotePrefix="0" xfId="0">
      <alignment horizontal="center" vertical="center"/>
    </xf>
    <xf numFmtId="166" fontId="18" fillId="5" borderId="44" applyAlignment="1" pivotButton="0" quotePrefix="0" xfId="0">
      <alignment horizontal="center" vertical="center"/>
    </xf>
    <xf numFmtId="166" fontId="18" fillId="5" borderId="12" applyAlignment="1" pivotButton="0" quotePrefix="0" xfId="0">
      <alignment horizontal="center" vertical="center"/>
    </xf>
    <xf numFmtId="10" fontId="18" fillId="5" borderId="6" applyAlignment="1" pivotButton="0" quotePrefix="0" xfId="0">
      <alignment horizontal="center" vertical="center"/>
    </xf>
    <xf numFmtId="173" fontId="18" fillId="5" borderId="6" applyAlignment="1" pivotButton="0" quotePrefix="0" xfId="0">
      <alignment horizontal="center" vertical="center"/>
    </xf>
    <xf numFmtId="173" fontId="18" fillId="5" borderId="12" applyAlignment="1" pivotButton="0" quotePrefix="0" xfId="0">
      <alignment horizontal="center" vertical="center"/>
    </xf>
    <xf numFmtId="0" fontId="18" fillId="5" borderId="12" applyAlignment="1" pivotButton="0" quotePrefix="0" xfId="0">
      <alignment horizontal="center" vertical="center"/>
    </xf>
    <xf numFmtId="164" fontId="29" fillId="5" borderId="12" applyAlignment="1" pivotButton="0" quotePrefix="0" xfId="0">
      <alignment horizontal="center" vertical="center"/>
    </xf>
    <xf numFmtId="166" fontId="29" fillId="5" borderId="25" applyAlignment="1" pivotButton="0" quotePrefix="0" xfId="0">
      <alignment horizontal="center" vertical="center"/>
    </xf>
    <xf numFmtId="0" fontId="29" fillId="5" borderId="19" applyAlignment="1" pivotButton="0" quotePrefix="0" xfId="0">
      <alignment horizontal="center" vertical="center"/>
    </xf>
    <xf numFmtId="0" fontId="18" fillId="5" borderId="0" applyAlignment="1" pivotButton="0" quotePrefix="0" xfId="0">
      <alignment horizontal="center" vertical="center"/>
    </xf>
    <xf numFmtId="174" fontId="18" fillId="5" borderId="15" applyAlignment="1" pivotButton="0" quotePrefix="0" xfId="0">
      <alignment horizontal="center" vertical="center" wrapText="1"/>
    </xf>
    <xf numFmtId="49" fontId="18" fillId="5" borderId="15" applyAlignment="1" pivotButton="0" quotePrefix="0" xfId="0">
      <alignment horizontal="center" vertical="center" wrapText="1"/>
    </xf>
    <xf numFmtId="10" fontId="18" fillId="5" borderId="43" applyAlignment="1" pivotButton="0" quotePrefix="0" xfId="0">
      <alignment horizontal="center" vertical="center" wrapText="1"/>
    </xf>
    <xf numFmtId="0" fontId="18" fillId="5" borderId="4" applyAlignment="1" pivotButton="0" quotePrefix="0" xfId="0">
      <alignment horizontal="center" vertical="center" wrapText="1"/>
    </xf>
    <xf numFmtId="0" fontId="18" fillId="5" borderId="45" applyAlignment="1" pivotButton="0" quotePrefix="0" xfId="0">
      <alignment horizontal="center" vertical="center" wrapText="1"/>
    </xf>
    <xf numFmtId="164" fontId="18" fillId="5" borderId="3" applyAlignment="1" pivotButton="0" quotePrefix="0" xfId="0">
      <alignment horizontal="center" vertical="center" wrapText="1"/>
    </xf>
    <xf numFmtId="10" fontId="29" fillId="5" borderId="21" applyAlignment="1" pivotButton="0" quotePrefix="0" xfId="0">
      <alignment horizontal="center" vertical="center" wrapText="1"/>
    </xf>
    <xf numFmtId="164" fontId="29" fillId="5" borderId="36" applyAlignment="1" pivotButton="0" quotePrefix="0" xfId="0">
      <alignment horizontal="center" vertical="center" wrapText="1"/>
    </xf>
    <xf numFmtId="10" fontId="29" fillId="5" borderId="4" applyAlignment="1" pivotButton="0" quotePrefix="0" xfId="0">
      <alignment horizontal="center" vertical="center" wrapText="1"/>
    </xf>
    <xf numFmtId="10" fontId="29" fillId="5" borderId="36" applyAlignment="1" pivotButton="0" quotePrefix="0" xfId="0">
      <alignment horizontal="center" vertical="center" wrapText="1"/>
    </xf>
    <xf numFmtId="167" fontId="16" fillId="5" borderId="27" applyAlignment="1" pivotButton="0" quotePrefix="0" xfId="0">
      <alignment horizontal="center" vertical="center" wrapText="1"/>
    </xf>
    <xf numFmtId="166" fontId="40" fillId="5" borderId="4" applyAlignment="1" pivotButton="0" quotePrefix="0" xfId="0">
      <alignment horizontal="right" vertical="center"/>
    </xf>
    <xf numFmtId="0" fontId="16" fillId="5" borderId="4" applyAlignment="1" pivotButton="0" quotePrefix="0" xfId="0">
      <alignment horizontal="center" vertical="center" wrapText="1"/>
    </xf>
    <xf numFmtId="10" fontId="16" fillId="5" borderId="35" applyAlignment="1" pivotButton="0" quotePrefix="0" xfId="0">
      <alignment horizontal="center" vertical="center" wrapText="1"/>
    </xf>
    <xf numFmtId="0" fontId="38" fillId="5" borderId="4" applyAlignment="1" pivotButton="0" quotePrefix="0" xfId="0">
      <alignment horizontal="center" vertical="center"/>
    </xf>
    <xf numFmtId="10" fontId="16" fillId="5" borderId="36" applyAlignment="1" pivotButton="0" quotePrefix="0" xfId="0">
      <alignment horizontal="center" vertical="center" wrapText="1"/>
    </xf>
    <xf numFmtId="0" fontId="39" fillId="5" borderId="4" applyAlignment="1" pivotButton="0" quotePrefix="0" xfId="0">
      <alignment horizontal="center" vertical="center"/>
    </xf>
    <xf numFmtId="166" fontId="17" fillId="5" borderId="16" applyAlignment="1" pivotButton="0" quotePrefix="0" xfId="0">
      <alignment horizontal="center" vertical="center"/>
    </xf>
    <xf numFmtId="0" fontId="16" fillId="5" borderId="16" applyAlignment="1" pivotButton="0" quotePrefix="0" xfId="0">
      <alignment horizontal="center" vertical="center"/>
    </xf>
    <xf numFmtId="166" fontId="16" fillId="5" borderId="44" applyAlignment="1" pivotButton="0" quotePrefix="0" xfId="0">
      <alignment horizontal="center" vertical="center"/>
    </xf>
    <xf numFmtId="166" fontId="17" fillId="5" borderId="38" applyAlignment="1" pivotButton="0" quotePrefix="0" xfId="0">
      <alignment horizontal="center" vertical="center"/>
    </xf>
    <xf numFmtId="4" fontId="17" fillId="5" borderId="19" applyAlignment="1" pivotButton="0" quotePrefix="0" xfId="0">
      <alignment horizontal="center" vertical="center"/>
    </xf>
    <xf numFmtId="174" fontId="16" fillId="5" borderId="9" applyAlignment="1" pivotButton="0" quotePrefix="0" xfId="0">
      <alignment horizontal="center" vertical="center" wrapText="1"/>
    </xf>
    <xf numFmtId="49" fontId="16" fillId="5" borderId="9" applyAlignment="1" pivotButton="0" quotePrefix="0" xfId="0">
      <alignment horizontal="center" vertical="center" wrapText="1"/>
    </xf>
    <xf numFmtId="10" fontId="16" fillId="5" borderId="46" applyAlignment="1" pivotButton="0" quotePrefix="0" xfId="0">
      <alignment horizontal="center" vertical="center" wrapText="1"/>
    </xf>
    <xf numFmtId="0" fontId="16" fillId="5" borderId="12" applyAlignment="1" pivotButton="0" quotePrefix="0" xfId="0">
      <alignment horizontal="center" vertical="center" wrapText="1"/>
    </xf>
    <xf numFmtId="164" fontId="17" fillId="5" borderId="17" applyAlignment="1" pivotButton="0" quotePrefix="0" xfId="0">
      <alignment horizontal="center" vertical="center" wrapText="1"/>
    </xf>
    <xf numFmtId="10" fontId="17" fillId="5" borderId="12" applyAlignment="1" pivotButton="0" quotePrefix="0" xfId="0">
      <alignment horizontal="center" vertical="center" wrapText="1"/>
    </xf>
    <xf numFmtId="166" fontId="40" fillId="5" borderId="12" applyAlignment="1" pivotButton="0" quotePrefix="0" xfId="0">
      <alignment horizontal="right" vertical="center"/>
    </xf>
    <xf numFmtId="4" fontId="16" fillId="5" borderId="12" applyAlignment="1" pivotButton="0" quotePrefix="0" xfId="0">
      <alignment horizontal="center" vertical="center" wrapText="1"/>
    </xf>
    <xf numFmtId="174" fontId="18" fillId="5" borderId="4" applyAlignment="1" pivotButton="0" quotePrefix="0" xfId="0">
      <alignment horizontal="center" vertical="center" wrapText="1"/>
    </xf>
    <xf numFmtId="164" fontId="18" fillId="5" borderId="6" applyAlignment="1" pivotButton="0" quotePrefix="0" xfId="0">
      <alignment horizontal="center" vertical="center" wrapText="1"/>
    </xf>
    <xf numFmtId="49" fontId="40" fillId="5" borderId="4" applyAlignment="1" pivotButton="0" quotePrefix="0" xfId="0">
      <alignment horizontal="right" vertical="center"/>
    </xf>
    <xf numFmtId="164" fontId="40" fillId="5" borderId="4" applyAlignment="1" pivotButton="0" quotePrefix="0" xfId="0">
      <alignment horizontal="right" vertical="center"/>
    </xf>
    <xf numFmtId="164" fontId="39" fillId="5" borderId="9" applyAlignment="1" pivotButton="0" quotePrefix="0" xfId="0">
      <alignment horizontal="center" vertical="center"/>
    </xf>
    <xf numFmtId="0" fontId="17" fillId="5" borderId="16" applyAlignment="1" pivotButton="0" quotePrefix="0" xfId="0">
      <alignment horizontal="center" vertical="center"/>
    </xf>
    <xf numFmtId="166" fontId="17" fillId="5" borderId="33" applyAlignment="1" pivotButton="0" quotePrefix="0" xfId="0">
      <alignment horizontal="center" vertical="center"/>
    </xf>
    <xf numFmtId="164" fontId="16" fillId="5" borderId="6" applyAlignment="1" pivotButton="0" quotePrefix="0" xfId="0">
      <alignment horizontal="center" vertical="center" wrapText="1"/>
    </xf>
    <xf numFmtId="49" fontId="40" fillId="5" borderId="12" applyAlignment="1" pivotButton="0" quotePrefix="0" xfId="0">
      <alignment horizontal="right" vertical="center"/>
    </xf>
    <xf numFmtId="164" fontId="40" fillId="5" borderId="12" applyAlignment="1" pivotButton="0" quotePrefix="0" xfId="0">
      <alignment horizontal="right" vertical="center"/>
    </xf>
    <xf numFmtId="164" fontId="38" fillId="5" borderId="9" applyAlignment="1" pivotButton="0" quotePrefix="0" xfId="0">
      <alignment horizontal="center" vertical="center"/>
    </xf>
    <xf numFmtId="166" fontId="17" fillId="5" borderId="47" applyAlignment="1" pivotButton="0" quotePrefix="0" xfId="0">
      <alignment horizontal="center" vertical="center"/>
    </xf>
    <xf numFmtId="164" fontId="17" fillId="5" borderId="12" applyAlignment="1" pivotButton="0" quotePrefix="0" xfId="0">
      <alignment horizontal="center" vertical="center"/>
    </xf>
    <xf numFmtId="49" fontId="16" fillId="5" borderId="6" applyAlignment="1" pivotButton="0" quotePrefix="0" xfId="0">
      <alignment horizontal="center" vertical="center" wrapText="1"/>
    </xf>
    <xf numFmtId="10" fontId="16" fillId="5" borderId="31" applyAlignment="1" pivotButton="0" quotePrefix="0" xfId="0">
      <alignment horizontal="center" vertical="center" wrapText="1"/>
    </xf>
    <xf numFmtId="167" fontId="16" fillId="5" borderId="26" applyAlignment="1" pivotButton="0" quotePrefix="0" xfId="0">
      <alignment horizontal="center" vertical="center" wrapText="1"/>
    </xf>
    <xf numFmtId="167" fontId="16" fillId="5" borderId="15" applyAlignment="1" pivotButton="0" quotePrefix="0" xfId="0">
      <alignment horizontal="center" vertical="center" wrapText="1"/>
    </xf>
    <xf numFmtId="166" fontId="16" fillId="5" borderId="15" applyAlignment="1" pivotButton="0" quotePrefix="0" xfId="0">
      <alignment horizontal="center" vertical="center" wrapText="1"/>
    </xf>
    <xf numFmtId="10" fontId="16" fillId="5" borderId="43" applyAlignment="1" pivotButton="0" quotePrefix="0" xfId="0">
      <alignment horizontal="center" vertical="center" wrapText="1"/>
    </xf>
    <xf numFmtId="10" fontId="16" fillId="5" borderId="21" applyAlignment="1" pivotButton="0" quotePrefix="0" xfId="0">
      <alignment horizontal="center" vertical="center" wrapText="1"/>
    </xf>
    <xf numFmtId="164" fontId="16" fillId="5" borderId="25" applyAlignment="1" pivotButton="0" quotePrefix="0" xfId="0">
      <alignment horizontal="center" vertical="center" wrapText="1"/>
    </xf>
    <xf numFmtId="10" fontId="17" fillId="5" borderId="21" applyAlignment="1" pivotButton="0" quotePrefix="0" xfId="0">
      <alignment horizontal="center" vertical="center" wrapText="1"/>
    </xf>
    <xf numFmtId="164" fontId="17" fillId="5" borderId="21" applyAlignment="1" pivotButton="0" quotePrefix="0" xfId="0">
      <alignment horizontal="center" vertical="center" wrapText="1"/>
    </xf>
    <xf numFmtId="49" fontId="40" fillId="5" borderId="15" applyAlignment="1" pivotButton="0" quotePrefix="0" xfId="0">
      <alignment horizontal="right" vertical="center"/>
    </xf>
    <xf numFmtId="164" fontId="40" fillId="5" borderId="15" applyAlignment="1" pivotButton="0" quotePrefix="0" xfId="0">
      <alignment horizontal="right" vertical="center"/>
    </xf>
    <xf numFmtId="0" fontId="16" fillId="5" borderId="15" applyAlignment="1" pivotButton="0" quotePrefix="0" xfId="0">
      <alignment horizontal="center" vertical="center" wrapText="1"/>
    </xf>
    <xf numFmtId="4" fontId="16" fillId="5" borderId="15" applyAlignment="1" pivotButton="0" quotePrefix="0" xfId="0">
      <alignment horizontal="center" vertical="center" wrapText="1"/>
    </xf>
    <xf numFmtId="164" fontId="29" fillId="5" borderId="0" applyAlignment="1" pivotButton="0" quotePrefix="0" xfId="0">
      <alignment horizontal="center" vertical="center"/>
    </xf>
    <xf numFmtId="166" fontId="41" fillId="5" borderId="4" applyAlignment="1" pivotButton="0" quotePrefix="0" xfId="0">
      <alignment vertical="center" wrapText="1"/>
    </xf>
    <xf numFmtId="166" fontId="40" fillId="5" borderId="4" applyAlignment="1" pivotButton="0" quotePrefix="0" xfId="0">
      <alignment vertical="center" wrapText="1"/>
    </xf>
    <xf numFmtId="164" fontId="42" fillId="5" borderId="9" applyAlignment="1" pivotButton="0" quotePrefix="0" xfId="0">
      <alignment horizontal="center" vertical="center"/>
    </xf>
    <xf numFmtId="166" fontId="40" fillId="5" borderId="12" applyAlignment="1" pivotButton="0" quotePrefix="0" xfId="0">
      <alignment vertical="center" wrapText="1"/>
    </xf>
    <xf numFmtId="164" fontId="43" fillId="5" borderId="9" applyAlignment="1" pivotButton="0" quotePrefix="0" xfId="0">
      <alignment horizontal="center" vertical="center"/>
    </xf>
    <xf numFmtId="10" fontId="16" fillId="5" borderId="6" applyAlignment="1" pivotButton="0" quotePrefix="0" xfId="0">
      <alignment horizontal="center" vertical="center"/>
    </xf>
    <xf numFmtId="10" fontId="16" fillId="5" borderId="44" applyAlignment="1" pivotButton="0" quotePrefix="0" xfId="0">
      <alignment horizontal="center" vertical="center"/>
    </xf>
    <xf numFmtId="49" fontId="17" fillId="5" borderId="6" applyAlignment="1" pivotButton="0" quotePrefix="0" xfId="0">
      <alignment horizontal="center" vertical="center" wrapText="1"/>
    </xf>
    <xf numFmtId="166" fontId="40" fillId="5" borderId="21" applyAlignment="1" pivotButton="0" quotePrefix="0" xfId="0">
      <alignment vertical="center" wrapText="1"/>
    </xf>
    <xf numFmtId="4" fontId="16" fillId="5" borderId="21" applyAlignment="1" pivotButton="0" quotePrefix="0" xfId="0">
      <alignment horizontal="center" vertical="center" wrapText="1"/>
    </xf>
    <xf numFmtId="167" fontId="17" fillId="5" borderId="26" applyAlignment="1" pivotButton="0" quotePrefix="0" xfId="0">
      <alignment horizontal="center" vertical="center" wrapText="1"/>
    </xf>
    <xf numFmtId="166" fontId="40" fillId="5" borderId="15" applyAlignment="1" pivotButton="0" quotePrefix="0" xfId="0">
      <alignment vertical="center" wrapText="1"/>
    </xf>
    <xf numFmtId="164" fontId="43" fillId="5" borderId="6" applyAlignment="1" pivotButton="0" quotePrefix="0" xfId="0">
      <alignment horizontal="center" vertical="center"/>
    </xf>
    <xf numFmtId="4" fontId="18" fillId="5" borderId="15" applyAlignment="1" pivotButton="0" quotePrefix="0" xfId="0">
      <alignment horizontal="center" vertical="center" wrapText="1"/>
    </xf>
    <xf numFmtId="10" fontId="18" fillId="5" borderId="21" applyAlignment="1" pivotButton="0" quotePrefix="0" xfId="0">
      <alignment horizontal="center" vertical="center" wrapText="1"/>
    </xf>
    <xf numFmtId="0" fontId="16" fillId="5" borderId="44" applyAlignment="1" pivotButton="0" quotePrefix="0" xfId="0">
      <alignment horizontal="center" vertical="center"/>
    </xf>
    <xf numFmtId="166" fontId="40" fillId="5" borderId="26" applyAlignment="1" pivotButton="0" quotePrefix="0" xfId="0">
      <alignment vertical="center" wrapText="1"/>
    </xf>
    <xf numFmtId="164" fontId="18" fillId="5" borderId="21" applyAlignment="1" pivotButton="0" quotePrefix="0" xfId="0">
      <alignment horizontal="center" vertical="center"/>
    </xf>
    <xf numFmtId="174" fontId="29" fillId="5" borderId="12" applyAlignment="1" pivotButton="0" quotePrefix="0" xfId="0">
      <alignment horizontal="center" vertical="center" wrapText="1"/>
    </xf>
    <xf numFmtId="10" fontId="29" fillId="5" borderId="12" applyAlignment="1" pivotButton="0" quotePrefix="0" xfId="0">
      <alignment horizontal="center" vertical="center" wrapText="1"/>
    </xf>
    <xf numFmtId="174" fontId="29" fillId="5" borderId="4" applyAlignment="1" pivotButton="0" quotePrefix="0" xfId="0">
      <alignment horizontal="center" vertical="center" wrapText="1"/>
    </xf>
    <xf numFmtId="49" fontId="29" fillId="5" borderId="4" applyAlignment="1" pivotButton="0" quotePrefix="0" xfId="0">
      <alignment horizontal="center" vertical="center" wrapText="1"/>
    </xf>
    <xf numFmtId="167" fontId="29" fillId="5" borderId="10" applyAlignment="1" pivotButton="0" quotePrefix="0" xfId="0">
      <alignment horizontal="center" vertical="center" wrapText="1"/>
    </xf>
    <xf numFmtId="167" fontId="17" fillId="5" borderId="27" applyAlignment="1" pivotButton="0" quotePrefix="0" xfId="0">
      <alignment horizontal="center" vertical="center" wrapText="1"/>
    </xf>
    <xf numFmtId="167" fontId="44" fillId="5" borderId="4" applyAlignment="1" pivotButton="0" quotePrefix="0" xfId="2">
      <alignment horizontal="center" vertical="center"/>
    </xf>
    <xf numFmtId="166" fontId="40" fillId="5" borderId="4" applyAlignment="1" pivotButton="0" quotePrefix="0" xfId="2">
      <alignment vertical="center"/>
    </xf>
    <xf numFmtId="166" fontId="40" fillId="5" borderId="3" applyAlignment="1" pivotButton="0" quotePrefix="0" xfId="2">
      <alignment vertical="center"/>
    </xf>
    <xf numFmtId="174" fontId="17" fillId="5" borderId="16" applyAlignment="1" pivotButton="0" quotePrefix="0" xfId="0">
      <alignment horizontal="center" vertical="center" wrapText="1"/>
    </xf>
    <xf numFmtId="167" fontId="17" fillId="5" borderId="16" applyAlignment="1" pivotButton="0" quotePrefix="0" xfId="0">
      <alignment horizontal="center" vertical="center" wrapText="1"/>
    </xf>
    <xf numFmtId="49" fontId="16" fillId="5" borderId="16" applyAlignment="1" pivotButton="0" quotePrefix="0" xfId="0">
      <alignment horizontal="center" vertical="center" wrapText="1"/>
    </xf>
    <xf numFmtId="10" fontId="16" fillId="5" borderId="40" applyAlignment="1" pivotButton="0" quotePrefix="0" xfId="0">
      <alignment horizontal="center" vertical="center" wrapText="1"/>
    </xf>
    <xf numFmtId="167" fontId="44" fillId="5" borderId="12" applyAlignment="1" pivotButton="0" quotePrefix="0" xfId="2">
      <alignment horizontal="center" vertical="center" wrapText="1"/>
    </xf>
    <xf numFmtId="166" fontId="40" fillId="5" borderId="12" applyAlignment="1" pivotButton="0" quotePrefix="0" xfId="2">
      <alignment vertical="center" wrapText="1"/>
    </xf>
    <xf numFmtId="166" fontId="40" fillId="5" borderId="33" applyAlignment="1" pivotButton="0" quotePrefix="0" xfId="2">
      <alignment vertical="center" wrapText="1"/>
    </xf>
    <xf numFmtId="167" fontId="44" fillId="5" borderId="15" applyAlignment="1" pivotButton="0" quotePrefix="0" xfId="2">
      <alignment horizontal="center" vertical="center" wrapText="1"/>
    </xf>
    <xf numFmtId="166" fontId="40" fillId="5" borderId="15" applyAlignment="1" pivotButton="0" quotePrefix="0" xfId="2">
      <alignment vertical="center" wrapText="1"/>
    </xf>
    <xf numFmtId="166" fontId="40" fillId="5" borderId="26" applyAlignment="1" pivotButton="0" quotePrefix="0" xfId="2">
      <alignment vertical="center" wrapText="1"/>
    </xf>
    <xf numFmtId="176" fontId="16" fillId="5" borderId="15" applyAlignment="1" pivotButton="0" quotePrefix="0" xfId="0">
      <alignment horizontal="center" vertical="center"/>
    </xf>
    <xf numFmtId="174" fontId="29" fillId="5" borderId="21" applyAlignment="1" pivotButton="0" quotePrefix="0" xfId="0">
      <alignment horizontal="center" vertical="center" wrapText="1"/>
    </xf>
    <xf numFmtId="167" fontId="29" fillId="5" borderId="21" applyAlignment="1" pivotButton="0" quotePrefix="0" xfId="0">
      <alignment horizontal="center" vertical="center" wrapText="1"/>
    </xf>
    <xf numFmtId="167" fontId="29" fillId="5" borderId="15" applyAlignment="1" pivotButton="0" quotePrefix="0" xfId="0">
      <alignment horizontal="center" vertical="center" wrapText="1"/>
    </xf>
    <xf numFmtId="49" fontId="29" fillId="5" borderId="21" applyAlignment="1" pivotButton="0" quotePrefix="0" xfId="0">
      <alignment horizontal="center" vertical="center" wrapText="1"/>
    </xf>
    <xf numFmtId="0" fontId="18" fillId="5" borderId="15" applyAlignment="1" pivotButton="0" quotePrefix="0" xfId="0">
      <alignment horizontal="center" vertical="center" wrapText="1"/>
    </xf>
    <xf numFmtId="174" fontId="17" fillId="5" borderId="22" applyAlignment="1" pivotButton="0" quotePrefix="0" xfId="0">
      <alignment horizontal="center" vertical="center" wrapText="1"/>
    </xf>
    <xf numFmtId="167" fontId="17" fillId="5" borderId="22" applyAlignment="1" pivotButton="0" quotePrefix="0" xfId="0">
      <alignment horizontal="center" vertical="center" wrapText="1"/>
    </xf>
    <xf numFmtId="10" fontId="16" fillId="5" borderId="28" applyAlignment="1" pivotButton="0" quotePrefix="0" xfId="0">
      <alignment horizontal="center" vertical="center" wrapText="1"/>
    </xf>
    <xf numFmtId="10" fontId="18" fillId="5" borderId="12" applyAlignment="1" pivotButton="0" quotePrefix="0" xfId="0">
      <alignment horizontal="center" vertical="center"/>
    </xf>
    <xf numFmtId="4" fontId="29" fillId="5" borderId="19" applyAlignment="1" pivotButton="0" quotePrefix="0" xfId="0">
      <alignment horizontal="center" vertical="center"/>
    </xf>
    <xf numFmtId="49" fontId="29" fillId="5" borderId="4" applyAlignment="1" pivotButton="0" quotePrefix="0" xfId="0">
      <alignment horizontal="center"/>
    </xf>
    <xf numFmtId="0" fontId="29" fillId="5" borderId="36" applyAlignment="1" pivotButton="0" quotePrefix="0" xfId="0">
      <alignment horizontal="center" vertical="center" wrapText="1"/>
    </xf>
    <xf numFmtId="166" fontId="41" fillId="5" borderId="4" applyAlignment="1" pivotButton="0" quotePrefix="0" xfId="0">
      <alignment vertical="center"/>
    </xf>
    <xf numFmtId="164" fontId="18" fillId="5" borderId="36" applyAlignment="1" pivotButton="0" quotePrefix="0" xfId="0">
      <alignment horizontal="center" vertical="center" wrapText="1"/>
    </xf>
    <xf numFmtId="167" fontId="17" fillId="5" borderId="4" applyAlignment="1" pivotButton="0" quotePrefix="0" xfId="0">
      <alignment horizontal="center" vertical="center" wrapText="1"/>
    </xf>
    <xf numFmtId="166" fontId="40" fillId="5" borderId="4" applyAlignment="1" pivotButton="0" quotePrefix="0" xfId="0">
      <alignment vertical="center"/>
    </xf>
    <xf numFmtId="49" fontId="17" fillId="5" borderId="9" applyAlignment="1" pivotButton="0" quotePrefix="0" xfId="0">
      <alignment horizontal="center"/>
    </xf>
    <xf numFmtId="4" fontId="17" fillId="5" borderId="17" applyAlignment="1" pivotButton="0" quotePrefix="0" xfId="0">
      <alignment horizontal="center" vertical="center" wrapText="1"/>
    </xf>
    <xf numFmtId="166" fontId="40" fillId="5" borderId="12" applyAlignment="1" pivotButton="0" quotePrefix="0" xfId="0">
      <alignment vertical="center"/>
    </xf>
    <xf numFmtId="164" fontId="16" fillId="5" borderId="17" applyAlignment="1" pivotButton="0" quotePrefix="0" xfId="0">
      <alignment horizontal="center" vertical="center" wrapText="1"/>
    </xf>
    <xf numFmtId="49" fontId="17" fillId="5" borderId="6" applyAlignment="1" pivotButton="0" quotePrefix="0" xfId="0">
      <alignment horizontal="center"/>
    </xf>
    <xf numFmtId="0" fontId="17" fillId="5" borderId="21" applyAlignment="1" pivotButton="0" quotePrefix="0" xfId="0">
      <alignment horizontal="center" vertical="center" wrapText="1"/>
    </xf>
    <xf numFmtId="4" fontId="17" fillId="5" borderId="21" applyAlignment="1" pivotButton="0" quotePrefix="0" xfId="0">
      <alignment horizontal="center" vertical="center" wrapText="1"/>
    </xf>
    <xf numFmtId="166" fontId="40" fillId="5" borderId="21" applyAlignment="1" pivotButton="0" quotePrefix="0" xfId="0">
      <alignment vertical="center"/>
    </xf>
    <xf numFmtId="164" fontId="16" fillId="5" borderId="21" applyAlignment="1" pivotButton="0" quotePrefix="0" xfId="0">
      <alignment horizontal="center" vertical="center" wrapText="1"/>
    </xf>
    <xf numFmtId="166" fontId="40" fillId="5" borderId="15" applyAlignment="1" pivotButton="0" quotePrefix="0" xfId="0">
      <alignment vertical="center"/>
    </xf>
    <xf numFmtId="164" fontId="38" fillId="5" borderId="6" applyAlignment="1" pivotButton="0" quotePrefix="0" xfId="0">
      <alignment horizontal="center" vertical="center"/>
    </xf>
    <xf numFmtId="3" fontId="41" fillId="5" borderId="4" applyAlignment="1" pivotButton="0" quotePrefix="0" xfId="0">
      <alignment horizontal="center"/>
    </xf>
    <xf numFmtId="49" fontId="41" fillId="5" borderId="4" applyAlignment="1" pivotButton="0" quotePrefix="0" xfId="0">
      <alignment horizontal="center"/>
    </xf>
    <xf numFmtId="166" fontId="40" fillId="5" borderId="25" applyAlignment="1" pivotButton="0" quotePrefix="0" xfId="0">
      <alignment vertical="center" wrapText="1"/>
    </xf>
    <xf numFmtId="3" fontId="40" fillId="5" borderId="9" applyAlignment="1" pivotButton="0" quotePrefix="0" xfId="0">
      <alignment horizontal="center"/>
    </xf>
    <xf numFmtId="49" fontId="40" fillId="5" borderId="9" applyAlignment="1" pivotButton="0" quotePrefix="0" xfId="0">
      <alignment horizontal="center"/>
    </xf>
    <xf numFmtId="166" fontId="40" fillId="5" borderId="33" applyAlignment="1" pivotButton="0" quotePrefix="0" xfId="0">
      <alignment vertical="center" wrapText="1"/>
    </xf>
    <xf numFmtId="176" fontId="16" fillId="5" borderId="12" applyAlignment="1" pivotButton="0" quotePrefix="0" xfId="0">
      <alignment horizontal="center" vertical="center"/>
    </xf>
    <xf numFmtId="3" fontId="40" fillId="5" borderId="6" applyAlignment="1" pivotButton="0" quotePrefix="0" xfId="0">
      <alignment horizontal="center"/>
    </xf>
    <xf numFmtId="49" fontId="40" fillId="5" borderId="6" applyAlignment="1" pivotButton="0" quotePrefix="0" xfId="0">
      <alignment horizontal="center"/>
    </xf>
    <xf numFmtId="164" fontId="18" fillId="5" borderId="35" applyAlignment="1" pivotButton="0" quotePrefix="0" xfId="0">
      <alignment horizontal="center" vertical="center" wrapText="1"/>
    </xf>
    <xf numFmtId="164" fontId="18" fillId="5" borderId="0" applyAlignment="1" pivotButton="0" quotePrefix="0" xfId="0">
      <alignment horizontal="center" vertical="center" wrapText="1"/>
    </xf>
    <xf numFmtId="164" fontId="16" fillId="5" borderId="32" applyAlignment="1" pivotButton="0" quotePrefix="0" xfId="0">
      <alignment horizontal="center" vertical="center" wrapText="1"/>
    </xf>
    <xf numFmtId="164" fontId="16" fillId="5" borderId="0" applyAlignment="1" pivotButton="0" quotePrefix="0" xfId="0">
      <alignment horizontal="center" vertical="center" wrapText="1"/>
    </xf>
    <xf numFmtId="10" fontId="18" fillId="5" borderId="21" applyAlignment="1" pivotButton="0" quotePrefix="0" xfId="0">
      <alignment horizontal="center" vertical="center"/>
    </xf>
    <xf numFmtId="164" fontId="18" fillId="5" borderId="26" applyAlignment="1" pivotButton="0" quotePrefix="0" xfId="0">
      <alignment horizontal="center" vertical="center"/>
    </xf>
    <xf numFmtId="164" fontId="29" fillId="5" borderId="4" applyAlignment="1" pivotButton="0" quotePrefix="0" xfId="0">
      <alignment horizontal="center" vertical="center" wrapText="1"/>
    </xf>
    <xf numFmtId="10" fontId="16" fillId="5" borderId="21" applyAlignment="1" pivotButton="0" quotePrefix="0" xfId="0">
      <alignment horizontal="center" vertical="center"/>
    </xf>
    <xf numFmtId="164" fontId="16" fillId="5" borderId="26" applyAlignment="1" pivotButton="0" quotePrefix="0" xfId="0">
      <alignment horizontal="center" vertical="center"/>
    </xf>
    <xf numFmtId="167" fontId="16" fillId="5" borderId="10" applyAlignment="1" pivotButton="0" quotePrefix="0" xfId="0">
      <alignment horizontal="left" vertical="center" wrapText="1"/>
    </xf>
    <xf numFmtId="164" fontId="17" fillId="5" borderId="12" applyAlignment="1" pivotButton="0" quotePrefix="0" xfId="0">
      <alignment horizontal="center" vertical="center" wrapText="1"/>
    </xf>
    <xf numFmtId="164" fontId="17" fillId="5" borderId="15" applyAlignment="1" pivotButton="0" quotePrefix="0" xfId="0">
      <alignment horizontal="center" vertical="center" wrapText="1"/>
    </xf>
    <xf numFmtId="164" fontId="16" fillId="5" borderId="43" applyAlignment="1" pivotButton="0" quotePrefix="0" xfId="0">
      <alignment horizontal="center" vertical="center" wrapText="1"/>
    </xf>
    <xf numFmtId="166" fontId="40" fillId="5" borderId="26" applyAlignment="1" pivotButton="0" quotePrefix="0" xfId="0">
      <alignment vertical="center"/>
    </xf>
    <xf numFmtId="4" fontId="16" fillId="5" borderId="9" applyAlignment="1" pivotButton="0" quotePrefix="0" xfId="0">
      <alignment horizontal="center" vertical="center" wrapText="1"/>
    </xf>
    <xf numFmtId="167" fontId="18" fillId="5" borderId="26" applyAlignment="1" pivotButton="0" quotePrefix="0" xfId="0">
      <alignment horizontal="center" vertical="center" wrapText="1"/>
    </xf>
    <xf numFmtId="164" fontId="18" fillId="5" borderId="25" applyAlignment="1" pivotButton="0" quotePrefix="0" xfId="0">
      <alignment horizontal="center" vertical="center" wrapText="1"/>
    </xf>
    <xf numFmtId="164" fontId="29" fillId="5" borderId="21" applyAlignment="1" pivotButton="0" quotePrefix="0" xfId="0">
      <alignment horizontal="center" vertical="center" wrapText="1"/>
    </xf>
    <xf numFmtId="10" fontId="29" fillId="5" borderId="15" applyAlignment="1" pivotButton="0" quotePrefix="0" xfId="0">
      <alignment horizontal="center" vertical="center" wrapText="1"/>
    </xf>
    <xf numFmtId="0" fontId="17" fillId="5" borderId="19" applyAlignment="1" pivotButton="0" quotePrefix="0" xfId="0">
      <alignment horizontal="center" vertical="center"/>
    </xf>
    <xf numFmtId="164" fontId="17" fillId="5" borderId="16" applyAlignment="1" pivotButton="0" quotePrefix="0" xfId="0">
      <alignment horizontal="center" vertical="center"/>
    </xf>
    <xf numFmtId="174" fontId="16" fillId="5" borderId="16" applyAlignment="1" pivotButton="0" quotePrefix="0" xfId="0">
      <alignment horizontal="center" vertical="center" wrapText="1"/>
    </xf>
    <xf numFmtId="167" fontId="16" fillId="5" borderId="16" applyAlignment="1" pivotButton="0" quotePrefix="0" xfId="0">
      <alignment horizontal="center" vertical="center" wrapText="1"/>
    </xf>
    <xf numFmtId="164" fontId="16" fillId="5" borderId="0" pivotButton="0" quotePrefix="0" xfId="0"/>
    <xf numFmtId="166" fontId="16" fillId="5" borderId="0" pivotButton="0" quotePrefix="0" xfId="0"/>
    <xf numFmtId="173" fontId="16" fillId="5" borderId="0" pivotButton="0" quotePrefix="0" xfId="0"/>
    <xf numFmtId="166" fontId="16" fillId="5" borderId="0" applyAlignment="1" pivotButton="0" quotePrefix="0" xfId="0">
      <alignment horizontal="center" vertical="center"/>
    </xf>
    <xf numFmtId="174" fontId="16" fillId="5" borderId="0" pivotButton="0" quotePrefix="0" xfId="0"/>
    <xf numFmtId="49" fontId="16" fillId="5" borderId="0" pivotButton="0" quotePrefix="0" xfId="0"/>
    <xf numFmtId="167" fontId="0" fillId="6" borderId="0" applyAlignment="1" pivotButton="0" quotePrefix="0" xfId="0">
      <alignment vertical="center"/>
    </xf>
    <xf numFmtId="167" fontId="0" fillId="6" borderId="12" applyAlignment="1" pivotButton="0" quotePrefix="0" xfId="0">
      <alignment vertical="center"/>
    </xf>
    <xf numFmtId="164" fontId="12" fillId="6" borderId="12" applyAlignment="1" pivotButton="0" quotePrefix="0" xfId="0">
      <alignment horizontal="center" vertical="center" wrapText="1"/>
    </xf>
    <xf numFmtId="10" fontId="12" fillId="6" borderId="0" applyAlignment="1" pivotButton="0" quotePrefix="0" xfId="0">
      <alignment horizontal="center" vertical="center" wrapText="1"/>
    </xf>
    <xf numFmtId="10" fontId="12" fillId="6" borderId="10" applyAlignment="1" pivotButton="0" quotePrefix="0" xfId="0">
      <alignment horizontal="center" vertical="center" wrapText="1"/>
    </xf>
    <xf numFmtId="167" fontId="12" fillId="6" borderId="19" applyAlignment="1" pivotButton="0" quotePrefix="0" xfId="0">
      <alignment horizontal="center" vertical="center" wrapText="1"/>
    </xf>
    <xf numFmtId="167" fontId="12" fillId="6" borderId="9" applyAlignment="1" pivotButton="0" quotePrefix="0" xfId="0">
      <alignment horizontal="center" vertical="center" wrapText="1"/>
    </xf>
    <xf numFmtId="10" fontId="35" fillId="6" borderId="0" applyAlignment="1" pivotButton="0" quotePrefix="0" xfId="0">
      <alignment horizontal="center" vertical="center" wrapText="1"/>
    </xf>
    <xf numFmtId="167" fontId="12" fillId="6" borderId="10" applyAlignment="1" pivotButton="0" quotePrefix="0" xfId="0">
      <alignment horizontal="center" vertical="center" wrapText="1"/>
    </xf>
    <xf numFmtId="0" fontId="12" fillId="6" borderId="12" applyAlignment="1" pivotButton="0" quotePrefix="0" xfId="0">
      <alignment horizontal="center"/>
    </xf>
    <xf numFmtId="0" fontId="12" fillId="6" borderId="6" applyAlignment="1" pivotButton="0" quotePrefix="0" xfId="0">
      <alignment horizontal="center"/>
    </xf>
    <xf numFmtId="167" fontId="12" fillId="6" borderId="6" applyAlignment="1" pivotButton="0" quotePrefix="0" xfId="0">
      <alignment horizontal="center" vertical="center" wrapText="1"/>
    </xf>
    <xf numFmtId="0" fontId="12" fillId="6" borderId="37" applyAlignment="1" pivotButton="0" quotePrefix="0" xfId="0">
      <alignment horizontal="center"/>
    </xf>
    <xf numFmtId="167" fontId="44" fillId="6" borderId="30" applyAlignment="1" pivotButton="0" quotePrefix="0" xfId="0">
      <alignment horizontal="center" vertical="center" wrapText="1"/>
    </xf>
    <xf numFmtId="167" fontId="44" fillId="6" borderId="9" applyAlignment="1" pivotButton="0" quotePrefix="0" xfId="0">
      <alignment horizontal="center" vertical="center" wrapText="1"/>
    </xf>
    <xf numFmtId="167" fontId="12" fillId="6" borderId="20" applyAlignment="1" pivotButton="0" quotePrefix="0" xfId="0">
      <alignment horizontal="center" vertical="center" wrapText="1"/>
    </xf>
    <xf numFmtId="167" fontId="12" fillId="6" borderId="41" applyAlignment="1" pivotButton="0" quotePrefix="0" xfId="0">
      <alignment horizontal="center" vertical="center" wrapText="1"/>
    </xf>
    <xf numFmtId="167" fontId="44" fillId="6" borderId="19" applyAlignment="1" pivotButton="0" quotePrefix="0" xfId="0">
      <alignment horizontal="center" vertical="center" wrapText="1"/>
    </xf>
    <xf numFmtId="167" fontId="44" fillId="6" borderId="32" applyAlignment="1" pivotButton="0" quotePrefix="0" xfId="0">
      <alignment horizontal="center" vertical="center" wrapText="1"/>
    </xf>
    <xf numFmtId="167" fontId="44" fillId="6" borderId="33" applyAlignment="1" pivotButton="0" quotePrefix="0" xfId="0">
      <alignment horizontal="center" vertical="center" wrapText="1"/>
    </xf>
    <xf numFmtId="167" fontId="12" fillId="6" borderId="17" applyAlignment="1" pivotButton="0" quotePrefix="0" xfId="0">
      <alignment horizontal="center" vertical="center" wrapText="1"/>
    </xf>
    <xf numFmtId="167" fontId="12" fillId="6" borderId="32" applyAlignment="1" pivotButton="0" quotePrefix="0" xfId="0">
      <alignment horizontal="center" vertical="center" wrapText="1"/>
    </xf>
    <xf numFmtId="57" fontId="12" fillId="6" borderId="5" applyAlignment="1" pivotButton="0" quotePrefix="0" xfId="0">
      <alignment horizontal="center" vertical="center" wrapText="1"/>
    </xf>
    <xf numFmtId="57" fontId="12" fillId="6" borderId="28" applyAlignment="1" pivotButton="0" quotePrefix="0" xfId="0">
      <alignment horizontal="center" vertical="center" wrapText="1"/>
    </xf>
    <xf numFmtId="57" fontId="12" fillId="6" borderId="24" applyAlignment="1" pivotButton="0" quotePrefix="0" xfId="0">
      <alignment horizontal="center" vertical="center" wrapText="1"/>
    </xf>
    <xf numFmtId="57" fontId="44" fillId="6" borderId="24" applyAlignment="1" pivotButton="0" quotePrefix="0" xfId="0">
      <alignment horizontal="center" vertical="center" wrapText="1"/>
    </xf>
    <xf numFmtId="57" fontId="12" fillId="6" borderId="29" applyAlignment="1" pivotButton="0" quotePrefix="0" xfId="0">
      <alignment horizontal="center" vertical="center" wrapText="1"/>
    </xf>
    <xf numFmtId="167" fontId="14" fillId="6" borderId="12" applyAlignment="1" pivotButton="0" quotePrefix="0" xfId="0">
      <alignment vertical="center"/>
    </xf>
    <xf numFmtId="0" fontId="14" fillId="6" borderId="12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0" fontId="13" fillId="0" borderId="0" applyAlignment="1" pivotButton="0" quotePrefix="0" xfId="0">
      <alignment vertical="center" wrapText="1"/>
    </xf>
    <xf numFmtId="0" fontId="45" fillId="0" borderId="0" applyAlignment="1" pivotButton="0" quotePrefix="0" xfId="0">
      <alignment vertical="center"/>
    </xf>
    <xf numFmtId="169" fontId="11" fillId="0" borderId="12" applyAlignment="1" pivotButton="0" quotePrefix="0" xfId="0">
      <alignment horizontal="center" vertical="center"/>
    </xf>
    <xf numFmtId="0" fontId="11" fillId="0" borderId="12" applyAlignment="1" pivotButton="0" quotePrefix="0" xfId="0">
      <alignment horizontal="center" vertical="center"/>
    </xf>
    <xf numFmtId="10" fontId="11" fillId="0" borderId="12" applyAlignment="1" pivotButton="0" quotePrefix="0" xfId="0">
      <alignment horizontal="center" vertical="center"/>
    </xf>
    <xf numFmtId="0" fontId="13" fillId="0" borderId="12" applyAlignment="1" pivotButton="0" quotePrefix="0" xfId="0">
      <alignment horizontal="center" vertical="center" wrapText="1"/>
    </xf>
    <xf numFmtId="169" fontId="13" fillId="0" borderId="19" applyAlignment="1" pivotButton="0" quotePrefix="0" xfId="0">
      <alignment horizontal="center" vertical="center"/>
    </xf>
    <xf numFmtId="0" fontId="47" fillId="0" borderId="0" applyAlignment="1" pivotButton="0" quotePrefix="0" xfId="0">
      <alignment vertical="center"/>
    </xf>
    <xf numFmtId="0" fontId="8" fillId="0" borderId="0" applyAlignment="1" pivotButton="0" quotePrefix="0" xfId="0">
      <alignment vertical="center" wrapText="1"/>
    </xf>
    <xf numFmtId="0" fontId="48" fillId="0" borderId="12" applyAlignment="1" pivotButton="0" quotePrefix="0" xfId="0">
      <alignment horizontal="center" vertical="center" wrapText="1"/>
    </xf>
    <xf numFmtId="166" fontId="11" fillId="0" borderId="12" applyAlignment="1" pivotButton="0" quotePrefix="0" xfId="0">
      <alignment horizontal="center"/>
    </xf>
    <xf numFmtId="0" fontId="11" fillId="0" borderId="12" applyAlignment="1" pivotButton="0" quotePrefix="0" xfId="0">
      <alignment horizontal="center"/>
    </xf>
    <xf numFmtId="10" fontId="11" fillId="0" borderId="12" applyAlignment="1" pivotButton="0" quotePrefix="0" xfId="1">
      <alignment horizontal="center"/>
    </xf>
    <xf numFmtId="169" fontId="11" fillId="0" borderId="12" applyAlignment="1" pivotButton="0" quotePrefix="0" xfId="0">
      <alignment horizontal="center"/>
    </xf>
    <xf numFmtId="166" fontId="13" fillId="0" borderId="12" applyAlignment="1" pivotButton="0" quotePrefix="0" xfId="0">
      <alignment horizontal="center"/>
    </xf>
    <xf numFmtId="0" fontId="13" fillId="0" borderId="12" applyAlignment="1" pivotButton="0" quotePrefix="0" xfId="0">
      <alignment horizontal="center"/>
    </xf>
    <xf numFmtId="10" fontId="13" fillId="0" borderId="12" applyAlignment="1" pivotButton="0" quotePrefix="0" xfId="1">
      <alignment horizontal="center"/>
    </xf>
    <xf numFmtId="10" fontId="13" fillId="0" borderId="12" applyAlignment="1" pivotButton="0" quotePrefix="0" xfId="0">
      <alignment horizontal="center"/>
    </xf>
    <xf numFmtId="169" fontId="13" fillId="0" borderId="12" applyAlignment="1" pivotButton="0" quotePrefix="0" xfId="0">
      <alignment horizontal="center"/>
    </xf>
    <xf numFmtId="164" fontId="0" fillId="5" borderId="0" applyAlignment="1" pivotButton="0" quotePrefix="0" xfId="0">
      <alignment horizontal="center"/>
    </xf>
    <xf numFmtId="177" fontId="0" fillId="5" borderId="0" pivotButton="0" quotePrefix="0" xfId="0"/>
    <xf numFmtId="164" fontId="0" fillId="5" borderId="0" applyAlignment="1" pivotButton="0" quotePrefix="0" xfId="0">
      <alignment vertical="center"/>
    </xf>
    <xf numFmtId="174" fontId="0" fillId="5" borderId="0" pivotButton="0" quotePrefix="0" xfId="0"/>
    <xf numFmtId="174" fontId="0" fillId="5" borderId="0" applyAlignment="1" pivotButton="0" quotePrefix="0" xfId="0">
      <alignment horizontal="center" wrapText="1"/>
    </xf>
    <xf numFmtId="10" fontId="0" fillId="5" borderId="20" applyAlignment="1" pivotButton="0" quotePrefix="0" xfId="0">
      <alignment horizontal="center" vertical="center" wrapText="1"/>
    </xf>
    <xf numFmtId="57" fontId="0" fillId="5" borderId="9" applyAlignment="1" pivotButton="0" quotePrefix="0" xfId="0">
      <alignment horizontal="center" vertical="center" wrapText="1"/>
    </xf>
    <xf numFmtId="57" fontId="0" fillId="5" borderId="15" applyAlignment="1" pivotButton="0" quotePrefix="0" xfId="0">
      <alignment horizontal="center" vertical="center" wrapText="1"/>
    </xf>
    <xf numFmtId="10" fontId="0" fillId="5" borderId="21" applyAlignment="1" pivotButton="0" quotePrefix="0" xfId="0">
      <alignment horizontal="center" vertical="center" wrapText="1"/>
    </xf>
    <xf numFmtId="10" fontId="4" fillId="5" borderId="12" applyAlignment="1" pivotButton="0" quotePrefix="0" xfId="0">
      <alignment horizontal="center" vertical="center"/>
    </xf>
    <xf numFmtId="178" fontId="4" fillId="5" borderId="12" applyAlignment="1" pivotButton="0" quotePrefix="0" xfId="0">
      <alignment horizontal="center" vertical="center"/>
    </xf>
    <xf numFmtId="10" fontId="4" fillId="5" borderId="0" applyAlignment="1" pivotButton="0" quotePrefix="0" xfId="0">
      <alignment horizontal="center" vertical="center"/>
    </xf>
    <xf numFmtId="10" fontId="4" fillId="5" borderId="0" applyAlignment="1" pivotButton="0" quotePrefix="0" xfId="1">
      <alignment horizontal="center" vertical="center" wrapText="1"/>
    </xf>
    <xf numFmtId="10" fontId="4" fillId="5" borderId="19" applyAlignment="1" pivotButton="0" quotePrefix="0" xfId="0">
      <alignment horizontal="center" vertical="center" wrapText="1"/>
    </xf>
    <xf numFmtId="4" fontId="0" fillId="5" borderId="19" applyAlignment="1" pivotButton="0" quotePrefix="0" xfId="0">
      <alignment horizontal="center" vertical="center"/>
    </xf>
    <xf numFmtId="174" fontId="0" fillId="5" borderId="12" applyAlignment="1" pivotButton="0" quotePrefix="0" xfId="0">
      <alignment horizontal="center" vertical="center"/>
    </xf>
    <xf numFmtId="164" fontId="4" fillId="5" borderId="0" applyAlignment="1" pivotButton="0" quotePrefix="0" xfId="0">
      <alignment horizontal="center" vertical="center"/>
    </xf>
    <xf numFmtId="164" fontId="44" fillId="5" borderId="12" applyAlignment="1" pivotButton="0" quotePrefix="0" xfId="0">
      <alignment horizontal="center" vertical="center"/>
    </xf>
    <xf numFmtId="0" fontId="44" fillId="5" borderId="12" applyAlignment="1" pivotButton="0" quotePrefix="0" xfId="0">
      <alignment horizontal="center" vertical="center"/>
    </xf>
    <xf numFmtId="164" fontId="44" fillId="5" borderId="12" applyAlignment="1" pivotButton="0" quotePrefix="0" xfId="0">
      <alignment vertical="center"/>
    </xf>
    <xf numFmtId="164" fontId="4" fillId="5" borderId="16" applyAlignment="1" pivotButton="0" quotePrefix="0" xfId="0">
      <alignment horizontal="center" vertical="center"/>
    </xf>
    <xf numFmtId="0" fontId="44" fillId="5" borderId="12" applyAlignment="1" pivotButton="0" quotePrefix="0" xfId="0">
      <alignment vertical="center"/>
    </xf>
    <xf numFmtId="166" fontId="4" fillId="5" borderId="16" applyAlignment="1" pivotButton="0" quotePrefix="0" xfId="0">
      <alignment horizontal="center" vertical="center"/>
    </xf>
    <xf numFmtId="10" fontId="4" fillId="5" borderId="16" applyAlignment="1" pivotButton="0" quotePrefix="0" xfId="0">
      <alignment horizontal="center" vertical="center"/>
    </xf>
    <xf numFmtId="10" fontId="4" fillId="5" borderId="16" applyAlignment="1" pivotButton="0" quotePrefix="0" xfId="0">
      <alignment horizontal="center" vertical="center" wrapText="1"/>
    </xf>
    <xf numFmtId="10" fontId="4" fillId="5" borderId="30" applyAlignment="1" pivotButton="0" quotePrefix="0" xfId="0">
      <alignment horizontal="center" vertical="center" wrapText="1"/>
    </xf>
    <xf numFmtId="10" fontId="4" fillId="5" borderId="15" applyAlignment="1" pivotButton="0" quotePrefix="0" xfId="0">
      <alignment horizontal="center" vertical="center" wrapText="1"/>
    </xf>
    <xf numFmtId="166" fontId="4" fillId="5" borderId="15" applyAlignment="1" pivotButton="0" quotePrefix="0" xfId="0">
      <alignment horizontal="center" vertical="center"/>
    </xf>
    <xf numFmtId="10" fontId="4" fillId="5" borderId="15" applyAlignment="1" pivotButton="0" quotePrefix="0" xfId="0">
      <alignment horizontal="center" vertical="center"/>
    </xf>
    <xf numFmtId="173" fontId="4" fillId="5" borderId="15" applyAlignment="1" pivotButton="0" quotePrefix="0" xfId="0">
      <alignment horizontal="center" vertical="center"/>
    </xf>
    <xf numFmtId="164" fontId="4" fillId="5" borderId="15" applyAlignment="1" pivotButton="0" quotePrefix="0" xfId="0">
      <alignment horizontal="center" vertical="center"/>
    </xf>
    <xf numFmtId="0" fontId="0" fillId="5" borderId="12" applyAlignment="1" pivotButton="0" quotePrefix="0" xfId="0">
      <alignment horizontal="center"/>
    </xf>
    <xf numFmtId="169" fontId="4" fillId="5" borderId="12" applyAlignment="1" pivotButton="0" quotePrefix="0" xfId="0">
      <alignment horizontal="center" vertical="center"/>
    </xf>
    <xf numFmtId="174" fontId="0" fillId="5" borderId="12" applyAlignment="1" pivotButton="0" quotePrefix="0" xfId="0">
      <alignment horizontal="center" vertical="center" wrapText="1"/>
    </xf>
    <xf numFmtId="174" fontId="4" fillId="5" borderId="0" pivotButton="0" quotePrefix="0" xfId="0"/>
    <xf numFmtId="169" fontId="4" fillId="5" borderId="12" applyAlignment="1" pivotButton="0" quotePrefix="0" xfId="0">
      <alignment horizontal="center" vertical="center" wrapText="1"/>
    </xf>
    <xf numFmtId="10" fontId="4" fillId="5" borderId="9" applyAlignment="1" pivotButton="0" quotePrefix="0" xfId="0">
      <alignment horizontal="center" vertical="center" wrapText="1"/>
    </xf>
    <xf numFmtId="164" fontId="49" fillId="5" borderId="12" applyAlignment="1" pivotButton="0" quotePrefix="0" xfId="0">
      <alignment horizontal="center"/>
    </xf>
    <xf numFmtId="164" fontId="0" fillId="5" borderId="12" applyAlignment="1" pivotButton="0" quotePrefix="0" xfId="0">
      <alignment horizontal="center"/>
    </xf>
    <xf numFmtId="166" fontId="0" fillId="5" borderId="15" applyAlignment="1" pivotButton="0" quotePrefix="0" xfId="0">
      <alignment horizontal="center" vertical="center"/>
    </xf>
    <xf numFmtId="174" fontId="4" fillId="5" borderId="12" applyAlignment="1" pivotButton="0" quotePrefix="0" xfId="0">
      <alignment horizontal="center" vertical="center" wrapText="1"/>
    </xf>
    <xf numFmtId="166" fontId="0" fillId="5" borderId="16" applyAlignment="1" pivotButton="0" quotePrefix="0" xfId="0">
      <alignment horizontal="center" vertical="center"/>
    </xf>
    <xf numFmtId="166" fontId="0" fillId="5" borderId="12" applyAlignment="1" pivotButton="0" quotePrefix="0" xfId="0">
      <alignment horizontal="center" vertical="center" wrapText="1"/>
    </xf>
    <xf numFmtId="174" fontId="0" fillId="5" borderId="19" applyAlignment="1" pivotButton="0" quotePrefix="0" xfId="0">
      <alignment horizontal="center" vertical="center" wrapText="1"/>
    </xf>
    <xf numFmtId="10" fontId="4" fillId="5" borderId="26" applyAlignment="1" pivotButton="0" quotePrefix="0" xfId="0">
      <alignment horizontal="center" vertical="center" wrapText="1"/>
    </xf>
    <xf numFmtId="167" fontId="0" fillId="5" borderId="12" applyAlignment="1" pivotButton="0" quotePrefix="0" xfId="0">
      <alignment horizontal="center" vertical="center"/>
    </xf>
    <xf numFmtId="169" fontId="0" fillId="5" borderId="12" applyAlignment="1" pivotButton="0" quotePrefix="0" xfId="0">
      <alignment horizontal="center" vertical="center"/>
    </xf>
    <xf numFmtId="10" fontId="4" fillId="5" borderId="12" pivotButton="0" quotePrefix="0" xfId="0"/>
    <xf numFmtId="164" fontId="4" fillId="5" borderId="0" applyAlignment="1" pivotButton="0" quotePrefix="0" xfId="0">
      <alignment horizontal="center"/>
    </xf>
    <xf numFmtId="177" fontId="4" fillId="5" borderId="0" pivotButton="0" quotePrefix="0" xfId="0"/>
    <xf numFmtId="164" fontId="4" fillId="5" borderId="0" applyAlignment="1" pivotButton="0" quotePrefix="0" xfId="0">
      <alignment vertical="center"/>
    </xf>
    <xf numFmtId="166" fontId="4" fillId="5" borderId="0" pivotButton="0" quotePrefix="0" xfId="0"/>
    <xf numFmtId="49" fontId="55" fillId="0" borderId="12" applyAlignment="1" pivotButton="0" quotePrefix="0" xfId="0">
      <alignment horizontal="center" vertical="center" wrapText="1"/>
    </xf>
    <xf numFmtId="10" fontId="0" fillId="5" borderId="12" applyAlignment="1" pivotButton="0" quotePrefix="0" xfId="0">
      <alignment horizontal="center" vertical="center" wrapText="1"/>
    </xf>
    <xf numFmtId="167" fontId="4" fillId="5" borderId="12" applyAlignment="1" pivotButton="0" quotePrefix="0" xfId="0">
      <alignment horizontal="center" vertical="center" wrapText="1"/>
    </xf>
    <xf numFmtId="0" fontId="0" fillId="5" borderId="0" applyAlignment="1" pivotButton="0" quotePrefix="0" xfId="0">
      <alignment horizontal="center"/>
    </xf>
    <xf numFmtId="167" fontId="0" fillId="5" borderId="5" applyAlignment="1" pivotButton="0" quotePrefix="0" xfId="0">
      <alignment horizontal="center" vertical="center" wrapText="1"/>
    </xf>
    <xf numFmtId="167" fontId="0" fillId="5" borderId="10" applyAlignment="1" pivotButton="0" quotePrefix="0" xfId="0">
      <alignment horizontal="center" vertical="center" wrapText="1"/>
    </xf>
    <xf numFmtId="49" fontId="0" fillId="5" borderId="4" applyAlignment="1" pivotButton="0" quotePrefix="0" xfId="0">
      <alignment horizontal="center" vertical="center" wrapText="1"/>
    </xf>
    <xf numFmtId="49" fontId="0" fillId="5" borderId="9" applyAlignment="1" pivotButton="0" quotePrefix="0" xfId="0">
      <alignment horizontal="center" vertical="center" wrapText="1"/>
    </xf>
    <xf numFmtId="10" fontId="0" fillId="5" borderId="5" applyAlignment="1" pivotButton="0" quotePrefix="0" xfId="0">
      <alignment horizontal="center" vertical="center" wrapText="1"/>
    </xf>
    <xf numFmtId="10" fontId="0" fillId="5" borderId="10" applyAlignment="1" pivotButton="0" quotePrefix="0" xfId="0">
      <alignment horizontal="center" vertical="center" wrapText="1"/>
    </xf>
    <xf numFmtId="10" fontId="0" fillId="5" borderId="4" applyAlignment="1" pivotButton="0" quotePrefix="0" xfId="0">
      <alignment horizontal="center" vertical="center" wrapText="1"/>
    </xf>
    <xf numFmtId="10" fontId="0" fillId="5" borderId="9" applyAlignment="1" pivotButton="0" quotePrefix="0" xfId="0">
      <alignment horizontal="center" vertical="center" wrapText="1"/>
    </xf>
    <xf numFmtId="57" fontId="0" fillId="5" borderId="4" applyAlignment="1" pivotButton="0" quotePrefix="0" xfId="0">
      <alignment horizontal="center" vertical="center" wrapText="1"/>
    </xf>
    <xf numFmtId="167" fontId="4" fillId="5" borderId="0" applyAlignment="1" pivotButton="0" quotePrefix="0" xfId="0">
      <alignment horizontal="center" vertical="center" wrapText="1"/>
    </xf>
    <xf numFmtId="167" fontId="4" fillId="5" borderId="1" applyAlignment="1" pivotButton="0" quotePrefix="0" xfId="0">
      <alignment horizontal="center" vertical="center" wrapText="1"/>
    </xf>
    <xf numFmtId="57" fontId="0" fillId="5" borderId="34" applyAlignment="1" pivotButton="0" quotePrefix="0" xfId="0">
      <alignment horizontal="center" vertical="center" wrapText="1"/>
    </xf>
    <xf numFmtId="57" fontId="0" fillId="5" borderId="15" applyAlignment="1" pivotButton="0" quotePrefix="0" xfId="0">
      <alignment horizontal="center" vertical="center" wrapText="1"/>
    </xf>
    <xf numFmtId="10" fontId="0" fillId="5" borderId="28" applyAlignment="1" pivotButton="0" quotePrefix="0" xfId="0">
      <alignment horizontal="center" vertical="center" wrapText="1"/>
    </xf>
    <xf numFmtId="10" fontId="0" fillId="5" borderId="43" applyAlignment="1" pivotButton="0" quotePrefix="0" xfId="0">
      <alignment horizontal="center" vertical="center" wrapText="1"/>
    </xf>
    <xf numFmtId="167" fontId="0" fillId="5" borderId="9" applyAlignment="1" pivotButton="0" quotePrefix="0" xfId="0">
      <alignment horizontal="center" vertical="center" wrapText="1"/>
    </xf>
    <xf numFmtId="167" fontId="0" fillId="5" borderId="15" applyAlignment="1" pivotButton="0" quotePrefix="0" xfId="0">
      <alignment horizontal="center" vertical="center" wrapText="1"/>
    </xf>
    <xf numFmtId="174" fontId="0" fillId="5" borderId="9" applyAlignment="1" pivotButton="0" quotePrefix="0" xfId="0">
      <alignment horizontal="center" vertical="center" wrapText="1"/>
    </xf>
    <xf numFmtId="174" fontId="0" fillId="5" borderId="15" applyAlignment="1" pivotButton="0" quotePrefix="0" xfId="0">
      <alignment horizontal="center" vertical="center" wrapText="1"/>
    </xf>
    <xf numFmtId="57" fontId="0" fillId="5" borderId="9" applyAlignment="1" pivotButton="0" quotePrefix="0" xfId="0">
      <alignment horizontal="center" vertical="center" wrapText="1"/>
    </xf>
    <xf numFmtId="10" fontId="0" fillId="5" borderId="15" applyAlignment="1" pivotButton="0" quotePrefix="0" xfId="0">
      <alignment horizontal="center" vertical="center" wrapText="1"/>
    </xf>
    <xf numFmtId="0" fontId="23" fillId="0" borderId="0" applyAlignment="1" pivotButton="0" quotePrefix="0" xfId="2">
      <alignment horizontal="center" vertical="center"/>
    </xf>
    <xf numFmtId="0" fontId="11" fillId="0" borderId="12" applyAlignment="1" pivotButton="0" quotePrefix="0" xfId="0">
      <alignment horizontal="center" vertical="center" wrapText="1"/>
    </xf>
    <xf numFmtId="0" fontId="11" fillId="0" borderId="12" applyAlignment="1" pivotButton="0" quotePrefix="0" xfId="0">
      <alignment horizontal="center" vertical="center"/>
    </xf>
    <xf numFmtId="0" fontId="46" fillId="0" borderId="0" applyAlignment="1" pivotButton="0" quotePrefix="0" xfId="2">
      <alignment horizontal="center"/>
    </xf>
    <xf numFmtId="57" fontId="44" fillId="6" borderId="19" applyAlignment="1" pivotButton="0" quotePrefix="0" xfId="0">
      <alignment horizontal="center"/>
    </xf>
    <xf numFmtId="0" fontId="44" fillId="6" borderId="12" applyAlignment="1" pivotButton="0" quotePrefix="0" xfId="0">
      <alignment horizontal="center"/>
    </xf>
    <xf numFmtId="57" fontId="12" fillId="6" borderId="12" applyAlignment="1" pivotButton="0" quotePrefix="0" xfId="0">
      <alignment horizontal="center"/>
    </xf>
    <xf numFmtId="0" fontId="12" fillId="6" borderId="12" applyAlignment="1" pivotButton="0" quotePrefix="0" xfId="0">
      <alignment horizontal="center"/>
    </xf>
    <xf numFmtId="57" fontId="12" fillId="6" borderId="27" applyAlignment="1" pivotButton="0" quotePrefix="0" xfId="0">
      <alignment horizontal="center"/>
    </xf>
    <xf numFmtId="0" fontId="12" fillId="6" borderId="35" applyAlignment="1" pivotButton="0" quotePrefix="0" xfId="0">
      <alignment horizontal="center"/>
    </xf>
    <xf numFmtId="57" fontId="12" fillId="6" borderId="3" applyAlignment="1" pivotButton="0" quotePrefix="0" xfId="0">
      <alignment horizontal="center"/>
    </xf>
    <xf numFmtId="0" fontId="12" fillId="6" borderId="36" applyAlignment="1" pivotButton="0" quotePrefix="0" xfId="0">
      <alignment horizontal="center"/>
    </xf>
    <xf numFmtId="167" fontId="12" fillId="6" borderId="12" applyAlignment="1" pivotButton="0" quotePrefix="0" xfId="0">
      <alignment horizontal="center" vertical="center" wrapText="1"/>
    </xf>
    <xf numFmtId="57" fontId="12" fillId="6" borderId="30" applyAlignment="1" pivotButton="0" quotePrefix="0" xfId="0">
      <alignment horizontal="center"/>
    </xf>
    <xf numFmtId="0" fontId="12" fillId="6" borderId="9" applyAlignment="1" pivotButton="0" quotePrefix="0" xfId="0">
      <alignment horizontal="center"/>
    </xf>
    <xf numFmtId="57" fontId="12" fillId="6" borderId="9" applyAlignment="1" pivotButton="0" quotePrefix="0" xfId="0">
      <alignment horizontal="center"/>
    </xf>
    <xf numFmtId="0" fontId="12" fillId="6" borderId="22" applyAlignment="1" pivotButton="0" quotePrefix="0" xfId="0">
      <alignment horizontal="center"/>
    </xf>
    <xf numFmtId="167" fontId="35" fillId="6" borderId="12" applyAlignment="1" pivotButton="0" quotePrefix="0" xfId="0">
      <alignment horizontal="center" vertical="center" wrapText="1"/>
    </xf>
    <xf numFmtId="0" fontId="14" fillId="6" borderId="12" applyAlignment="1" pivotButton="0" quotePrefix="0" xfId="0">
      <alignment horizontal="center" vertical="center"/>
    </xf>
    <xf numFmtId="0" fontId="25" fillId="6" borderId="12" applyAlignment="1" pivotButton="0" quotePrefix="0" xfId="0">
      <alignment horizontal="center" vertical="center"/>
    </xf>
    <xf numFmtId="10" fontId="12" fillId="6" borderId="12" applyAlignment="1" pivotButton="0" quotePrefix="0" xfId="0">
      <alignment horizontal="center" vertical="center" wrapText="1"/>
    </xf>
    <xf numFmtId="167" fontId="36" fillId="6" borderId="12" applyAlignment="1" pivotButton="0" quotePrefix="0" xfId="0">
      <alignment horizontal="center" vertical="center" wrapText="1"/>
    </xf>
    <xf numFmtId="49" fontId="12" fillId="6" borderId="12" applyAlignment="1" pivotButton="0" quotePrefix="0" xfId="0">
      <alignment horizontal="center" vertical="center" wrapText="1"/>
    </xf>
    <xf numFmtId="57" fontId="12" fillId="6" borderId="12" applyAlignment="1" pivotButton="0" quotePrefix="0" xfId="0">
      <alignment horizontal="center" vertical="center" wrapText="1"/>
    </xf>
    <xf numFmtId="0" fontId="12" fillId="6" borderId="12" applyAlignment="1" pivotButton="0" quotePrefix="0" xfId="0">
      <alignment horizontal="center" vertical="center" wrapText="1"/>
    </xf>
    <xf numFmtId="164" fontId="12" fillId="6" borderId="12" applyAlignment="1" pivotButton="0" quotePrefix="0" xfId="0">
      <alignment horizontal="center" vertical="center" wrapText="1"/>
    </xf>
    <xf numFmtId="173" fontId="12" fillId="6" borderId="12" applyAlignment="1" pivotButton="0" quotePrefix="0" xfId="0">
      <alignment horizontal="center" vertical="center" wrapText="1"/>
    </xf>
    <xf numFmtId="49" fontId="12" fillId="6" borderId="3" applyAlignment="1" pivotButton="0" quotePrefix="0" xfId="0">
      <alignment horizontal="center" vertical="center" wrapText="1"/>
    </xf>
    <xf numFmtId="49" fontId="12" fillId="6" borderId="38" applyAlignment="1" pivotButton="0" quotePrefix="0" xfId="0">
      <alignment horizontal="center" vertical="center" wrapText="1"/>
    </xf>
    <xf numFmtId="49" fontId="12" fillId="6" borderId="4" applyAlignment="1" pivotButton="0" quotePrefix="0" xfId="0">
      <alignment horizontal="center" vertical="center" wrapText="1"/>
    </xf>
    <xf numFmtId="49" fontId="12" fillId="6" borderId="16" applyAlignment="1" pivotButton="0" quotePrefix="0" xfId="0">
      <alignment horizontal="center" vertical="center" wrapText="1"/>
    </xf>
    <xf numFmtId="57" fontId="12" fillId="6" borderId="4" applyAlignment="1" pivotButton="0" quotePrefix="0" xfId="0">
      <alignment horizontal="center" vertical="center" wrapText="1"/>
    </xf>
    <xf numFmtId="57" fontId="12" fillId="6" borderId="16" applyAlignment="1" pivotButton="0" quotePrefix="0" xfId="0">
      <alignment horizontal="center" vertical="center" wrapText="1"/>
    </xf>
    <xf numFmtId="10" fontId="12" fillId="6" borderId="35" applyAlignment="1" pivotButton="0" quotePrefix="0" xfId="0">
      <alignment horizontal="center" vertical="center" wrapText="1"/>
    </xf>
    <xf numFmtId="10" fontId="12" fillId="6" borderId="40" applyAlignment="1" pivotButton="0" quotePrefix="0" xfId="0">
      <alignment horizontal="center" vertical="center" wrapText="1"/>
    </xf>
    <xf numFmtId="167" fontId="12" fillId="6" borderId="19" applyAlignment="1" pivotButton="0" quotePrefix="0" xfId="0">
      <alignment horizontal="center" vertical="center" wrapText="1"/>
    </xf>
    <xf numFmtId="167" fontId="12" fillId="6" borderId="30" applyAlignment="1" pivotButton="0" quotePrefix="0" xfId="0">
      <alignment horizontal="center" vertical="center" wrapText="1"/>
    </xf>
    <xf numFmtId="10" fontId="12" fillId="6" borderId="9" applyAlignment="1" pivotButton="0" quotePrefix="0" xfId="0">
      <alignment horizontal="center" vertical="center" wrapText="1"/>
    </xf>
    <xf numFmtId="10" fontId="12" fillId="6" borderId="6" applyAlignment="1" pivotButton="0" quotePrefix="0" xfId="0">
      <alignment horizontal="center" vertical="center" wrapText="1"/>
    </xf>
    <xf numFmtId="174" fontId="12" fillId="6" borderId="12" applyAlignment="1" pivotButton="0" quotePrefix="0" xfId="0">
      <alignment horizontal="center" vertical="center" wrapText="1"/>
    </xf>
    <xf numFmtId="174" fontId="12" fillId="6" borderId="9" applyAlignment="1" pivotButton="0" quotePrefix="0" xfId="0">
      <alignment horizontal="center" vertical="center" wrapText="1"/>
    </xf>
    <xf numFmtId="0" fontId="44" fillId="6" borderId="9" applyAlignment="1" pivotButton="0" quotePrefix="0" xfId="0">
      <alignment horizontal="center" vertical="center" wrapText="1"/>
    </xf>
    <xf numFmtId="0" fontId="12" fillId="6" borderId="15" applyAlignment="1" pivotButton="0" quotePrefix="0" xfId="0">
      <alignment horizontal="center" vertical="center" wrapText="1"/>
    </xf>
    <xf numFmtId="0" fontId="12" fillId="6" borderId="9" applyAlignment="1" pivotButton="0" quotePrefix="0" xfId="0">
      <alignment horizontal="center" vertical="center" wrapText="1"/>
    </xf>
    <xf numFmtId="57" fontId="12" fillId="6" borderId="9" applyAlignment="1" pivotButton="0" quotePrefix="0" xfId="0">
      <alignment horizontal="center" vertical="center" wrapText="1"/>
    </xf>
    <xf numFmtId="57" fontId="12" fillId="6" borderId="15" applyAlignment="1" pivotButton="0" quotePrefix="0" xfId="0">
      <alignment horizontal="center" vertical="center" wrapText="1"/>
    </xf>
    <xf numFmtId="10" fontId="12" fillId="6" borderId="15" applyAlignment="1" pivotButton="0" quotePrefix="0" xfId="0">
      <alignment horizontal="center" vertical="center" wrapText="1"/>
    </xf>
    <xf numFmtId="0" fontId="12" fillId="6" borderId="6" applyAlignment="1" pivotButton="0" quotePrefix="0" xfId="0">
      <alignment horizontal="center" vertical="center" wrapText="1"/>
    </xf>
    <xf numFmtId="174" fontId="12" fillId="6" borderId="6" applyAlignment="1" pivotButton="0" quotePrefix="0" xfId="0">
      <alignment horizontal="center" vertical="center" wrapText="1"/>
    </xf>
    <xf numFmtId="57" fontId="12" fillId="6" borderId="39" applyAlignment="1" pivotButton="0" quotePrefix="0" xfId="0">
      <alignment horizontal="center" vertical="center" wrapText="1"/>
    </xf>
    <xf numFmtId="167" fontId="12" fillId="6" borderId="9" applyAlignment="1" pivotButton="0" quotePrefix="0" xfId="0">
      <alignment horizontal="center" vertical="center" wrapText="1"/>
    </xf>
    <xf numFmtId="167" fontId="12" fillId="6" borderId="6" applyAlignment="1" pivotButton="0" quotePrefix="0" xfId="0">
      <alignment horizontal="center" vertical="center" wrapText="1"/>
    </xf>
    <xf numFmtId="49" fontId="12" fillId="6" borderId="22" applyAlignment="1" pivotButton="0" quotePrefix="0" xfId="0">
      <alignment horizontal="center" vertical="center" wrapText="1"/>
    </xf>
    <xf numFmtId="49" fontId="12" fillId="6" borderId="20" applyAlignment="1" pivotButton="0" quotePrefix="0" xfId="0">
      <alignment horizontal="center" vertical="center" wrapText="1"/>
    </xf>
    <xf numFmtId="0" fontId="28" fillId="5" borderId="1" applyAlignment="1" pivotButton="0" quotePrefix="0" xfId="0">
      <alignment horizontal="center" vertical="center"/>
    </xf>
    <xf numFmtId="57" fontId="16" fillId="5" borderId="19" applyAlignment="1" pivotButton="0" quotePrefix="0" xfId="0">
      <alignment horizontal="center"/>
    </xf>
    <xf numFmtId="0" fontId="16" fillId="5" borderId="12" applyAlignment="1" pivotButton="0" quotePrefix="0" xfId="0">
      <alignment horizontal="center"/>
    </xf>
    <xf numFmtId="57" fontId="17" fillId="5" borderId="12" applyAlignment="1" pivotButton="0" quotePrefix="0" xfId="0">
      <alignment horizontal="center"/>
    </xf>
    <xf numFmtId="0" fontId="17" fillId="5" borderId="12" applyAlignment="1" pivotButton="0" quotePrefix="0" xfId="0">
      <alignment horizontal="center"/>
    </xf>
    <xf numFmtId="10" fontId="17" fillId="5" borderId="4" applyAlignment="1" pivotButton="0" quotePrefix="0" xfId="0">
      <alignment horizontal="center" vertical="center" wrapText="1"/>
    </xf>
    <xf numFmtId="10" fontId="17" fillId="5" borderId="16" applyAlignment="1" pivotButton="0" quotePrefix="0" xfId="0">
      <alignment horizontal="center" vertical="center" wrapText="1"/>
    </xf>
    <xf numFmtId="49" fontId="17" fillId="5" borderId="4" applyAlignment="1" pivotButton="0" quotePrefix="0" xfId="0">
      <alignment horizontal="center" vertical="center" wrapText="1"/>
    </xf>
    <xf numFmtId="49" fontId="17" fillId="5" borderId="16" applyAlignment="1" pivotButton="0" quotePrefix="0" xfId="0">
      <alignment horizontal="center" vertical="center" wrapText="1"/>
    </xf>
    <xf numFmtId="10" fontId="17" fillId="5" borderId="34" applyAlignment="1" pivotButton="0" quotePrefix="0" xfId="0">
      <alignment horizontal="center" vertical="center" wrapText="1"/>
    </xf>
    <xf numFmtId="10" fontId="17" fillId="5" borderId="39" applyAlignment="1" pivotButton="0" quotePrefix="0" xfId="0">
      <alignment horizontal="center" vertical="center" wrapText="1"/>
    </xf>
    <xf numFmtId="57" fontId="17" fillId="5" borderId="34" applyAlignment="1" pivotButton="0" quotePrefix="0" xfId="0">
      <alignment horizontal="center" vertical="center" wrapText="1"/>
    </xf>
    <xf numFmtId="57" fontId="17" fillId="5" borderId="27" applyAlignment="1" pivotButton="0" quotePrefix="0" xfId="0">
      <alignment horizontal="center"/>
    </xf>
    <xf numFmtId="0" fontId="17" fillId="5" borderId="35" applyAlignment="1" pivotButton="0" quotePrefix="0" xfId="0">
      <alignment horizontal="center"/>
    </xf>
    <xf numFmtId="57" fontId="17" fillId="5" borderId="3" applyAlignment="1" pivotButton="0" quotePrefix="0" xfId="0">
      <alignment horizontal="center"/>
    </xf>
    <xf numFmtId="0" fontId="17" fillId="5" borderId="36" applyAlignment="1" pivotButton="0" quotePrefix="0" xfId="0">
      <alignment horizontal="center"/>
    </xf>
    <xf numFmtId="167" fontId="17" fillId="5" borderId="12" applyAlignment="1" pivotButton="0" quotePrefix="0" xfId="0">
      <alignment horizontal="center" vertical="center" wrapText="1"/>
    </xf>
    <xf numFmtId="57" fontId="17" fillId="5" borderId="30" applyAlignment="1" pivotButton="0" quotePrefix="0" xfId="0">
      <alignment horizontal="center"/>
    </xf>
    <xf numFmtId="0" fontId="17" fillId="5" borderId="9" applyAlignment="1" pivotButton="0" quotePrefix="0" xfId="0">
      <alignment horizontal="center"/>
    </xf>
    <xf numFmtId="57" fontId="17" fillId="5" borderId="9" applyAlignment="1" pivotButton="0" quotePrefix="0" xfId="0">
      <alignment horizontal="center"/>
    </xf>
    <xf numFmtId="167" fontId="18" fillId="5" borderId="3" applyAlignment="1" pivotButton="0" quotePrefix="0" xfId="0">
      <alignment horizontal="center" vertical="center" wrapText="1"/>
    </xf>
    <xf numFmtId="167" fontId="18" fillId="5" borderId="38" applyAlignment="1" pivotButton="0" quotePrefix="0" xfId="0">
      <alignment horizontal="center" vertical="center" wrapText="1"/>
    </xf>
    <xf numFmtId="167" fontId="18" fillId="5" borderId="33" applyAlignment="1" pivotButton="0" quotePrefix="0" xfId="0">
      <alignment horizontal="center" vertical="center" wrapText="1"/>
    </xf>
    <xf numFmtId="167" fontId="29" fillId="5" borderId="4" applyAlignment="1" pivotButton="0" quotePrefix="0" xfId="0">
      <alignment horizontal="center" vertical="center" wrapText="1"/>
    </xf>
    <xf numFmtId="167" fontId="29" fillId="5" borderId="16" applyAlignment="1" pivotButton="0" quotePrefix="0" xfId="0">
      <alignment horizontal="center" vertical="center" wrapText="1"/>
    </xf>
    <xf numFmtId="49" fontId="17" fillId="5" borderId="9" applyAlignment="1" pivotButton="0" quotePrefix="0" xfId="0">
      <alignment horizontal="center" vertical="center" wrapText="1"/>
    </xf>
    <xf numFmtId="164" fontId="17" fillId="5" borderId="6" applyAlignment="1" pivotButton="0" quotePrefix="0" xfId="0">
      <alignment horizontal="center" vertical="center" wrapText="1"/>
    </xf>
    <xf numFmtId="173" fontId="17" fillId="5" borderId="4" applyAlignment="1" pivotButton="0" quotePrefix="0" xfId="0">
      <alignment horizontal="center" vertical="center" wrapText="1"/>
    </xf>
    <xf numFmtId="173" fontId="17" fillId="5" borderId="16" applyAlignment="1" pivotButton="0" quotePrefix="0" xfId="0">
      <alignment horizontal="center" vertical="center" wrapText="1"/>
    </xf>
    <xf numFmtId="57" fontId="17" fillId="5" borderId="4" applyAlignment="1" pivotButton="0" quotePrefix="0" xfId="0">
      <alignment horizontal="center" vertical="center" wrapText="1"/>
    </xf>
    <xf numFmtId="0" fontId="17" fillId="5" borderId="16" applyAlignment="1" pivotButton="0" quotePrefix="0" xfId="0">
      <alignment horizontal="center" vertical="center" wrapText="1"/>
    </xf>
    <xf numFmtId="49" fontId="17" fillId="5" borderId="3" applyAlignment="1" pivotButton="0" quotePrefix="0" xfId="0">
      <alignment horizontal="center" vertical="center" wrapText="1"/>
    </xf>
    <xf numFmtId="49" fontId="17" fillId="5" borderId="38" applyAlignment="1" pivotButton="0" quotePrefix="0" xfId="0">
      <alignment horizontal="center" vertical="center" wrapText="1"/>
    </xf>
    <xf numFmtId="57" fontId="17" fillId="5" borderId="16" applyAlignment="1" pivotButton="0" quotePrefix="0" xfId="0">
      <alignment horizontal="center" vertical="center" wrapText="1"/>
    </xf>
    <xf numFmtId="10" fontId="17" fillId="5" borderId="35" applyAlignment="1" pivotButton="0" quotePrefix="0" xfId="0">
      <alignment horizontal="center" vertical="center" wrapText="1"/>
    </xf>
    <xf numFmtId="10" fontId="17" fillId="5" borderId="40" applyAlignment="1" pivotButton="0" quotePrefix="0" xfId="0">
      <alignment horizontal="center" vertical="center" wrapText="1"/>
    </xf>
    <xf numFmtId="167" fontId="17" fillId="5" borderId="19" applyAlignment="1" pivotButton="0" quotePrefix="0" xfId="0">
      <alignment horizontal="center" vertical="center" wrapText="1"/>
    </xf>
    <xf numFmtId="167" fontId="17" fillId="5" borderId="30" applyAlignment="1" pivotButton="0" quotePrefix="0" xfId="0">
      <alignment horizontal="center" vertical="center" wrapText="1"/>
    </xf>
    <xf numFmtId="10" fontId="17" fillId="5" borderId="9" applyAlignment="1" pivotButton="0" quotePrefix="0" xfId="0">
      <alignment horizontal="center" vertical="center" wrapText="1"/>
    </xf>
    <xf numFmtId="10" fontId="17" fillId="5" borderId="6" applyAlignment="1" pivotButton="0" quotePrefix="0" xfId="0">
      <alignment horizontal="center" vertical="center" wrapText="1"/>
    </xf>
    <xf numFmtId="174" fontId="17" fillId="5" borderId="12" applyAlignment="1" pivotButton="0" quotePrefix="0" xfId="0">
      <alignment horizontal="center" vertical="center" wrapText="1"/>
    </xf>
    <xf numFmtId="174" fontId="17" fillId="5" borderId="9" applyAlignment="1" pivotButton="0" quotePrefix="0" xfId="0">
      <alignment horizontal="center" vertical="center" wrapText="1"/>
    </xf>
    <xf numFmtId="0" fontId="16" fillId="5" borderId="9" applyAlignment="1" pivotButton="0" quotePrefix="0" xfId="0">
      <alignment horizontal="center" vertical="center" wrapText="1"/>
    </xf>
    <xf numFmtId="0" fontId="17" fillId="5" borderId="15" applyAlignment="1" pivotButton="0" quotePrefix="0" xfId="0">
      <alignment horizontal="center" vertical="center" wrapText="1"/>
    </xf>
    <xf numFmtId="57" fontId="17" fillId="5" borderId="12" applyAlignment="1" pivotButton="0" quotePrefix="0" xfId="0">
      <alignment horizontal="center" vertical="center" wrapText="1"/>
    </xf>
    <xf numFmtId="0" fontId="17" fillId="5" borderId="9" applyAlignment="1" pivotButton="0" quotePrefix="0" xfId="0">
      <alignment horizontal="center" vertical="center" wrapText="1"/>
    </xf>
    <xf numFmtId="57" fontId="17" fillId="5" borderId="9" applyAlignment="1" pivotButton="0" quotePrefix="0" xfId="0">
      <alignment horizontal="center" vertical="center" wrapText="1"/>
    </xf>
    <xf numFmtId="57" fontId="17" fillId="5" borderId="15" applyAlignment="1" pivotButton="0" quotePrefix="0" xfId="0">
      <alignment horizontal="center" vertical="center" wrapText="1"/>
    </xf>
    <xf numFmtId="10" fontId="17" fillId="5" borderId="15" applyAlignment="1" pivotButton="0" quotePrefix="0" xfId="0">
      <alignment horizontal="center" vertical="center" wrapText="1"/>
    </xf>
    <xf numFmtId="0" fontId="17" fillId="5" borderId="6" applyAlignment="1" pivotButton="0" quotePrefix="0" xfId="0">
      <alignment horizontal="center" vertical="center" wrapText="1"/>
    </xf>
    <xf numFmtId="174" fontId="17" fillId="5" borderId="6" applyAlignment="1" pivotButton="0" quotePrefix="0" xfId="0">
      <alignment horizontal="center" vertical="center" wrapText="1"/>
    </xf>
    <xf numFmtId="57" fontId="17" fillId="5" borderId="39" applyAlignment="1" pivotButton="0" quotePrefix="0" xfId="0">
      <alignment horizontal="center" vertical="center" wrapText="1"/>
    </xf>
    <xf numFmtId="167" fontId="17" fillId="5" borderId="9" applyAlignment="1" pivotButton="0" quotePrefix="0" xfId="0">
      <alignment horizontal="center" vertical="center" wrapText="1"/>
    </xf>
    <xf numFmtId="167" fontId="17" fillId="5" borderId="6" applyAlignment="1" pivotButton="0" quotePrefix="0" xfId="0">
      <alignment horizontal="center" vertical="center" wrapText="1"/>
    </xf>
    <xf numFmtId="167" fontId="18" fillId="5" borderId="10" applyAlignment="1" pivotButton="0" quotePrefix="0" xfId="0">
      <alignment horizontal="left" vertical="center" wrapText="1"/>
    </xf>
    <xf numFmtId="167" fontId="16" fillId="5" borderId="10" applyAlignment="1" pivotButton="0" quotePrefix="0" xfId="0">
      <alignment horizontal="left" vertical="center" wrapText="1"/>
    </xf>
    <xf numFmtId="49" fontId="17" fillId="5" borderId="22" applyAlignment="1" pivotButton="0" quotePrefix="0" xfId="0">
      <alignment horizontal="center" vertical="center" wrapText="1"/>
    </xf>
    <xf numFmtId="49" fontId="17" fillId="5" borderId="20" applyAlignment="1" pivotButton="0" quotePrefix="0" xfId="0">
      <alignment horizontal="center" vertical="center" wrapText="1"/>
    </xf>
    <xf numFmtId="164" fontId="37" fillId="6" borderId="12" applyAlignment="1" pivotButton="0" quotePrefix="0" xfId="0">
      <alignment horizontal="center" vertical="center" wrapText="1"/>
    </xf>
    <xf numFmtId="10" fontId="37" fillId="6" borderId="12" applyAlignment="1" pivotButton="0" quotePrefix="0" xfId="0">
      <alignment horizontal="center" vertical="center" wrapText="1"/>
    </xf>
    <xf numFmtId="57" fontId="12" fillId="0" borderId="12" applyAlignment="1" pivotButton="0" quotePrefix="0" xfId="0">
      <alignment horizontal="center" vertical="center" wrapText="1"/>
    </xf>
    <xf numFmtId="0" fontId="12" fillId="0" borderId="12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center" vertical="center"/>
    </xf>
    <xf numFmtId="0" fontId="54" fillId="0" borderId="0" applyAlignment="1" pivotButton="0" quotePrefix="0" xfId="0">
      <alignment horizontal="center" vertical="center"/>
    </xf>
    <xf numFmtId="0" fontId="21" fillId="0" borderId="0" applyAlignment="1" pivotButton="0" quotePrefix="0" xfId="0">
      <alignment horizontal="center" vertical="center"/>
    </xf>
    <xf numFmtId="0" fontId="0" fillId="0" borderId="2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33" fillId="0" borderId="12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 wrapText="1"/>
    </xf>
    <xf numFmtId="167" fontId="3" fillId="5" borderId="4" applyAlignment="1" pivotButton="0" quotePrefix="0" xfId="0">
      <alignment horizontal="center" vertical="center" wrapText="1"/>
    </xf>
    <xf numFmtId="167" fontId="3" fillId="5" borderId="15" applyAlignment="1" pivotButton="0" quotePrefix="0" xfId="0">
      <alignment horizontal="center" vertical="center" wrapText="1"/>
    </xf>
    <xf numFmtId="167" fontId="3" fillId="5" borderId="12" applyAlignment="1" pivotButton="0" quotePrefix="0" xfId="0">
      <alignment horizontal="center" vertical="center" wrapText="1"/>
    </xf>
    <xf numFmtId="167" fontId="3" fillId="5" borderId="16" applyAlignment="1" pivotButton="0" quotePrefix="0" xfId="0">
      <alignment horizontal="center" vertical="center" wrapText="1"/>
    </xf>
    <xf numFmtId="167" fontId="1" fillId="5" borderId="3" applyAlignment="1" pivotButton="0" quotePrefix="0" xfId="0">
      <alignment horizontal="center" vertical="center" wrapText="1"/>
    </xf>
    <xf numFmtId="167" fontId="1" fillId="5" borderId="8" applyAlignment="1" pivotButton="0" quotePrefix="0" xfId="0">
      <alignment horizontal="center" vertical="center" wrapText="1"/>
    </xf>
    <xf numFmtId="57" fontId="0" fillId="5" borderId="5" applyAlignment="1" pivotButton="0" quotePrefix="0" xfId="0">
      <alignment horizontal="center" vertical="center" wrapText="1"/>
    </xf>
    <xf numFmtId="167" fontId="3" fillId="5" borderId="2" applyAlignment="1" pivotButton="0" quotePrefix="0" xfId="0">
      <alignment horizontal="center" vertical="center" wrapText="1"/>
    </xf>
    <xf numFmtId="167" fontId="3" fillId="5" borderId="7" applyAlignment="1" pivotButton="0" quotePrefix="0" xfId="0">
      <alignment horizontal="center" vertical="center" wrapText="1"/>
    </xf>
    <xf numFmtId="167" fontId="3" fillId="5" borderId="11" applyAlignment="1" pivotButton="0" quotePrefix="0" xfId="0">
      <alignment horizontal="center" vertical="center" wrapText="1"/>
    </xf>
    <xf numFmtId="167" fontId="3" fillId="5" borderId="14" applyAlignment="1" pivotButton="0" quotePrefix="0" xfId="0">
      <alignment horizontal="center" vertical="center" wrapText="1"/>
    </xf>
    <xf numFmtId="10" fontId="17" fillId="5" borderId="5" applyAlignment="1" pivotButton="0" quotePrefix="0" xfId="0">
      <alignment horizontal="center" vertical="center" wrapText="1"/>
    </xf>
    <xf numFmtId="167" fontId="17" fillId="5" borderId="10" applyAlignment="1" pivotButton="0" quotePrefix="0" xfId="0">
      <alignment horizontal="center" vertical="center" wrapText="1"/>
    </xf>
    <xf numFmtId="164" fontId="0" fillId="5" borderId="5" applyAlignment="1" pivotButton="0" quotePrefix="0" xfId="0">
      <alignment horizontal="center" vertical="center" wrapText="1"/>
    </xf>
    <xf numFmtId="164" fontId="0" fillId="5" borderId="10" applyAlignment="1" pivotButton="0" quotePrefix="0" xfId="0">
      <alignment horizontal="center" vertical="center" wrapText="1"/>
    </xf>
    <xf numFmtId="167" fontId="0" fillId="5" borderId="31" applyAlignment="1" pivotButton="0" quotePrefix="0" xfId="0">
      <alignment horizontal="center" vertical="center" wrapText="1"/>
    </xf>
    <xf numFmtId="0" fontId="5" fillId="5" borderId="0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167" fontId="0" fillId="5" borderId="28" applyAlignment="1" pivotButton="0" quotePrefix="0" xfId="0">
      <alignment horizontal="center" vertical="center" wrapText="1"/>
    </xf>
    <xf numFmtId="49" fontId="0" fillId="5" borderId="3" applyAlignment="1" pivotButton="0" quotePrefix="0" xfId="0">
      <alignment horizontal="center" vertical="center" wrapText="1"/>
    </xf>
    <xf numFmtId="49" fontId="0" fillId="5" borderId="8" applyAlignment="1" pivotButton="0" quotePrefix="0" xfId="0">
      <alignment horizontal="center" vertical="center" wrapText="1"/>
    </xf>
    <xf numFmtId="172" fontId="1" fillId="5" borderId="24" applyAlignment="1" pivotButton="0" quotePrefix="0" xfId="0">
      <alignment horizontal="center" vertical="center" wrapText="1"/>
    </xf>
    <xf numFmtId="172" fontId="1" fillId="5" borderId="25" applyAlignment="1" pivotButton="0" quotePrefix="0" xfId="0">
      <alignment horizontal="center" vertical="center" wrapText="1"/>
    </xf>
    <xf numFmtId="57" fontId="26" fillId="5" borderId="4" applyAlignment="1" pivotButton="0" quotePrefix="0" xfId="0">
      <alignment horizontal="center" vertical="center" wrapText="1"/>
    </xf>
    <xf numFmtId="49" fontId="26" fillId="5" borderId="9" applyAlignment="1" pivotButton="0" quotePrefix="0" xfId="0">
      <alignment horizontal="center" vertical="center" wrapText="1"/>
    </xf>
    <xf numFmtId="10" fontId="26" fillId="5" borderId="5" applyAlignment="1" pivotButton="0" quotePrefix="0" xfId="0">
      <alignment horizontal="center" vertical="center" wrapText="1"/>
    </xf>
    <xf numFmtId="167" fontId="26" fillId="5" borderId="10" applyAlignment="1" pivotButton="0" quotePrefix="0" xfId="0">
      <alignment horizontal="center" vertical="center" wrapText="1"/>
    </xf>
    <xf numFmtId="0" fontId="0" fillId="5" borderId="4" applyAlignment="1" pivotButton="0" quotePrefix="0" xfId="0">
      <alignment horizontal="center" vertical="center" wrapText="1"/>
    </xf>
    <xf numFmtId="0" fontId="0" fillId="5" borderId="5" applyAlignment="1" pivotButton="0" quotePrefix="0" xfId="0">
      <alignment horizontal="center" vertical="center" wrapText="1"/>
    </xf>
    <xf numFmtId="10" fontId="0" fillId="5" borderId="12" applyAlignment="1" pivotButton="0" quotePrefix="0" xfId="0">
      <alignment horizontal="center" vertical="center" wrapText="1"/>
    </xf>
    <xf numFmtId="167" fontId="0" fillId="5" borderId="12" applyAlignment="1" pivotButton="0" quotePrefix="0" xfId="0">
      <alignment horizontal="center" vertical="center" wrapText="1"/>
    </xf>
    <xf numFmtId="49" fontId="0" fillId="5" borderId="12" applyAlignment="1" pivotButton="0" quotePrefix="0" xfId="0">
      <alignment horizontal="center" vertical="center" wrapText="1"/>
    </xf>
    <xf numFmtId="0" fontId="0" fillId="5" borderId="0" applyAlignment="1" pivotButton="0" quotePrefix="0" xfId="0">
      <alignment horizontal="center" vertical="center"/>
    </xf>
    <xf numFmtId="167" fontId="18" fillId="5" borderId="4" applyAlignment="1" pivotButton="0" quotePrefix="0" xfId="0">
      <alignment horizontal="center" vertical="center" wrapText="1"/>
    </xf>
    <xf numFmtId="167" fontId="18" fillId="5" borderId="15" applyAlignment="1" pivotButton="0" quotePrefix="0" xfId="0">
      <alignment horizontal="center" vertical="center" wrapText="1"/>
    </xf>
    <xf numFmtId="167" fontId="18" fillId="5" borderId="12" applyAlignment="1" pivotButton="0" quotePrefix="0" xfId="0">
      <alignment horizontal="center" vertical="center" wrapText="1"/>
    </xf>
    <xf numFmtId="167" fontId="18" fillId="5" borderId="16" applyAlignment="1" pivotButton="0" quotePrefix="0" xfId="0">
      <alignment horizontal="center" vertical="center" wrapText="1"/>
    </xf>
    <xf numFmtId="167" fontId="29" fillId="5" borderId="12" applyAlignment="1" pivotButton="0" quotePrefix="0" xfId="0">
      <alignment horizontal="center" vertical="center" wrapText="1"/>
    </xf>
    <xf numFmtId="49" fontId="17" fillId="5" borderId="12" applyAlignment="1" pivotButton="0" quotePrefix="0" xfId="0">
      <alignment horizontal="center" vertical="center" wrapText="1"/>
    </xf>
    <xf numFmtId="167" fontId="17" fillId="5" borderId="15" applyAlignment="1" pivotButton="0" quotePrefix="0" xfId="0">
      <alignment horizontal="center" vertical="center" wrapText="1"/>
    </xf>
    <xf numFmtId="0" fontId="17" fillId="5" borderId="0" applyAlignment="1" pivotButton="0" quotePrefix="0" xfId="0">
      <alignment horizontal="center" vertical="center"/>
    </xf>
    <xf numFmtId="0" fontId="17" fillId="5" borderId="1" applyAlignment="1" pivotButton="0" quotePrefix="0" xfId="0">
      <alignment horizontal="center" vertical="center"/>
    </xf>
    <xf numFmtId="167" fontId="17" fillId="5" borderId="5" applyAlignment="1" pivotButton="0" quotePrefix="0" xfId="0">
      <alignment horizontal="center" vertical="center" wrapText="1"/>
    </xf>
    <xf numFmtId="0" fontId="28" fillId="5" borderId="0" applyAlignment="1" pivotButton="0" quotePrefix="0" xfId="0">
      <alignment horizontal="center" vertical="center"/>
    </xf>
    <xf numFmtId="0" fontId="31" fillId="5" borderId="0" applyAlignment="1" pivotButton="0" quotePrefix="0" xfId="0">
      <alignment horizontal="center" vertical="center"/>
    </xf>
    <xf numFmtId="0" fontId="28" fillId="0" borderId="17" applyAlignment="1" pivotButton="0" quotePrefix="0" xfId="0">
      <alignment horizontal="center" vertical="center"/>
    </xf>
    <xf numFmtId="0" fontId="28" fillId="0" borderId="18" applyAlignment="1" pivotButton="0" quotePrefix="0" xfId="0">
      <alignment horizontal="center" vertical="center"/>
    </xf>
    <xf numFmtId="0" fontId="28" fillId="0" borderId="19" applyAlignment="1" pivotButton="0" quotePrefix="0" xfId="0">
      <alignment horizontal="center" vertical="center"/>
    </xf>
    <xf numFmtId="167" fontId="18" fillId="0" borderId="12" applyAlignment="1" pivotButton="0" quotePrefix="0" xfId="0">
      <alignment horizontal="center" vertical="center" wrapText="1"/>
    </xf>
    <xf numFmtId="167" fontId="29" fillId="0" borderId="12" applyAlignment="1" pivotButton="0" quotePrefix="0" xfId="0">
      <alignment horizontal="center" vertical="center" wrapText="1"/>
    </xf>
    <xf numFmtId="49" fontId="17" fillId="0" borderId="12" applyAlignment="1" pivotButton="0" quotePrefix="0" xfId="0">
      <alignment horizontal="center" vertical="center" wrapText="1"/>
    </xf>
    <xf numFmtId="167" fontId="17" fillId="0" borderId="12" applyAlignment="1" pivotButton="0" quotePrefix="0" xfId="0">
      <alignment horizontal="center" vertical="center" wrapText="1"/>
    </xf>
    <xf numFmtId="57" fontId="17" fillId="0" borderId="9" applyAlignment="1" pivotButton="0" quotePrefix="0" xfId="0">
      <alignment horizontal="center" vertical="center" wrapText="1"/>
    </xf>
    <xf numFmtId="0" fontId="17" fillId="0" borderId="15" applyAlignment="1" pivotButton="0" quotePrefix="0" xfId="0">
      <alignment horizontal="center" vertical="center" wrapText="1"/>
    </xf>
    <xf numFmtId="167" fontId="3" fillId="0" borderId="4" applyAlignment="1" pivotButton="0" quotePrefix="0" xfId="0">
      <alignment horizontal="center" vertical="center" wrapText="1"/>
    </xf>
    <xf numFmtId="167" fontId="3" fillId="0" borderId="15" applyAlignment="1" pivotButton="0" quotePrefix="0" xfId="0">
      <alignment horizontal="center" vertical="center" wrapText="1"/>
    </xf>
    <xf numFmtId="167" fontId="3" fillId="0" borderId="12" applyAlignment="1" pivotButton="0" quotePrefix="0" xfId="0">
      <alignment horizontal="center" vertical="center" wrapText="1"/>
    </xf>
    <xf numFmtId="167" fontId="3" fillId="0" borderId="16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/>
    </xf>
    <xf numFmtId="49" fontId="6" fillId="0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wrapText="1"/>
    </xf>
    <xf numFmtId="167" fontId="3" fillId="0" borderId="2" applyAlignment="1" pivotButton="0" quotePrefix="0" xfId="0">
      <alignment horizontal="center" vertical="center" wrapText="1"/>
    </xf>
    <xf numFmtId="167" fontId="3" fillId="0" borderId="7" applyAlignment="1" pivotButton="0" quotePrefix="0" xfId="0">
      <alignment horizontal="center" vertical="center" wrapText="1"/>
    </xf>
    <xf numFmtId="167" fontId="3" fillId="0" borderId="11" applyAlignment="1" pivotButton="0" quotePrefix="0" xfId="0">
      <alignment horizontal="center" vertical="center" wrapText="1"/>
    </xf>
    <xf numFmtId="167" fontId="3" fillId="0" borderId="13" applyAlignment="1" pivotButton="0" quotePrefix="0" xfId="0">
      <alignment horizontal="center" vertical="center" wrapText="1"/>
    </xf>
    <xf numFmtId="167" fontId="3" fillId="0" borderId="14" applyAlignment="1" pivotButton="0" quotePrefix="0" xfId="0">
      <alignment horizontal="center" vertical="center" wrapText="1"/>
    </xf>
    <xf numFmtId="167" fontId="3" fillId="0" borderId="9" applyAlignment="1" pivotButton="0" quotePrefix="0" xfId="0">
      <alignment horizontal="center" vertical="center" wrapText="1"/>
    </xf>
    <xf numFmtId="167" fontId="1" fillId="0" borderId="3" applyAlignment="1" pivotButton="0" quotePrefix="0" xfId="0">
      <alignment horizontal="center" vertical="center" wrapText="1"/>
    </xf>
    <xf numFmtId="167" fontId="1" fillId="0" borderId="8" applyAlignment="1" pivotButton="0" quotePrefix="0" xfId="0">
      <alignment horizontal="center" vertical="center" wrapText="1"/>
    </xf>
    <xf numFmtId="49" fontId="0" fillId="0" borderId="4" applyAlignment="1" pivotButton="0" quotePrefix="0" xfId="0">
      <alignment horizontal="center" vertical="center" wrapText="1"/>
    </xf>
    <xf numFmtId="49" fontId="0" fillId="0" borderId="9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/>
    </xf>
    <xf numFmtId="167" fontId="0" fillId="0" borderId="5" applyAlignment="1" pivotButton="0" quotePrefix="0" xfId="0">
      <alignment horizontal="center" vertical="center" wrapText="1"/>
    </xf>
    <xf numFmtId="167" fontId="0" fillId="0" borderId="10" applyAlignment="1" pivotButton="0" quotePrefix="0" xfId="0">
      <alignment horizontal="center" vertical="center" wrapText="1"/>
    </xf>
    <xf numFmtId="49" fontId="26" fillId="0" borderId="4" applyAlignment="1" pivotButton="0" quotePrefix="0" xfId="0">
      <alignment horizontal="center" vertical="center" wrapText="1"/>
    </xf>
    <xf numFmtId="49" fontId="26" fillId="0" borderId="9" applyAlignment="1" pivotButton="0" quotePrefix="0" xfId="0">
      <alignment horizontal="center" vertical="center" wrapText="1"/>
    </xf>
    <xf numFmtId="0" fontId="26" fillId="0" borderId="0" applyAlignment="1" pivotButton="0" quotePrefix="0" xfId="0">
      <alignment horizontal="center"/>
    </xf>
    <xf numFmtId="167" fontId="26" fillId="0" borderId="5" applyAlignment="1" pivotButton="0" quotePrefix="0" xfId="0">
      <alignment horizontal="center" vertical="center" wrapText="1"/>
    </xf>
    <xf numFmtId="167" fontId="26" fillId="0" borderId="10" applyAlignment="1" pivotButton="0" quotePrefix="0" xfId="0">
      <alignment horizontal="center" vertical="center" wrapText="1"/>
    </xf>
    <xf numFmtId="0" fontId="22" fillId="0" borderId="12" applyAlignment="1" pivotButton="0" quotePrefix="0" xfId="2">
      <alignment horizontal="center"/>
    </xf>
    <xf numFmtId="0" fontId="23" fillId="0" borderId="0" applyAlignment="1" pivotButton="0" quotePrefix="0" xfId="2">
      <alignment horizontal="center"/>
    </xf>
    <xf numFmtId="0" fontId="54" fillId="0" borderId="12" applyAlignment="1" pivotButton="0" quotePrefix="0" xfId="0">
      <alignment horizontal="center" vertical="center"/>
    </xf>
    <xf numFmtId="0" fontId="7" fillId="0" borderId="12" applyAlignment="1" pivotButton="0" quotePrefix="0" xfId="0">
      <alignment horizontal="center" vertical="center"/>
    </xf>
    <xf numFmtId="164" fontId="7" fillId="0" borderId="12" applyAlignment="1" pivotButton="0" quotePrefix="0" xfId="0">
      <alignment horizontal="center" vertical="center"/>
    </xf>
    <xf numFmtId="0" fontId="7" fillId="0" borderId="17" applyAlignment="1" pivotButton="0" quotePrefix="0" xfId="0">
      <alignment horizontal="center" vertical="center"/>
    </xf>
    <xf numFmtId="0" fontId="8" fillId="0" borderId="12" applyAlignment="1" pivotButton="0" quotePrefix="0" xfId="0">
      <alignment horizontal="center" vertical="center"/>
    </xf>
    <xf numFmtId="0" fontId="9" fillId="0" borderId="17" applyAlignment="1" pivotButton="0" quotePrefix="0" xfId="0">
      <alignment horizontal="center" vertical="center"/>
    </xf>
    <xf numFmtId="0" fontId="9" fillId="0" borderId="18" applyAlignment="1" pivotButton="0" quotePrefix="0" xfId="0">
      <alignment horizontal="center" vertical="center"/>
    </xf>
    <xf numFmtId="0" fontId="9" fillId="0" borderId="19" applyAlignment="1" pivotButton="0" quotePrefix="0" xfId="0">
      <alignment horizontal="center" vertical="center"/>
    </xf>
    <xf numFmtId="0" fontId="9" fillId="0" borderId="12" applyAlignment="1" pivotButton="0" quotePrefix="0" xfId="0">
      <alignment horizontal="center" vertical="center"/>
    </xf>
    <xf numFmtId="164" fontId="9" fillId="0" borderId="12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/>
    </xf>
    <xf numFmtId="164" fontId="4" fillId="0" borderId="9" applyAlignment="1" pivotButton="0" quotePrefix="0" xfId="0">
      <alignment horizontal="center" vertical="center" wrapText="1"/>
    </xf>
    <xf numFmtId="164" fontId="4" fillId="0" borderId="15" applyAlignment="1" pivotButton="0" quotePrefix="0" xfId="0">
      <alignment horizontal="center" vertical="center" wrapText="1"/>
    </xf>
    <xf numFmtId="10" fontId="4" fillId="0" borderId="9" applyAlignment="1" pivotButton="0" quotePrefix="0" xfId="0">
      <alignment horizontal="center" vertical="center" wrapText="1"/>
    </xf>
    <xf numFmtId="10" fontId="4" fillId="0" borderId="15" applyAlignment="1" pivotButton="0" quotePrefix="0" xfId="0">
      <alignment horizontal="center" vertical="center" wrapText="1"/>
    </xf>
    <xf numFmtId="164" fontId="0" fillId="5" borderId="12" pivotButton="0" quotePrefix="0" xfId="0"/>
    <xf numFmtId="0" fontId="0" fillId="5" borderId="12" applyAlignment="1" pivotButton="0" quotePrefix="0" xfId="0">
      <alignment horizontal="center"/>
    </xf>
    <xf numFmtId="0" fontId="0" fillId="5" borderId="12" pivotButton="0" quotePrefix="0" xfId="0"/>
    <xf numFmtId="10" fontId="0" fillId="5" borderId="12" applyAlignment="1" pivotButton="0" quotePrefix="0" xfId="0">
      <alignment horizontal="center"/>
    </xf>
    <xf numFmtId="177" fontId="0" fillId="5" borderId="12" pivotButton="0" quotePrefix="0" xfId="0"/>
    <xf numFmtId="164" fontId="0" fillId="5" borderId="12" applyAlignment="1" pivotButton="0" quotePrefix="0" xfId="0">
      <alignment vertical="center"/>
    </xf>
    <xf numFmtId="179" fontId="0" fillId="5" borderId="12" applyAlignment="1" pivotButton="0" quotePrefix="0" xfId="0">
      <alignment horizontal="center" vertical="center" wrapText="1"/>
    </xf>
    <xf numFmtId="164" fontId="0" fillId="5" borderId="12" applyAlignment="1" pivotButton="0" quotePrefix="0" xfId="0">
      <alignment horizontal="center" vertical="center" wrapText="1"/>
    </xf>
    <xf numFmtId="177" fontId="0" fillId="5" borderId="12" applyAlignment="1" pivotButton="0" quotePrefix="0" xfId="0">
      <alignment horizontal="center" vertical="center" wrapText="1"/>
    </xf>
    <xf numFmtId="57" fontId="0" fillId="5" borderId="12" applyAlignment="1" pivotButton="0" quotePrefix="0" xfId="0">
      <alignment horizontal="center" vertical="center" wrapText="1"/>
    </xf>
    <xf numFmtId="0" fontId="0" fillId="5" borderId="12" applyAlignment="1" pivotButton="0" quotePrefix="0" xfId="0">
      <alignment horizontal="center" vertical="center" wrapText="1"/>
    </xf>
    <xf numFmtId="166" fontId="4" fillId="5" borderId="6" applyAlignment="1" pivotButton="0" quotePrefix="0" xfId="0">
      <alignment horizontal="center" vertical="center"/>
    </xf>
    <xf numFmtId="10" fontId="4" fillId="5" borderId="6" applyAlignment="1" pivotButton="0" quotePrefix="0" xfId="0">
      <alignment horizontal="center" vertical="center"/>
    </xf>
    <xf numFmtId="10" fontId="4" fillId="5" borderId="6" applyAlignment="1" pivotButton="0" quotePrefix="0" xfId="0">
      <alignment horizontal="center" vertical="center" wrapText="1"/>
    </xf>
    <xf numFmtId="10" fontId="4" fillId="5" borderId="10" applyAlignment="1" pivotButton="0" quotePrefix="0" xfId="0">
      <alignment horizontal="center" vertical="center" wrapText="1"/>
    </xf>
    <xf numFmtId="173" fontId="4" fillId="5" borderId="12" applyAlignment="1" pivotButton="0" quotePrefix="0" xfId="0">
      <alignment horizontal="center" vertical="center"/>
    </xf>
    <xf numFmtId="177" fontId="4" fillId="5" borderId="12" applyAlignment="1" pivotButton="0" quotePrefix="0" xfId="0">
      <alignment horizontal="center" vertical="center"/>
    </xf>
    <xf numFmtId="173" fontId="4" fillId="5" borderId="12" pivotButton="0" quotePrefix="0" xfId="0"/>
    <xf numFmtId="164" fontId="4" fillId="5" borderId="12" pivotButton="0" quotePrefix="0" xfId="0"/>
    <xf numFmtId="164" fontId="4" fillId="5" borderId="6" applyAlignment="1" pivotButton="0" quotePrefix="0" xfId="0">
      <alignment horizontal="center" vertical="center"/>
    </xf>
    <xf numFmtId="0" fontId="4" fillId="5" borderId="12" applyAlignment="1" pivotButton="0" quotePrefix="0" xfId="0">
      <alignment horizontal="center"/>
    </xf>
    <xf numFmtId="0" fontId="17" fillId="5" borderId="0" applyAlignment="1" pivotButton="0" quotePrefix="0" xfId="0">
      <alignment horizontal="center"/>
    </xf>
    <xf numFmtId="57" fontId="17" fillId="5" borderId="20" applyAlignment="1" pivotButton="0" quotePrefix="0" xfId="0">
      <alignment horizontal="center" vertical="center" wrapText="1"/>
    </xf>
    <xf numFmtId="57" fontId="16" fillId="5" borderId="48" applyAlignment="1" pivotButton="0" quotePrefix="0" xfId="0">
      <alignment horizontal="center" vertical="center" wrapText="1"/>
    </xf>
    <xf numFmtId="166" fontId="18" fillId="5" borderId="17" applyAlignment="1" pivotButton="0" quotePrefix="0" xfId="0">
      <alignment horizontal="center" vertical="center" wrapText="1"/>
    </xf>
    <xf numFmtId="57" fontId="17" fillId="5" borderId="17" applyAlignment="1" pivotButton="0" quotePrefix="0" xfId="0">
      <alignment horizontal="center" vertical="center" wrapText="1"/>
    </xf>
    <xf numFmtId="167" fontId="29" fillId="5" borderId="19" applyAlignment="1" pivotButton="0" quotePrefix="0" xfId="0">
      <alignment horizontal="center" vertical="center" wrapText="1"/>
    </xf>
    <xf numFmtId="0" fontId="17" fillId="5" borderId="0" pivotButton="0" quotePrefix="0" xfId="0"/>
    <xf numFmtId="0" fontId="16" fillId="5" borderId="0" pivotButton="0" quotePrefix="0" xfId="0"/>
    <xf numFmtId="57" fontId="17" fillId="5" borderId="6" applyAlignment="1" pivotButton="0" quotePrefix="0" xfId="0">
      <alignment horizontal="center" vertical="center" wrapText="1"/>
    </xf>
    <xf numFmtId="166" fontId="18" fillId="5" borderId="6" applyAlignment="1" pivotButton="0" quotePrefix="0" xfId="0">
      <alignment horizontal="center" vertical="center" wrapText="1"/>
    </xf>
    <xf numFmtId="164" fontId="0" fillId="5" borderId="0" pivotButton="0" quotePrefix="0" xfId="0"/>
    <xf numFmtId="164" fontId="0" fillId="5" borderId="0" applyAlignment="1" pivotButton="0" quotePrefix="0" xfId="0">
      <alignment horizontal="center"/>
    </xf>
    <xf numFmtId="177" fontId="0" fillId="5" borderId="0" pivotButton="0" quotePrefix="0" xfId="0"/>
    <xf numFmtId="164" fontId="0" fillId="5" borderId="0" applyAlignment="1" pivotButton="0" quotePrefix="0" xfId="0">
      <alignment vertical="center"/>
    </xf>
    <xf numFmtId="174" fontId="0" fillId="5" borderId="0" pivotButton="0" quotePrefix="0" xfId="0"/>
    <xf numFmtId="164" fontId="0" fillId="5" borderId="12" pivotButton="0" quotePrefix="0" xfId="0"/>
    <xf numFmtId="164" fontId="0" fillId="5" borderId="12" applyAlignment="1" pivotButton="0" quotePrefix="0" xfId="0">
      <alignment horizontal="center"/>
    </xf>
    <xf numFmtId="177" fontId="0" fillId="5" borderId="12" pivotButton="0" quotePrefix="0" xfId="0"/>
    <xf numFmtId="164" fontId="0" fillId="5" borderId="12" applyAlignment="1" pivotButton="0" quotePrefix="0" xfId="0">
      <alignment vertical="center"/>
    </xf>
    <xf numFmtId="0" fontId="0" fillId="0" borderId="15" pivotButton="0" quotePrefix="0" xfId="0"/>
    <xf numFmtId="174" fontId="0" fillId="5" borderId="0" applyAlignment="1" pivotButton="0" quotePrefix="0" xfId="0">
      <alignment horizontal="center" wrapText="1"/>
    </xf>
    <xf numFmtId="167" fontId="4" fillId="5" borderId="12" applyAlignment="1" pivotButton="0" quotePrefix="0" xfId="0">
      <alignment horizontal="center" vertical="center" wrapText="1"/>
    </xf>
    <xf numFmtId="167" fontId="0" fillId="5" borderId="12" applyAlignment="1" pivotButton="0" quotePrefix="0" xfId="0">
      <alignment horizontal="center" vertical="center" wrapText="1"/>
    </xf>
    <xf numFmtId="179" fontId="0" fillId="5" borderId="12" applyAlignment="1" pivotButton="0" quotePrefix="0" xfId="0">
      <alignment horizontal="center" vertical="center" wrapText="1"/>
    </xf>
    <xf numFmtId="167" fontId="0" fillId="5" borderId="5" applyAlignment="1" pivotButton="0" quotePrefix="0" xfId="0">
      <alignment horizontal="center" vertical="center" wrapText="1"/>
    </xf>
    <xf numFmtId="164" fontId="0" fillId="5" borderId="12" applyAlignment="1" pivotButton="0" quotePrefix="0" xfId="0">
      <alignment horizontal="center" vertical="center" wrapText="1"/>
    </xf>
    <xf numFmtId="177" fontId="0" fillId="5" borderId="12" applyAlignment="1" pivotButton="0" quotePrefix="0" xfId="0">
      <alignment horizontal="center" vertical="center" wrapText="1"/>
    </xf>
    <xf numFmtId="10" fontId="0" fillId="5" borderId="35" applyAlignment="1" pivotButton="0" quotePrefix="0" xfId="0">
      <alignment horizontal="center" vertical="center" wrapText="1"/>
    </xf>
    <xf numFmtId="174" fontId="0" fillId="5" borderId="12" applyAlignment="1" pivotButton="0" quotePrefix="0" xfId="0">
      <alignment horizontal="center" vertical="center" wrapText="1"/>
    </xf>
    <xf numFmtId="167" fontId="0" fillId="5" borderId="10" applyAlignment="1" pivotButton="0" quotePrefix="0" xfId="0">
      <alignment horizontal="center" vertical="center" wrapText="1"/>
    </xf>
    <xf numFmtId="0" fontId="0" fillId="0" borderId="43" pivotButton="0" quotePrefix="0" xfId="0"/>
    <xf numFmtId="164" fontId="4" fillId="5" borderId="12" applyAlignment="1" pivotButton="0" quotePrefix="0" xfId="0">
      <alignment horizontal="center" vertical="center" wrapText="1"/>
    </xf>
    <xf numFmtId="166" fontId="4" fillId="5" borderId="12" applyAlignment="1" pivotButton="0" quotePrefix="0" xfId="0">
      <alignment horizontal="center" vertical="center"/>
    </xf>
    <xf numFmtId="178" fontId="4" fillId="5" borderId="12" applyAlignment="1" pivotButton="0" quotePrefix="0" xfId="0">
      <alignment horizontal="center" vertical="center"/>
    </xf>
    <xf numFmtId="164" fontId="4" fillId="5" borderId="12" applyAlignment="1" pivotButton="0" quotePrefix="0" xfId="0">
      <alignment horizontal="center" vertical="center"/>
    </xf>
    <xf numFmtId="174" fontId="0" fillId="5" borderId="12" applyAlignment="1" pivotButton="0" quotePrefix="0" xfId="0">
      <alignment horizontal="center" vertical="center"/>
    </xf>
    <xf numFmtId="0" fontId="0" fillId="0" borderId="6" pivotButton="0" quotePrefix="0" xfId="0"/>
    <xf numFmtId="164" fontId="44" fillId="5" borderId="12" applyAlignment="1" pivotButton="0" quotePrefix="0" xfId="0">
      <alignment horizontal="center" vertical="center"/>
    </xf>
    <xf numFmtId="164" fontId="44" fillId="5" borderId="12" applyAlignment="1" pivotButton="0" quotePrefix="0" xfId="0">
      <alignment vertical="center"/>
    </xf>
    <xf numFmtId="166" fontId="4" fillId="5" borderId="16" applyAlignment="1" pivotButton="0" quotePrefix="0" xfId="0">
      <alignment horizontal="center" vertical="center"/>
    </xf>
    <xf numFmtId="166" fontId="4" fillId="5" borderId="6" applyAlignment="1" pivotButton="0" quotePrefix="0" xfId="0">
      <alignment horizontal="center" vertical="center"/>
    </xf>
    <xf numFmtId="173" fontId="4" fillId="5" borderId="12" applyAlignment="1" pivotButton="0" quotePrefix="0" xfId="0">
      <alignment horizontal="center" vertical="center"/>
    </xf>
    <xf numFmtId="177" fontId="4" fillId="5" borderId="12" applyAlignment="1" pivotButton="0" quotePrefix="0" xfId="0">
      <alignment horizontal="center" vertical="center"/>
    </xf>
    <xf numFmtId="167" fontId="4" fillId="5" borderId="1" applyAlignment="1" pivotButton="0" quotePrefix="0" xfId="0">
      <alignment horizontal="center" vertical="center" wrapText="1"/>
    </xf>
    <xf numFmtId="166" fontId="4" fillId="5" borderId="15" applyAlignment="1" pivotButton="0" quotePrefix="0" xfId="0">
      <alignment horizontal="center" vertical="center"/>
    </xf>
    <xf numFmtId="164" fontId="4" fillId="5" borderId="15" applyAlignment="1" pivotButton="0" quotePrefix="0" xfId="0">
      <alignment horizontal="center" vertical="center"/>
    </xf>
    <xf numFmtId="166" fontId="0" fillId="5" borderId="12" applyAlignment="1" pivotButton="0" quotePrefix="0" xfId="0">
      <alignment horizontal="center" vertical="center"/>
    </xf>
    <xf numFmtId="173" fontId="4" fillId="5" borderId="12" pivotButton="0" quotePrefix="0" xfId="0"/>
    <xf numFmtId="169" fontId="4" fillId="5" borderId="12" applyAlignment="1" pivotButton="0" quotePrefix="0" xfId="0">
      <alignment horizontal="center" vertical="center"/>
    </xf>
    <xf numFmtId="164" fontId="4" fillId="5" borderId="0" applyAlignment="1" pivotButton="0" quotePrefix="0" xfId="0">
      <alignment horizontal="center" vertical="center"/>
    </xf>
    <xf numFmtId="174" fontId="4" fillId="5" borderId="0" pivotButton="0" quotePrefix="0" xfId="0"/>
    <xf numFmtId="169" fontId="4" fillId="5" borderId="12" applyAlignment="1" pivotButton="0" quotePrefix="0" xfId="0">
      <alignment horizontal="center" vertical="center" wrapText="1"/>
    </xf>
    <xf numFmtId="166" fontId="4" fillId="5" borderId="12" applyAlignment="1" pivotButton="0" quotePrefix="0" xfId="0">
      <alignment horizontal="center" vertical="center" wrapText="1"/>
    </xf>
    <xf numFmtId="164" fontId="49" fillId="5" borderId="12" applyAlignment="1" pivotButton="0" quotePrefix="0" xfId="0">
      <alignment horizontal="center"/>
    </xf>
    <xf numFmtId="0" fontId="0" fillId="0" borderId="1" pivotButton="0" quotePrefix="0" xfId="0"/>
    <xf numFmtId="164" fontId="4" fillId="5" borderId="16" applyAlignment="1" pivotButton="0" quotePrefix="0" xfId="0">
      <alignment horizontal="center" vertical="center"/>
    </xf>
    <xf numFmtId="164" fontId="4" fillId="5" borderId="12" pivotButton="0" quotePrefix="0" xfId="0"/>
    <xf numFmtId="164" fontId="0" fillId="5" borderId="12" applyAlignment="1" pivotButton="0" quotePrefix="0" xfId="0">
      <alignment horizontal="center" vertical="center"/>
    </xf>
    <xf numFmtId="167" fontId="4" fillId="5" borderId="0" applyAlignment="1" pivotButton="0" quotePrefix="0" xfId="0">
      <alignment horizontal="center" vertical="center" wrapText="1"/>
    </xf>
    <xf numFmtId="164" fontId="4" fillId="5" borderId="6" applyAlignment="1" pivotButton="0" quotePrefix="0" xfId="0">
      <alignment horizontal="center" vertical="center"/>
    </xf>
    <xf numFmtId="166" fontId="0" fillId="5" borderId="15" applyAlignment="1" pivotButton="0" quotePrefix="0" xfId="0">
      <alignment horizontal="center" vertical="center"/>
    </xf>
    <xf numFmtId="174" fontId="4" fillId="5" borderId="12" applyAlignment="1" pivotButton="0" quotePrefix="0" xfId="0">
      <alignment horizontal="center" vertical="center" wrapText="1"/>
    </xf>
    <xf numFmtId="166" fontId="0" fillId="5" borderId="16" applyAlignment="1" pivotButton="0" quotePrefix="0" xfId="0">
      <alignment horizontal="center" vertical="center"/>
    </xf>
    <xf numFmtId="166" fontId="0" fillId="5" borderId="12" applyAlignment="1" pivotButton="0" quotePrefix="0" xfId="0">
      <alignment horizontal="center" vertical="center" wrapText="1"/>
    </xf>
    <xf numFmtId="174" fontId="0" fillId="5" borderId="19" applyAlignment="1" pivotButton="0" quotePrefix="0" xfId="0">
      <alignment horizontal="center" vertical="center" wrapText="1"/>
    </xf>
    <xf numFmtId="167" fontId="0" fillId="5" borderId="12" applyAlignment="1" pivotButton="0" quotePrefix="0" xfId="0">
      <alignment horizontal="center" vertical="center"/>
    </xf>
    <xf numFmtId="169" fontId="0" fillId="5" borderId="12" applyAlignment="1" pivotButton="0" quotePrefix="0" xfId="0">
      <alignment horizontal="center" vertical="center"/>
    </xf>
    <xf numFmtId="164" fontId="4" fillId="5" borderId="0" pivotButton="0" quotePrefix="0" xfId="0"/>
    <xf numFmtId="164" fontId="4" fillId="5" borderId="0" applyAlignment="1" pivotButton="0" quotePrefix="0" xfId="0">
      <alignment horizontal="center"/>
    </xf>
    <xf numFmtId="177" fontId="4" fillId="5" borderId="0" pivotButton="0" quotePrefix="0" xfId="0"/>
    <xf numFmtId="164" fontId="4" fillId="5" borderId="0" applyAlignment="1" pivotButton="0" quotePrefix="0" xfId="0">
      <alignment vertical="center"/>
    </xf>
    <xf numFmtId="166" fontId="4" fillId="5" borderId="0" pivotButton="0" quotePrefix="0" xfId="0"/>
    <xf numFmtId="173" fontId="4" fillId="5" borderId="15" applyAlignment="1" pivotButton="0" quotePrefix="0" xfId="0">
      <alignment horizontal="center" vertical="center"/>
    </xf>
    <xf numFmtId="0" fontId="0" fillId="0" borderId="18" pivotButton="0" quotePrefix="0" xfId="0"/>
    <xf numFmtId="0" fontId="0" fillId="0" borderId="19" pivotButton="0" quotePrefix="0" xfId="0"/>
    <xf numFmtId="0" fontId="0" fillId="0" borderId="30" pivotButton="0" quotePrefix="0" xfId="0"/>
    <xf numFmtId="0" fontId="0" fillId="0" borderId="21" pivotButton="0" quotePrefix="0" xfId="0"/>
    <xf numFmtId="0" fontId="0" fillId="0" borderId="26" pivotButton="0" quotePrefix="0" xfId="0"/>
    <xf numFmtId="166" fontId="11" fillId="0" borderId="12" applyAlignment="1" pivotButton="0" quotePrefix="0" xfId="0">
      <alignment horizontal="center"/>
    </xf>
    <xf numFmtId="169" fontId="11" fillId="0" borderId="12" applyAlignment="1" pivotButton="0" quotePrefix="0" xfId="0">
      <alignment horizontal="center"/>
    </xf>
    <xf numFmtId="166" fontId="13" fillId="0" borderId="12" applyAlignment="1" pivotButton="0" quotePrefix="0" xfId="0">
      <alignment horizontal="center"/>
    </xf>
    <xf numFmtId="169" fontId="13" fillId="0" borderId="12" applyAlignment="1" pivotButton="0" quotePrefix="0" xfId="0">
      <alignment horizontal="center"/>
    </xf>
    <xf numFmtId="169" fontId="11" fillId="0" borderId="12" applyAlignment="1" pivotButton="0" quotePrefix="0" xfId="0">
      <alignment horizontal="center" vertical="center"/>
    </xf>
    <xf numFmtId="169" fontId="13" fillId="0" borderId="19" applyAlignment="1" pivotButton="0" quotePrefix="0" xfId="0">
      <alignment horizontal="center" vertical="center"/>
    </xf>
    <xf numFmtId="169" fontId="13" fillId="0" borderId="12" applyAlignment="1" pivotButton="0" quotePrefix="0" xfId="0">
      <alignment horizontal="center" vertical="center"/>
    </xf>
    <xf numFmtId="167" fontId="0" fillId="6" borderId="0" applyAlignment="1" pivotButton="0" quotePrefix="0" xfId="0">
      <alignment vertical="center"/>
    </xf>
    <xf numFmtId="167" fontId="22" fillId="6" borderId="18" pivotButton="0" quotePrefix="0" xfId="2"/>
    <xf numFmtId="167" fontId="0" fillId="6" borderId="12" applyAlignment="1" pivotButton="0" quotePrefix="0" xfId="0">
      <alignment vertical="center"/>
    </xf>
    <xf numFmtId="167" fontId="35" fillId="6" borderId="12" applyAlignment="1" pivotButton="0" quotePrefix="0" xfId="0">
      <alignment horizontal="center" vertical="center" wrapText="1"/>
    </xf>
    <xf numFmtId="167" fontId="36" fillId="6" borderId="12" applyAlignment="1" pivotButton="0" quotePrefix="0" xfId="0">
      <alignment horizontal="center" vertical="center" wrapText="1"/>
    </xf>
    <xf numFmtId="167" fontId="12" fillId="6" borderId="12" applyAlignment="1" pivotButton="0" quotePrefix="0" xfId="0">
      <alignment horizontal="center" vertical="center" wrapText="1"/>
    </xf>
    <xf numFmtId="164" fontId="12" fillId="6" borderId="12" applyAlignment="1" pivotButton="0" quotePrefix="0" xfId="0">
      <alignment horizontal="center" vertical="center" wrapText="1"/>
    </xf>
    <xf numFmtId="173" fontId="12" fillId="6" borderId="12" applyAlignment="1" pivotButton="0" quotePrefix="0" xfId="0">
      <alignment horizontal="center" vertical="center" wrapText="1"/>
    </xf>
    <xf numFmtId="167" fontId="12" fillId="6" borderId="19" applyAlignment="1" pivotButton="0" quotePrefix="0" xfId="0">
      <alignment horizontal="center" vertical="center" wrapText="1"/>
    </xf>
    <xf numFmtId="174" fontId="12" fillId="6" borderId="12" applyAlignment="1" pivotButton="0" quotePrefix="0" xfId="0">
      <alignment horizontal="center" vertical="center" wrapText="1"/>
    </xf>
    <xf numFmtId="0" fontId="44" fillId="6" borderId="12" applyAlignment="1" pivotButton="0" quotePrefix="0" xfId="0">
      <alignment horizontal="center" vertical="center" wrapText="1"/>
    </xf>
    <xf numFmtId="174" fontId="12" fillId="6" borderId="9" applyAlignment="1" pivotButton="0" quotePrefix="0" xfId="0">
      <alignment horizontal="center" vertical="center" wrapText="1"/>
    </xf>
    <xf numFmtId="167" fontId="12" fillId="6" borderId="9" applyAlignment="1" pivotButton="0" quotePrefix="0" xfId="0">
      <alignment horizontal="center" vertical="center" wrapText="1"/>
    </xf>
    <xf numFmtId="167" fontId="12" fillId="6" borderId="10" applyAlignment="1" pivotButton="0" quotePrefix="0" xfId="0">
      <alignment horizontal="center" vertical="center" wrapText="1"/>
    </xf>
    <xf numFmtId="167" fontId="12" fillId="6" borderId="6" applyAlignment="1" pivotButton="0" quotePrefix="0" xfId="0">
      <alignment horizontal="center" vertical="center" wrapText="1"/>
    </xf>
    <xf numFmtId="0" fontId="0" fillId="0" borderId="27" pivotButton="0" quotePrefix="0" xfId="0"/>
    <xf numFmtId="0" fontId="0" fillId="0" borderId="25" pivotButton="0" quotePrefix="0" xfId="0"/>
    <xf numFmtId="0" fontId="0" fillId="0" borderId="39" pivotButton="0" quotePrefix="0" xfId="0"/>
    <xf numFmtId="0" fontId="0" fillId="0" borderId="20" pivotButton="0" quotePrefix="0" xfId="0"/>
    <xf numFmtId="167" fontId="44" fillId="6" borderId="30" applyAlignment="1" pivotButton="0" quotePrefix="0" xfId="0">
      <alignment horizontal="center" vertical="center" wrapText="1"/>
    </xf>
    <xf numFmtId="167" fontId="44" fillId="6" borderId="9" applyAlignment="1" pivotButton="0" quotePrefix="0" xfId="0">
      <alignment horizontal="center" vertical="center" wrapText="1"/>
    </xf>
    <xf numFmtId="167" fontId="12" fillId="6" borderId="20" applyAlignment="1" pivotButton="0" quotePrefix="0" xfId="0">
      <alignment horizontal="center" vertical="center" wrapText="1"/>
    </xf>
    <xf numFmtId="167" fontId="12" fillId="6" borderId="41" applyAlignment="1" pivotButton="0" quotePrefix="0" xfId="0">
      <alignment horizontal="center" vertical="center" wrapText="1"/>
    </xf>
    <xf numFmtId="167" fontId="44" fillId="6" borderId="19" applyAlignment="1" pivotButton="0" quotePrefix="0" xfId="0">
      <alignment horizontal="center" vertical="center" wrapText="1"/>
    </xf>
    <xf numFmtId="167" fontId="44" fillId="6" borderId="32" applyAlignment="1" pivotButton="0" quotePrefix="0" xfId="0">
      <alignment horizontal="center" vertical="center" wrapText="1"/>
    </xf>
    <xf numFmtId="167" fontId="44" fillId="6" borderId="33" applyAlignment="1" pivotButton="0" quotePrefix="0" xfId="0">
      <alignment horizontal="center" vertical="center" wrapText="1"/>
    </xf>
    <xf numFmtId="167" fontId="12" fillId="6" borderId="17" applyAlignment="1" pivotButton="0" quotePrefix="0" xfId="0">
      <alignment horizontal="center" vertical="center" wrapText="1"/>
    </xf>
    <xf numFmtId="167" fontId="12" fillId="6" borderId="32" applyAlignment="1" pivotButton="0" quotePrefix="0" xfId="0">
      <alignment horizontal="center" vertical="center" wrapText="1"/>
    </xf>
    <xf numFmtId="167" fontId="14" fillId="6" borderId="12" applyAlignment="1" pivotButton="0" quotePrefix="0" xfId="0">
      <alignment vertical="center"/>
    </xf>
    <xf numFmtId="164" fontId="14" fillId="6" borderId="12" applyAlignment="1" pivotButton="0" quotePrefix="0" xfId="0">
      <alignment vertical="center"/>
    </xf>
    <xf numFmtId="164" fontId="17" fillId="5" borderId="0" pivotButton="0" quotePrefix="0" xfId="0"/>
    <xf numFmtId="173" fontId="17" fillId="5" borderId="0" pivotButton="0" quotePrefix="0" xfId="0"/>
    <xf numFmtId="166" fontId="17" fillId="5" borderId="0" pivotButton="0" quotePrefix="0" xfId="0"/>
    <xf numFmtId="166" fontId="17" fillId="5" borderId="0" applyAlignment="1" pivotButton="0" quotePrefix="0" xfId="0">
      <alignment horizontal="center" vertical="center"/>
    </xf>
    <xf numFmtId="174" fontId="17" fillId="5" borderId="0" pivotButton="0" quotePrefix="0" xfId="0"/>
    <xf numFmtId="164" fontId="31" fillId="5" borderId="0" applyAlignment="1" pivotButton="0" quotePrefix="0" xfId="0">
      <alignment horizontal="center" vertical="center"/>
    </xf>
    <xf numFmtId="164" fontId="18" fillId="5" borderId="0" pivotButton="0" quotePrefix="0" xfId="0"/>
    <xf numFmtId="173" fontId="18" fillId="5" borderId="0" pivotButton="0" quotePrefix="0" xfId="0"/>
    <xf numFmtId="166" fontId="18" fillId="5" borderId="0" pivotButton="0" quotePrefix="0" xfId="0"/>
    <xf numFmtId="166" fontId="18" fillId="5" borderId="0" applyAlignment="1" pivotButton="0" quotePrefix="0" xfId="0">
      <alignment horizontal="center" vertical="center"/>
    </xf>
    <xf numFmtId="167" fontId="18" fillId="5" borderId="3" applyAlignment="1" pivotButton="0" quotePrefix="0" xfId="0">
      <alignment horizontal="center" vertical="center" wrapText="1"/>
    </xf>
    <xf numFmtId="167" fontId="29" fillId="5" borderId="4" applyAlignment="1" pivotButton="0" quotePrefix="0" xfId="0">
      <alignment horizontal="center" vertical="center" wrapText="1"/>
    </xf>
    <xf numFmtId="10" fontId="17" fillId="5" borderId="44" applyAlignment="1" pivotButton="0" quotePrefix="0" xfId="0">
      <alignment horizontal="center" vertical="center" wrapText="1"/>
    </xf>
    <xf numFmtId="57" fontId="17" fillId="5" borderId="44" applyAlignment="1" pivotButton="0" quotePrefix="0" xfId="0">
      <alignment horizontal="center" vertical="center" wrapText="1"/>
    </xf>
    <xf numFmtId="164" fontId="17" fillId="5" borderId="34" applyAlignment="1" pivotButton="0" quotePrefix="0" xfId="0">
      <alignment horizontal="center" vertical="center" wrapText="1"/>
    </xf>
    <xf numFmtId="164" fontId="17" fillId="5" borderId="6" applyAlignment="1" pivotButton="0" quotePrefix="0" xfId="0">
      <alignment horizontal="center" vertical="center" wrapText="1"/>
    </xf>
    <xf numFmtId="173" fontId="17" fillId="5" borderId="4" applyAlignment="1" pivotButton="0" quotePrefix="0" xfId="0">
      <alignment horizontal="center" vertical="center" wrapText="1"/>
    </xf>
    <xf numFmtId="167" fontId="17" fillId="5" borderId="19" applyAlignment="1" pivotButton="0" quotePrefix="0" xfId="0">
      <alignment horizontal="center" vertical="center" wrapText="1"/>
    </xf>
    <xf numFmtId="174" fontId="17" fillId="5" borderId="12" applyAlignment="1" pivotButton="0" quotePrefix="0" xfId="0">
      <alignment horizontal="center" vertical="center" wrapText="1"/>
    </xf>
    <xf numFmtId="174" fontId="17" fillId="5" borderId="9" applyAlignment="1" pivotButton="0" quotePrefix="0" xfId="0">
      <alignment horizontal="center" vertical="center" wrapText="1"/>
    </xf>
    <xf numFmtId="167" fontId="17" fillId="5" borderId="9" applyAlignment="1" pivotButton="0" quotePrefix="0" xfId="0">
      <alignment horizontal="center" vertical="center" wrapText="1"/>
    </xf>
    <xf numFmtId="167" fontId="17" fillId="5" borderId="10" applyAlignment="1" pivotButton="0" quotePrefix="0" xfId="0">
      <alignment horizontal="center" vertical="center" wrapText="1"/>
    </xf>
    <xf numFmtId="167" fontId="17" fillId="5" borderId="6" applyAlignment="1" pivotButton="0" quotePrefix="0" xfId="0">
      <alignment horizontal="center" vertical="center" wrapText="1"/>
    </xf>
    <xf numFmtId="167" fontId="17" fillId="5" borderId="12" applyAlignment="1" pivotButton="0" quotePrefix="0" xfId="0">
      <alignment horizontal="center" vertical="center" wrapText="1"/>
    </xf>
    <xf numFmtId="164" fontId="17" fillId="5" borderId="39" applyAlignment="1" pivotButton="0" quotePrefix="0" xfId="0">
      <alignment horizontal="center" vertical="center" wrapText="1"/>
    </xf>
    <xf numFmtId="167" fontId="16" fillId="5" borderId="30" applyAlignment="1" pivotButton="0" quotePrefix="0" xfId="0">
      <alignment horizontal="center" vertical="center" wrapText="1"/>
    </xf>
    <xf numFmtId="167" fontId="16" fillId="5" borderId="9" applyAlignment="1" pivotButton="0" quotePrefix="0" xfId="0">
      <alignment horizontal="center" vertical="center" wrapText="1"/>
    </xf>
    <xf numFmtId="167" fontId="17" fillId="5" borderId="20" applyAlignment="1" pivotButton="0" quotePrefix="0" xfId="0">
      <alignment horizontal="center" vertical="center" wrapText="1"/>
    </xf>
    <xf numFmtId="167" fontId="17" fillId="5" borderId="41" applyAlignment="1" pivotButton="0" quotePrefix="0" xfId="0">
      <alignment horizontal="center" vertical="center" wrapText="1"/>
    </xf>
    <xf numFmtId="167" fontId="16" fillId="5" borderId="19" applyAlignment="1" pivotButton="0" quotePrefix="0" xfId="0">
      <alignment horizontal="center" vertical="center" wrapText="1"/>
    </xf>
    <xf numFmtId="167" fontId="16" fillId="5" borderId="32" applyAlignment="1" pivotButton="0" quotePrefix="0" xfId="0">
      <alignment horizontal="center" vertical="center" wrapText="1"/>
    </xf>
    <xf numFmtId="167" fontId="16" fillId="5" borderId="33" applyAlignment="1" pivotButton="0" quotePrefix="0" xfId="0">
      <alignment horizontal="center" vertical="center" wrapText="1"/>
    </xf>
    <xf numFmtId="167" fontId="17" fillId="5" borderId="17" applyAlignment="1" pivotButton="0" quotePrefix="0" xfId="0">
      <alignment horizontal="center" vertical="center" wrapText="1"/>
    </xf>
    <xf numFmtId="167" fontId="17" fillId="5" borderId="32" applyAlignment="1" pivotButton="0" quotePrefix="0" xfId="0">
      <alignment horizontal="center" vertical="center" wrapText="1"/>
    </xf>
    <xf numFmtId="167" fontId="18" fillId="5" borderId="15" applyAlignment="1" pivotButton="0" quotePrefix="0" xfId="0">
      <alignment horizontal="center" vertical="center" wrapText="1"/>
    </xf>
    <xf numFmtId="164" fontId="16" fillId="5" borderId="15" applyAlignment="1" pivotButton="0" quotePrefix="0" xfId="0">
      <alignment horizontal="center" vertical="center"/>
    </xf>
    <xf numFmtId="166" fontId="17" fillId="5" borderId="15" applyAlignment="1" pivotButton="0" quotePrefix="0" xfId="0">
      <alignment horizontal="center" vertical="center"/>
    </xf>
    <xf numFmtId="164" fontId="18" fillId="5" borderId="15" applyAlignment="1" pivotButton="0" quotePrefix="0" xfId="0">
      <alignment horizontal="center" vertical="center"/>
    </xf>
    <xf numFmtId="164" fontId="18" fillId="5" borderId="39" applyAlignment="1" pivotButton="0" quotePrefix="0" xfId="0">
      <alignment horizontal="center" vertical="center"/>
    </xf>
    <xf numFmtId="164" fontId="18" fillId="5" borderId="12" applyAlignment="1" pivotButton="0" quotePrefix="0" xfId="0">
      <alignment horizontal="center" vertical="center"/>
    </xf>
    <xf numFmtId="164" fontId="18" fillId="5" borderId="6" applyAlignment="1" pivotButton="0" quotePrefix="0" xfId="0">
      <alignment horizontal="center" vertical="center"/>
    </xf>
    <xf numFmtId="166" fontId="18" fillId="5" borderId="15" applyAlignment="1" pivotButton="0" quotePrefix="0" xfId="0">
      <alignment horizontal="center" vertical="center"/>
    </xf>
    <xf numFmtId="173" fontId="18" fillId="5" borderId="15" applyAlignment="1" pivotButton="0" quotePrefix="0" xfId="0">
      <alignment horizontal="center" vertical="center"/>
    </xf>
    <xf numFmtId="174" fontId="18" fillId="5" borderId="15" applyAlignment="1" pivotButton="0" quotePrefix="0" xfId="0">
      <alignment horizontal="center" vertical="center"/>
    </xf>
    <xf numFmtId="166" fontId="18" fillId="5" borderId="3" applyAlignment="1" pivotButton="0" quotePrefix="0" xfId="0">
      <alignment horizontal="center" vertical="center"/>
    </xf>
    <xf numFmtId="166" fontId="18" fillId="5" borderId="4" applyAlignment="1" pivotButton="0" quotePrefix="0" xfId="0">
      <alignment horizontal="center" vertical="center"/>
    </xf>
    <xf numFmtId="175" fontId="29" fillId="5" borderId="19" applyAlignment="1" pivotButton="0" quotePrefix="0" xfId="0">
      <alignment horizontal="center" vertical="center"/>
    </xf>
    <xf numFmtId="174" fontId="29" fillId="5" borderId="12" applyAlignment="1" pivotButton="0" quotePrefix="0" xfId="0">
      <alignment horizontal="center" vertical="center"/>
    </xf>
    <xf numFmtId="164" fontId="18" fillId="5" borderId="12" applyAlignment="1" pivotButton="0" quotePrefix="0" xfId="0">
      <alignment horizontal="center" vertical="center" wrapText="1"/>
    </xf>
    <xf numFmtId="173" fontId="18" fillId="5" borderId="12" applyAlignment="1" pivotButton="0" quotePrefix="0" xfId="0">
      <alignment horizontal="center" vertical="center" wrapText="1"/>
    </xf>
    <xf numFmtId="174" fontId="18" fillId="5" borderId="12" applyAlignment="1" pivotButton="0" quotePrefix="0" xfId="0">
      <alignment horizontal="center" vertical="center" wrapText="1"/>
    </xf>
    <xf numFmtId="167" fontId="18" fillId="5" borderId="4" applyAlignment="1" pivotButton="0" quotePrefix="0" xfId="0">
      <alignment horizontal="center" vertical="center" wrapText="1"/>
    </xf>
    <xf numFmtId="166" fontId="18" fillId="5" borderId="4" applyAlignment="1" pivotButton="0" quotePrefix="0" xfId="0">
      <alignment horizontal="center" vertical="center" wrapText="1"/>
    </xf>
    <xf numFmtId="164" fontId="18" fillId="5" borderId="4" applyAlignment="1" pivotButton="0" quotePrefix="0" xfId="0">
      <alignment horizontal="center" vertical="center" wrapText="1"/>
    </xf>
    <xf numFmtId="167" fontId="18" fillId="5" borderId="10" applyAlignment="1" pivotButton="0" quotePrefix="0" xfId="0">
      <alignment horizontal="center" vertical="center" wrapText="1"/>
    </xf>
    <xf numFmtId="167" fontId="18" fillId="5" borderId="27" applyAlignment="1" pivotButton="0" quotePrefix="0" xfId="0">
      <alignment horizontal="center" vertical="center" wrapText="1"/>
    </xf>
    <xf numFmtId="164" fontId="18" fillId="5" borderId="10" applyAlignment="1" pivotButton="0" quotePrefix="0" xfId="0">
      <alignment horizontal="center" vertical="center" wrapText="1"/>
    </xf>
    <xf numFmtId="167" fontId="18" fillId="5" borderId="19" applyAlignment="1" pivotButton="0" quotePrefix="0" xfId="0">
      <alignment horizontal="center" vertical="center" wrapText="1"/>
    </xf>
    <xf numFmtId="164" fontId="18" fillId="5" borderId="33" applyAlignment="1" pivotButton="0" quotePrefix="0" xfId="0">
      <alignment horizontal="center" vertical="center" wrapText="1"/>
    </xf>
    <xf numFmtId="164" fontId="18" fillId="5" borderId="19" applyAlignment="1" pivotButton="0" quotePrefix="0" xfId="0">
      <alignment horizontal="center" vertical="center" wrapText="1"/>
    </xf>
    <xf numFmtId="167" fontId="17" fillId="5" borderId="12" applyAlignment="1" pivotButton="0" quotePrefix="0" xfId="0">
      <alignment vertical="center" wrapText="1"/>
    </xf>
    <xf numFmtId="167" fontId="16" fillId="5" borderId="10" applyAlignment="1" pivotButton="0" quotePrefix="0" xfId="0">
      <alignment horizontal="center" vertical="center" wrapText="1"/>
    </xf>
    <xf numFmtId="164" fontId="38" fillId="5" borderId="12" applyAlignment="1" pivotButton="0" quotePrefix="0" xfId="0">
      <alignment horizontal="center" vertical="center" wrapText="1"/>
    </xf>
    <xf numFmtId="164" fontId="39" fillId="5" borderId="12" applyAlignment="1" pivotButton="0" quotePrefix="0" xfId="0">
      <alignment horizontal="center" vertical="center"/>
    </xf>
    <xf numFmtId="164" fontId="39" fillId="5" borderId="33" applyAlignment="1" pivotButton="0" quotePrefix="0" xfId="0">
      <alignment horizontal="center" vertical="center" wrapText="1"/>
    </xf>
    <xf numFmtId="166" fontId="18" fillId="5" borderId="17" applyAlignment="1" pivotButton="0" quotePrefix="0" xfId="0">
      <alignment horizontal="center" vertical="center" wrapText="1"/>
    </xf>
    <xf numFmtId="166" fontId="18" fillId="5" borderId="6" applyAlignment="1" pivotButton="0" quotePrefix="0" xfId="0">
      <alignment horizontal="center" vertical="center" wrapText="1"/>
    </xf>
    <xf numFmtId="167" fontId="18" fillId="5" borderId="12" applyAlignment="1" pivotButton="0" quotePrefix="0" xfId="0">
      <alignment horizontal="center" vertical="center" wrapText="1"/>
    </xf>
    <xf numFmtId="0" fontId="0" fillId="0" borderId="48" pivotButton="0" quotePrefix="0" xfId="0"/>
    <xf numFmtId="164" fontId="16" fillId="5" borderId="12" applyAlignment="1" pivotButton="0" quotePrefix="0" xfId="0">
      <alignment horizontal="center" vertical="center"/>
    </xf>
    <xf numFmtId="164" fontId="16" fillId="5" borderId="44" applyAlignment="1" pivotButton="0" quotePrefix="0" xfId="0">
      <alignment horizontal="center" vertical="center"/>
    </xf>
    <xf numFmtId="164" fontId="16" fillId="5" borderId="6" applyAlignment="1" pivotButton="0" quotePrefix="0" xfId="0">
      <alignment horizontal="center" vertical="center"/>
    </xf>
    <xf numFmtId="166" fontId="16" fillId="5" borderId="12" applyAlignment="1" pivotButton="0" quotePrefix="0" xfId="0">
      <alignment horizontal="center" vertical="center"/>
    </xf>
    <xf numFmtId="173" fontId="16" fillId="5" borderId="15" applyAlignment="1" pivotButton="0" quotePrefix="0" xfId="0">
      <alignment horizontal="center" vertical="center"/>
    </xf>
    <xf numFmtId="166" fontId="16" fillId="5" borderId="15" applyAlignment="1" pivotButton="0" quotePrefix="0" xfId="0">
      <alignment horizontal="center" vertical="center"/>
    </xf>
    <xf numFmtId="174" fontId="16" fillId="5" borderId="15" applyAlignment="1" pivotButton="0" quotePrefix="0" xfId="0">
      <alignment horizontal="center" vertical="center"/>
    </xf>
    <xf numFmtId="166" fontId="16" fillId="5" borderId="33" applyAlignment="1" pivotButton="0" quotePrefix="0" xfId="0">
      <alignment horizontal="center" vertical="center"/>
    </xf>
    <xf numFmtId="175" fontId="17" fillId="5" borderId="19" applyAlignment="1" pivotButton="0" quotePrefix="0" xfId="0">
      <alignment horizontal="center" vertical="center"/>
    </xf>
    <xf numFmtId="174" fontId="17" fillId="5" borderId="12" applyAlignment="1" pivotButton="0" quotePrefix="0" xfId="0">
      <alignment horizontal="center" vertical="center"/>
    </xf>
    <xf numFmtId="164" fontId="16" fillId="5" borderId="12" applyAlignment="1" pivotButton="0" quotePrefix="0" xfId="0">
      <alignment horizontal="center" vertical="center" wrapText="1"/>
    </xf>
    <xf numFmtId="173" fontId="16" fillId="5" borderId="12" applyAlignment="1" pivotButton="0" quotePrefix="0" xfId="0">
      <alignment horizontal="center" vertical="center" wrapText="1"/>
    </xf>
    <xf numFmtId="174" fontId="16" fillId="5" borderId="12" applyAlignment="1" pivotButton="0" quotePrefix="0" xfId="0">
      <alignment horizontal="center" vertical="center" wrapText="1"/>
    </xf>
    <xf numFmtId="167" fontId="16" fillId="5" borderId="12" applyAlignment="1" pivotButton="0" quotePrefix="0" xfId="0">
      <alignment horizontal="center" vertical="center" wrapText="1"/>
    </xf>
    <xf numFmtId="166" fontId="16" fillId="5" borderId="12" applyAlignment="1" pivotButton="0" quotePrefix="0" xfId="0">
      <alignment horizontal="center" vertical="center" wrapText="1"/>
    </xf>
    <xf numFmtId="164" fontId="16" fillId="5" borderId="4" applyAlignment="1" pivotButton="0" quotePrefix="0" xfId="0">
      <alignment horizontal="center" vertical="center" wrapText="1"/>
    </xf>
    <xf numFmtId="167" fontId="16" fillId="5" borderId="4" applyAlignment="1" pivotButton="0" quotePrefix="0" xfId="0">
      <alignment horizontal="center" vertical="center" wrapText="1"/>
    </xf>
    <xf numFmtId="164" fontId="16" fillId="5" borderId="10" applyAlignment="1" pivotButton="0" quotePrefix="0" xfId="0">
      <alignment horizontal="center" vertical="center" wrapText="1"/>
    </xf>
    <xf numFmtId="164" fontId="16" fillId="5" borderId="33" applyAlignment="1" pivotButton="0" quotePrefix="0" xfId="0">
      <alignment horizontal="center" vertical="center" wrapText="1"/>
    </xf>
    <xf numFmtId="164" fontId="16" fillId="5" borderId="19" applyAlignment="1" pivotButton="0" quotePrefix="0" xfId="0">
      <alignment horizontal="center" vertical="center" wrapText="1"/>
    </xf>
    <xf numFmtId="164" fontId="38" fillId="5" borderId="12" applyAlignment="1" pivotButton="0" quotePrefix="0" xfId="0">
      <alignment horizontal="center" vertical="center"/>
    </xf>
    <xf numFmtId="164" fontId="38" fillId="5" borderId="33" applyAlignment="1" pivotButton="0" quotePrefix="0" xfId="0">
      <alignment horizontal="center" vertical="center" wrapText="1"/>
    </xf>
    <xf numFmtId="174" fontId="16" fillId="5" borderId="12" applyAlignment="1" pivotButton="0" quotePrefix="0" xfId="0">
      <alignment horizontal="center" vertical="center"/>
    </xf>
    <xf numFmtId="173" fontId="16" fillId="5" borderId="12" applyAlignment="1" pivotButton="0" quotePrefix="0" xfId="0">
      <alignment horizontal="center" vertical="center"/>
    </xf>
    <xf numFmtId="175" fontId="17" fillId="5" borderId="12" applyAlignment="1" pivotButton="0" quotePrefix="0" xfId="0">
      <alignment horizontal="center" vertical="center"/>
    </xf>
    <xf numFmtId="164" fontId="38" fillId="5" borderId="19" applyAlignment="1" pivotButton="0" quotePrefix="0" xfId="0">
      <alignment horizontal="center" vertical="center" wrapText="1"/>
    </xf>
    <xf numFmtId="167" fontId="18" fillId="5" borderId="16" applyAlignment="1" pivotButton="0" quotePrefix="0" xfId="0">
      <alignment horizontal="center" vertical="center" wrapText="1"/>
    </xf>
    <xf numFmtId="174" fontId="16" fillId="5" borderId="16" applyAlignment="1" pivotButton="0" quotePrefix="0" xfId="0">
      <alignment horizontal="center" vertical="center"/>
    </xf>
    <xf numFmtId="164" fontId="16" fillId="5" borderId="16" applyAlignment="1" pivotButton="0" quotePrefix="0" xfId="0">
      <alignment horizontal="center" vertical="center"/>
    </xf>
    <xf numFmtId="173" fontId="16" fillId="5" borderId="16" applyAlignment="1" pivotButton="0" quotePrefix="0" xfId="0">
      <alignment horizontal="center" vertical="center"/>
    </xf>
    <xf numFmtId="166" fontId="16" fillId="5" borderId="38" applyAlignment="1" pivotButton="0" quotePrefix="0" xfId="0">
      <alignment horizontal="center" vertical="center"/>
    </xf>
    <xf numFmtId="166" fontId="16" fillId="5" borderId="16" applyAlignment="1" pivotButton="0" quotePrefix="0" xfId="0">
      <alignment horizontal="center" vertical="center"/>
    </xf>
    <xf numFmtId="166" fontId="29" fillId="5" borderId="15" applyAlignment="1" pivotButton="0" quotePrefix="0" xfId="0">
      <alignment horizontal="center" vertical="center"/>
    </xf>
    <xf numFmtId="166" fontId="18" fillId="5" borderId="44" applyAlignment="1" pivotButton="0" quotePrefix="0" xfId="0">
      <alignment horizontal="center" vertical="center"/>
    </xf>
    <xf numFmtId="166" fontId="18" fillId="5" borderId="12" applyAlignment="1" pivotButton="0" quotePrefix="0" xfId="0">
      <alignment horizontal="center" vertical="center"/>
    </xf>
    <xf numFmtId="173" fontId="18" fillId="5" borderId="6" applyAlignment="1" pivotButton="0" quotePrefix="0" xfId="0">
      <alignment horizontal="center" vertical="center"/>
    </xf>
    <xf numFmtId="173" fontId="18" fillId="5" borderId="12" applyAlignment="1" pivotButton="0" quotePrefix="0" xfId="0">
      <alignment horizontal="center" vertical="center"/>
    </xf>
    <xf numFmtId="164" fontId="29" fillId="5" borderId="12" applyAlignment="1" pivotButton="0" quotePrefix="0" xfId="0">
      <alignment horizontal="center" vertical="center"/>
    </xf>
    <xf numFmtId="166" fontId="29" fillId="5" borderId="25" applyAlignment="1" pivotButton="0" quotePrefix="0" xfId="0">
      <alignment horizontal="center" vertical="center"/>
    </xf>
    <xf numFmtId="174" fontId="18" fillId="5" borderId="15" applyAlignment="1" pivotButton="0" quotePrefix="0" xfId="0">
      <alignment horizontal="center" vertical="center" wrapText="1"/>
    </xf>
    <xf numFmtId="164" fontId="18" fillId="5" borderId="3" applyAlignment="1" pivotButton="0" quotePrefix="0" xfId="0">
      <alignment horizontal="center" vertical="center" wrapText="1"/>
    </xf>
    <xf numFmtId="164" fontId="29" fillId="5" borderId="36" applyAlignment="1" pivotButton="0" quotePrefix="0" xfId="0">
      <alignment horizontal="center" vertical="center" wrapText="1"/>
    </xf>
    <xf numFmtId="167" fontId="16" fillId="5" borderId="27" applyAlignment="1" pivotButton="0" quotePrefix="0" xfId="0">
      <alignment horizontal="center" vertical="center" wrapText="1"/>
    </xf>
    <xf numFmtId="166" fontId="40" fillId="5" borderId="4" applyAlignment="1" pivotButton="0" quotePrefix="0" xfId="0">
      <alignment horizontal="right" vertical="center"/>
    </xf>
    <xf numFmtId="166" fontId="17" fillId="5" borderId="12" applyAlignment="1" pivotButton="0" quotePrefix="0" xfId="0">
      <alignment horizontal="center" vertical="center"/>
    </xf>
    <xf numFmtId="166" fontId="17" fillId="5" borderId="16" applyAlignment="1" pivotButton="0" quotePrefix="0" xfId="0">
      <alignment horizontal="center" vertical="center"/>
    </xf>
    <xf numFmtId="166" fontId="16" fillId="5" borderId="44" applyAlignment="1" pivotButton="0" quotePrefix="0" xfId="0">
      <alignment horizontal="center" vertical="center"/>
    </xf>
    <xf numFmtId="166" fontId="17" fillId="5" borderId="38" applyAlignment="1" pivotButton="0" quotePrefix="0" xfId="0">
      <alignment horizontal="center" vertical="center"/>
    </xf>
    <xf numFmtId="174" fontId="16" fillId="5" borderId="9" applyAlignment="1" pivotButton="0" quotePrefix="0" xfId="0">
      <alignment horizontal="center" vertical="center" wrapText="1"/>
    </xf>
    <xf numFmtId="164" fontId="17" fillId="5" borderId="17" applyAlignment="1" pivotButton="0" quotePrefix="0" xfId="0">
      <alignment horizontal="center" vertical="center" wrapText="1"/>
    </xf>
    <xf numFmtId="166" fontId="40" fillId="5" borderId="12" applyAlignment="1" pivotButton="0" quotePrefix="0" xfId="0">
      <alignment horizontal="right" vertical="center"/>
    </xf>
    <xf numFmtId="174" fontId="18" fillId="5" borderId="4" applyAlignment="1" pivotButton="0" quotePrefix="0" xfId="0">
      <alignment horizontal="center" vertical="center" wrapText="1"/>
    </xf>
    <xf numFmtId="164" fontId="18" fillId="5" borderId="6" applyAlignment="1" pivotButton="0" quotePrefix="0" xfId="0">
      <alignment horizontal="center" vertical="center" wrapText="1"/>
    </xf>
    <xf numFmtId="164" fontId="40" fillId="5" borderId="4" applyAlignment="1" pivotButton="0" quotePrefix="0" xfId="0">
      <alignment horizontal="right" vertical="center"/>
    </xf>
    <xf numFmtId="164" fontId="39" fillId="5" borderId="9" applyAlignment="1" pivotButton="0" quotePrefix="0" xfId="0">
      <alignment horizontal="center" vertical="center"/>
    </xf>
    <xf numFmtId="166" fontId="17" fillId="5" borderId="33" applyAlignment="1" pivotButton="0" quotePrefix="0" xfId="0">
      <alignment horizontal="center" vertical="center"/>
    </xf>
    <xf numFmtId="164" fontId="16" fillId="5" borderId="6" applyAlignment="1" pivotButton="0" quotePrefix="0" xfId="0">
      <alignment horizontal="center" vertical="center" wrapText="1"/>
    </xf>
    <xf numFmtId="164" fontId="40" fillId="5" borderId="12" applyAlignment="1" pivotButton="0" quotePrefix="0" xfId="0">
      <alignment horizontal="right" vertical="center"/>
    </xf>
    <xf numFmtId="164" fontId="38" fillId="5" borderId="9" applyAlignment="1" pivotButton="0" quotePrefix="0" xfId="0">
      <alignment horizontal="center" vertical="center"/>
    </xf>
    <xf numFmtId="166" fontId="17" fillId="5" borderId="47" applyAlignment="1" pivotButton="0" quotePrefix="0" xfId="0">
      <alignment horizontal="center" vertical="center"/>
    </xf>
    <xf numFmtId="164" fontId="17" fillId="5" borderId="12" applyAlignment="1" pivotButton="0" quotePrefix="0" xfId="0">
      <alignment horizontal="center" vertical="center"/>
    </xf>
    <xf numFmtId="167" fontId="16" fillId="5" borderId="6" applyAlignment="1" pivotButton="0" quotePrefix="0" xfId="0">
      <alignment horizontal="center" vertical="center" wrapText="1"/>
    </xf>
    <xf numFmtId="167" fontId="16" fillId="5" borderId="26" applyAlignment="1" pivotButton="0" quotePrefix="0" xfId="0">
      <alignment horizontal="center" vertical="center" wrapText="1"/>
    </xf>
    <xf numFmtId="167" fontId="16" fillId="5" borderId="15" applyAlignment="1" pivotButton="0" quotePrefix="0" xfId="0">
      <alignment horizontal="center" vertical="center" wrapText="1"/>
    </xf>
    <xf numFmtId="166" fontId="16" fillId="5" borderId="15" applyAlignment="1" pivotButton="0" quotePrefix="0" xfId="0">
      <alignment horizontal="center" vertical="center" wrapText="1"/>
    </xf>
    <xf numFmtId="164" fontId="16" fillId="5" borderId="25" applyAlignment="1" pivotButton="0" quotePrefix="0" xfId="0">
      <alignment horizontal="center" vertical="center" wrapText="1"/>
    </xf>
    <xf numFmtId="164" fontId="17" fillId="5" borderId="21" applyAlignment="1" pivotButton="0" quotePrefix="0" xfId="0">
      <alignment horizontal="center" vertical="center" wrapText="1"/>
    </xf>
    <xf numFmtId="164" fontId="40" fillId="5" borderId="15" applyAlignment="1" pivotButton="0" quotePrefix="0" xfId="0">
      <alignment horizontal="right" vertical="center"/>
    </xf>
    <xf numFmtId="164" fontId="29" fillId="5" borderId="0" applyAlignment="1" pivotButton="0" quotePrefix="0" xfId="0">
      <alignment horizontal="center" vertical="center"/>
    </xf>
    <xf numFmtId="166" fontId="41" fillId="5" borderId="4" applyAlignment="1" pivotButton="0" quotePrefix="0" xfId="0">
      <alignment vertical="center" wrapText="1"/>
    </xf>
    <xf numFmtId="166" fontId="40" fillId="5" borderId="4" applyAlignment="1" pivotButton="0" quotePrefix="0" xfId="0">
      <alignment vertical="center" wrapText="1"/>
    </xf>
    <xf numFmtId="164" fontId="42" fillId="5" borderId="9" applyAlignment="1" pivotButton="0" quotePrefix="0" xfId="0">
      <alignment horizontal="center" vertical="center"/>
    </xf>
    <xf numFmtId="166" fontId="40" fillId="5" borderId="12" applyAlignment="1" pivotButton="0" quotePrefix="0" xfId="0">
      <alignment vertical="center" wrapText="1"/>
    </xf>
    <xf numFmtId="164" fontId="43" fillId="5" borderId="9" applyAlignment="1" pivotButton="0" quotePrefix="0" xfId="0">
      <alignment horizontal="center" vertical="center"/>
    </xf>
    <xf numFmtId="167" fontId="17" fillId="5" borderId="15" applyAlignment="1" pivotButton="0" quotePrefix="0" xfId="0">
      <alignment horizontal="center" vertical="center" wrapText="1"/>
    </xf>
    <xf numFmtId="166" fontId="40" fillId="5" borderId="21" applyAlignment="1" pivotButton="0" quotePrefix="0" xfId="0">
      <alignment vertical="center" wrapText="1"/>
    </xf>
    <xf numFmtId="167" fontId="17" fillId="5" borderId="26" applyAlignment="1" pivotButton="0" quotePrefix="0" xfId="0">
      <alignment horizontal="center" vertical="center" wrapText="1"/>
    </xf>
    <xf numFmtId="166" fontId="40" fillId="5" borderId="15" applyAlignment="1" pivotButton="0" quotePrefix="0" xfId="0">
      <alignment vertical="center" wrapText="1"/>
    </xf>
    <xf numFmtId="164" fontId="43" fillId="5" borderId="6" applyAlignment="1" pivotButton="0" quotePrefix="0" xfId="0">
      <alignment horizontal="center" vertical="center"/>
    </xf>
    <xf numFmtId="167" fontId="29" fillId="5" borderId="19" applyAlignment="1" pivotButton="0" quotePrefix="0" xfId="0">
      <alignment horizontal="center" vertical="center" wrapText="1"/>
    </xf>
    <xf numFmtId="167" fontId="29" fillId="5" borderId="12" applyAlignment="1" pivotButton="0" quotePrefix="0" xfId="0">
      <alignment horizontal="center" vertical="center" wrapText="1"/>
    </xf>
    <xf numFmtId="166" fontId="40" fillId="5" borderId="26" applyAlignment="1" pivotButton="0" quotePrefix="0" xfId="0">
      <alignment vertical="center" wrapText="1"/>
    </xf>
    <xf numFmtId="164" fontId="18" fillId="5" borderId="21" applyAlignment="1" pivotButton="0" quotePrefix="0" xfId="0">
      <alignment horizontal="center" vertical="center"/>
    </xf>
    <xf numFmtId="174" fontId="29" fillId="5" borderId="12" applyAlignment="1" pivotButton="0" quotePrefix="0" xfId="0">
      <alignment horizontal="center" vertical="center" wrapText="1"/>
    </xf>
    <xf numFmtId="174" fontId="29" fillId="5" borderId="4" applyAlignment="1" pivotButton="0" quotePrefix="0" xfId="0">
      <alignment horizontal="center" vertical="center" wrapText="1"/>
    </xf>
    <xf numFmtId="167" fontId="29" fillId="5" borderId="10" applyAlignment="1" pivotButton="0" quotePrefix="0" xfId="0">
      <alignment horizontal="center" vertical="center" wrapText="1"/>
    </xf>
    <xf numFmtId="167" fontId="17" fillId="5" borderId="27" applyAlignment="1" pivotButton="0" quotePrefix="0" xfId="0">
      <alignment horizontal="center" vertical="center" wrapText="1"/>
    </xf>
    <xf numFmtId="167" fontId="44" fillId="5" borderId="4" applyAlignment="1" pivotButton="0" quotePrefix="0" xfId="2">
      <alignment horizontal="center" vertical="center"/>
    </xf>
    <xf numFmtId="166" fontId="40" fillId="5" borderId="4" applyAlignment="1" pivotButton="0" quotePrefix="0" xfId="2">
      <alignment vertical="center"/>
    </xf>
    <xf numFmtId="166" fontId="40" fillId="5" borderId="3" applyAlignment="1" pivotButton="0" quotePrefix="0" xfId="2">
      <alignment vertical="center"/>
    </xf>
    <xf numFmtId="174" fontId="17" fillId="5" borderId="16" applyAlignment="1" pivotButton="0" quotePrefix="0" xfId="0">
      <alignment horizontal="center" vertical="center" wrapText="1"/>
    </xf>
    <xf numFmtId="167" fontId="17" fillId="5" borderId="16" applyAlignment="1" pivotButton="0" quotePrefix="0" xfId="0">
      <alignment horizontal="center" vertical="center" wrapText="1"/>
    </xf>
    <xf numFmtId="167" fontId="44" fillId="5" borderId="12" applyAlignment="1" pivotButton="0" quotePrefix="0" xfId="2">
      <alignment horizontal="center" vertical="center" wrapText="1"/>
    </xf>
    <xf numFmtId="166" fontId="40" fillId="5" borderId="12" applyAlignment="1" pivotButton="0" quotePrefix="0" xfId="2">
      <alignment vertical="center" wrapText="1"/>
    </xf>
    <xf numFmtId="166" fontId="40" fillId="5" borderId="33" applyAlignment="1" pivotButton="0" quotePrefix="0" xfId="2">
      <alignment vertical="center" wrapText="1"/>
    </xf>
    <xf numFmtId="167" fontId="44" fillId="5" borderId="15" applyAlignment="1" pivotButton="0" quotePrefix="0" xfId="2">
      <alignment horizontal="center" vertical="center" wrapText="1"/>
    </xf>
    <xf numFmtId="166" fontId="40" fillId="5" borderId="15" applyAlignment="1" pivotButton="0" quotePrefix="0" xfId="2">
      <alignment vertical="center" wrapText="1"/>
    </xf>
    <xf numFmtId="166" fontId="40" fillId="5" borderId="26" applyAlignment="1" pivotButton="0" quotePrefix="0" xfId="2">
      <alignment vertical="center" wrapText="1"/>
    </xf>
    <xf numFmtId="176" fontId="16" fillId="5" borderId="15" applyAlignment="1" pivotButton="0" quotePrefix="0" xfId="0">
      <alignment horizontal="center" vertical="center"/>
    </xf>
    <xf numFmtId="174" fontId="29" fillId="5" borderId="21" applyAlignment="1" pivotButton="0" quotePrefix="0" xfId="0">
      <alignment horizontal="center" vertical="center" wrapText="1"/>
    </xf>
    <xf numFmtId="167" fontId="29" fillId="5" borderId="21" applyAlignment="1" pivotButton="0" quotePrefix="0" xfId="0">
      <alignment horizontal="center" vertical="center" wrapText="1"/>
    </xf>
    <xf numFmtId="167" fontId="29" fillId="5" borderId="15" applyAlignment="1" pivotButton="0" quotePrefix="0" xfId="0">
      <alignment horizontal="center" vertical="center" wrapText="1"/>
    </xf>
    <xf numFmtId="174" fontId="17" fillId="5" borderId="22" applyAlignment="1" pivotButton="0" quotePrefix="0" xfId="0">
      <alignment horizontal="center" vertical="center" wrapText="1"/>
    </xf>
    <xf numFmtId="167" fontId="17" fillId="5" borderId="22" applyAlignment="1" pivotButton="0" quotePrefix="0" xfId="0">
      <alignment horizontal="center" vertical="center" wrapText="1"/>
    </xf>
    <xf numFmtId="166" fontId="41" fillId="5" borderId="4" applyAlignment="1" pivotButton="0" quotePrefix="0" xfId="0">
      <alignment vertical="center"/>
    </xf>
    <xf numFmtId="164" fontId="18" fillId="5" borderId="36" applyAlignment="1" pivotButton="0" quotePrefix="0" xfId="0">
      <alignment horizontal="center" vertical="center" wrapText="1"/>
    </xf>
    <xf numFmtId="167" fontId="17" fillId="5" borderId="4" applyAlignment="1" pivotButton="0" quotePrefix="0" xfId="0">
      <alignment horizontal="center" vertical="center" wrapText="1"/>
    </xf>
    <xf numFmtId="166" fontId="40" fillId="5" borderId="4" applyAlignment="1" pivotButton="0" quotePrefix="0" xfId="0">
      <alignment vertical="center"/>
    </xf>
    <xf numFmtId="166" fontId="40" fillId="5" borderId="12" applyAlignment="1" pivotButton="0" quotePrefix="0" xfId="0">
      <alignment vertical="center"/>
    </xf>
    <xf numFmtId="164" fontId="16" fillId="5" borderId="17" applyAlignment="1" pivotButton="0" quotePrefix="0" xfId="0">
      <alignment horizontal="center" vertical="center" wrapText="1"/>
    </xf>
    <xf numFmtId="166" fontId="40" fillId="5" borderId="21" applyAlignment="1" pivotButton="0" quotePrefix="0" xfId="0">
      <alignment vertical="center"/>
    </xf>
    <xf numFmtId="164" fontId="16" fillId="5" borderId="21" applyAlignment="1" pivotButton="0" quotePrefix="0" xfId="0">
      <alignment horizontal="center" vertical="center" wrapText="1"/>
    </xf>
    <xf numFmtId="166" fontId="40" fillId="5" borderId="15" applyAlignment="1" pivotButton="0" quotePrefix="0" xfId="0">
      <alignment vertical="center"/>
    </xf>
    <xf numFmtId="164" fontId="38" fillId="5" borderId="6" applyAlignment="1" pivotButton="0" quotePrefix="0" xfId="0">
      <alignment horizontal="center" vertical="center"/>
    </xf>
    <xf numFmtId="166" fontId="40" fillId="5" borderId="25" applyAlignment="1" pivotButton="0" quotePrefix="0" xfId="0">
      <alignment vertical="center" wrapText="1"/>
    </xf>
    <xf numFmtId="166" fontId="40" fillId="5" borderId="33" applyAlignment="1" pivotButton="0" quotePrefix="0" xfId="0">
      <alignment vertical="center" wrapText="1"/>
    </xf>
    <xf numFmtId="176" fontId="16" fillId="5" borderId="12" applyAlignment="1" pivotButton="0" quotePrefix="0" xfId="0">
      <alignment horizontal="center" vertical="center"/>
    </xf>
    <xf numFmtId="164" fontId="18" fillId="5" borderId="35" applyAlignment="1" pivotButton="0" quotePrefix="0" xfId="0">
      <alignment horizontal="center" vertical="center" wrapText="1"/>
    </xf>
    <xf numFmtId="164" fontId="18" fillId="5" borderId="0" applyAlignment="1" pivotButton="0" quotePrefix="0" xfId="0">
      <alignment horizontal="center" vertical="center" wrapText="1"/>
    </xf>
    <xf numFmtId="164" fontId="16" fillId="5" borderId="32" applyAlignment="1" pivotButton="0" quotePrefix="0" xfId="0">
      <alignment horizontal="center" vertical="center" wrapText="1"/>
    </xf>
    <xf numFmtId="164" fontId="16" fillId="5" borderId="0" applyAlignment="1" pivotButton="0" quotePrefix="0" xfId="0">
      <alignment horizontal="center" vertical="center" wrapText="1"/>
    </xf>
    <xf numFmtId="164" fontId="18" fillId="5" borderId="26" applyAlignment="1" pivotButton="0" quotePrefix="0" xfId="0">
      <alignment horizontal="center" vertical="center"/>
    </xf>
    <xf numFmtId="167" fontId="18" fillId="5" borderId="10" applyAlignment="1" pivotButton="0" quotePrefix="0" xfId="0">
      <alignment horizontal="left" vertical="center" wrapText="1"/>
    </xf>
    <xf numFmtId="164" fontId="29" fillId="5" borderId="4" applyAlignment="1" pivotButton="0" quotePrefix="0" xfId="0">
      <alignment horizontal="center" vertical="center" wrapText="1"/>
    </xf>
    <xf numFmtId="164" fontId="16" fillId="5" borderId="26" applyAlignment="1" pivotButton="0" quotePrefix="0" xfId="0">
      <alignment horizontal="center" vertical="center"/>
    </xf>
    <xf numFmtId="0" fontId="0" fillId="0" borderId="10" pivotButton="0" quotePrefix="0" xfId="0"/>
    <xf numFmtId="164" fontId="17" fillId="5" borderId="12" applyAlignment="1" pivotButton="0" quotePrefix="0" xfId="0">
      <alignment horizontal="center" vertical="center" wrapText="1"/>
    </xf>
    <xf numFmtId="167" fontId="16" fillId="5" borderId="10" applyAlignment="1" pivotButton="0" quotePrefix="0" xfId="0">
      <alignment horizontal="left" vertical="center" wrapText="1"/>
    </xf>
    <xf numFmtId="164" fontId="17" fillId="5" borderId="15" applyAlignment="1" pivotButton="0" quotePrefix="0" xfId="0">
      <alignment horizontal="center" vertical="center" wrapText="1"/>
    </xf>
    <xf numFmtId="164" fontId="16" fillId="5" borderId="43" applyAlignment="1" pivotButton="0" quotePrefix="0" xfId="0">
      <alignment horizontal="center" vertical="center" wrapText="1"/>
    </xf>
    <xf numFmtId="166" fontId="40" fillId="5" borderId="26" applyAlignment="1" pivotButton="0" quotePrefix="0" xfId="0">
      <alignment vertical="center"/>
    </xf>
    <xf numFmtId="167" fontId="18" fillId="5" borderId="26" applyAlignment="1" pivotButton="0" quotePrefix="0" xfId="0">
      <alignment horizontal="center" vertical="center" wrapText="1"/>
    </xf>
    <xf numFmtId="164" fontId="18" fillId="5" borderId="25" applyAlignment="1" pivotButton="0" quotePrefix="0" xfId="0">
      <alignment horizontal="center" vertical="center" wrapText="1"/>
    </xf>
    <xf numFmtId="164" fontId="29" fillId="5" borderId="21" applyAlignment="1" pivotButton="0" quotePrefix="0" xfId="0">
      <alignment horizontal="center" vertical="center" wrapText="1"/>
    </xf>
    <xf numFmtId="164" fontId="17" fillId="5" borderId="16" applyAlignment="1" pivotButton="0" quotePrefix="0" xfId="0">
      <alignment horizontal="center" vertical="center"/>
    </xf>
    <xf numFmtId="174" fontId="16" fillId="5" borderId="16" applyAlignment="1" pivotButton="0" quotePrefix="0" xfId="0">
      <alignment horizontal="center" vertical="center" wrapText="1"/>
    </xf>
    <xf numFmtId="167" fontId="16" fillId="5" borderId="16" applyAlignment="1" pivotButton="0" quotePrefix="0" xfId="0">
      <alignment horizontal="center" vertical="center" wrapText="1"/>
    </xf>
    <xf numFmtId="164" fontId="16" fillId="5" borderId="0" pivotButton="0" quotePrefix="0" xfId="0"/>
    <xf numFmtId="166" fontId="16" fillId="5" borderId="0" pivotButton="0" quotePrefix="0" xfId="0"/>
    <xf numFmtId="173" fontId="16" fillId="5" borderId="0" pivotButton="0" quotePrefix="0" xfId="0"/>
    <xf numFmtId="166" fontId="16" fillId="5" borderId="0" applyAlignment="1" pivotButton="0" quotePrefix="0" xfId="0">
      <alignment horizontal="center" vertical="center"/>
    </xf>
    <xf numFmtId="174" fontId="16" fillId="5" borderId="0" pivotButton="0" quotePrefix="0" xfId="0"/>
    <xf numFmtId="167" fontId="0" fillId="6" borderId="0" applyAlignment="1" pivotButton="0" quotePrefix="0" xfId="0">
      <alignment horizontal="center" vertical="center"/>
    </xf>
    <xf numFmtId="164" fontId="26" fillId="6" borderId="0" applyAlignment="1" pivotButton="0" quotePrefix="0" xfId="0">
      <alignment horizontal="center" vertical="center"/>
    </xf>
    <xf numFmtId="164" fontId="34" fillId="6" borderId="18" pivotButton="0" quotePrefix="0" xfId="2"/>
    <xf numFmtId="167" fontId="22" fillId="6" borderId="19" pivotButton="0" quotePrefix="0" xfId="2"/>
    <xf numFmtId="167" fontId="22" fillId="6" borderId="19" applyAlignment="1" pivotButton="0" quotePrefix="0" xfId="2">
      <alignment horizontal="center"/>
    </xf>
    <xf numFmtId="167" fontId="0" fillId="6" borderId="12" applyAlignment="1" pivotButton="0" quotePrefix="0" xfId="0">
      <alignment horizontal="center" vertical="center"/>
    </xf>
    <xf numFmtId="164" fontId="37" fillId="6" borderId="12" applyAlignment="1" pivotButton="0" quotePrefix="0" xfId="0">
      <alignment horizontal="center" vertical="center" wrapText="1"/>
    </xf>
    <xf numFmtId="167" fontId="14" fillId="6" borderId="12" applyAlignment="1" pivotButton="0" quotePrefix="0" xfId="0">
      <alignment horizontal="center" vertical="center"/>
    </xf>
    <xf numFmtId="164" fontId="37" fillId="6" borderId="12" applyAlignment="1" pivotButton="0" quotePrefix="0" xfId="0">
      <alignment horizontal="center" vertical="center"/>
    </xf>
    <xf numFmtId="164" fontId="14" fillId="6" borderId="12" applyAlignment="1" pivotButton="0" quotePrefix="0" xfId="0">
      <alignment horizontal="center" vertical="center"/>
    </xf>
    <xf numFmtId="167" fontId="14" fillId="0" borderId="12" applyAlignment="1" pivotButton="0" quotePrefix="0" xfId="0">
      <alignment horizontal="center" vertical="center"/>
    </xf>
    <xf numFmtId="167" fontId="11" fillId="0" borderId="12" applyAlignment="1" pivotButton="0" quotePrefix="0" xfId="0">
      <alignment horizontal="center" vertical="center" wrapText="1"/>
    </xf>
    <xf numFmtId="167" fontId="13" fillId="0" borderId="12" applyAlignment="1" pivotButton="0" quotePrefix="0" xfId="0">
      <alignment horizontal="center" vertical="center" wrapText="1"/>
    </xf>
    <xf numFmtId="164" fontId="13" fillId="0" borderId="12" applyAlignment="1" pivotButton="0" quotePrefix="0" xfId="0">
      <alignment horizontal="center" vertical="center" wrapText="1"/>
    </xf>
    <xf numFmtId="164" fontId="15" fillId="0" borderId="12" applyAlignment="1" pivotButton="0" quotePrefix="0" xfId="0">
      <alignment horizontal="center" vertical="center" wrapText="1"/>
    </xf>
    <xf numFmtId="164" fontId="12" fillId="0" borderId="12" applyAlignment="1" pivotButton="0" quotePrefix="0" xfId="0">
      <alignment horizontal="center" vertical="center"/>
    </xf>
    <xf numFmtId="166" fontId="12" fillId="0" borderId="12" applyAlignment="1" pivotButton="0" quotePrefix="0" xfId="0">
      <alignment horizontal="center" vertical="center"/>
    </xf>
    <xf numFmtId="164" fontId="4" fillId="0" borderId="12" applyAlignment="1" pivotButton="0" quotePrefix="0" xfId="0">
      <alignment horizontal="center" vertical="center" wrapText="1"/>
    </xf>
    <xf numFmtId="166" fontId="4" fillId="0" borderId="12" applyAlignment="1" pivotButton="0" quotePrefix="0" xfId="0">
      <alignment horizontal="center" vertical="center" wrapText="1"/>
    </xf>
    <xf numFmtId="166" fontId="0" fillId="0" borderId="12" applyAlignment="1" pivotButton="0" quotePrefix="0" xfId="0">
      <alignment horizontal="center" vertical="center"/>
    </xf>
    <xf numFmtId="164" fontId="32" fillId="5" borderId="0" applyAlignment="1" pivotButton="0" quotePrefix="0" xfId="0">
      <alignment horizontal="center" vertical="center"/>
    </xf>
    <xf numFmtId="164" fontId="5" fillId="5" borderId="0" applyAlignment="1" pivotButton="0" quotePrefix="0" xfId="0">
      <alignment horizontal="center" vertical="center"/>
    </xf>
    <xf numFmtId="167" fontId="3" fillId="5" borderId="2" applyAlignment="1" pivotButton="0" quotePrefix="0" xfId="0">
      <alignment horizontal="center" vertical="center" wrapText="1"/>
    </xf>
    <xf numFmtId="167" fontId="1" fillId="5" borderId="3" applyAlignment="1" pivotButton="0" quotePrefix="0" xfId="0">
      <alignment horizontal="center" vertical="center" wrapText="1"/>
    </xf>
    <xf numFmtId="167" fontId="1" fillId="5" borderId="27" applyAlignment="1" pivotButton="0" quotePrefix="0" xfId="0">
      <alignment horizontal="center" vertical="center" wrapText="1"/>
    </xf>
    <xf numFmtId="164" fontId="0" fillId="5" borderId="5" applyAlignment="1" pivotButton="0" quotePrefix="0" xfId="0">
      <alignment horizontal="center" vertical="center" wrapText="1"/>
    </xf>
    <xf numFmtId="164" fontId="0" fillId="5" borderId="29" applyAlignment="1" pivotButton="0" quotePrefix="0" xfId="0">
      <alignment horizontal="center" vertical="center" wrapText="1"/>
    </xf>
    <xf numFmtId="167" fontId="0" fillId="5" borderId="28" applyAlignment="1" pivotButton="0" quotePrefix="0" xfId="0">
      <alignment horizontal="center" vertical="center" wrapText="1"/>
    </xf>
    <xf numFmtId="167" fontId="0" fillId="5" borderId="0" applyAlignment="1" pivotButton="0" quotePrefix="0" xfId="0">
      <alignment horizontal="center" vertical="center" wrapText="1"/>
    </xf>
    <xf numFmtId="0" fontId="0" fillId="0" borderId="7" pivotButton="0" quotePrefix="0" xfId="0"/>
    <xf numFmtId="167" fontId="1" fillId="5" borderId="30" applyAlignment="1" pivotButton="0" quotePrefix="0" xfId="0">
      <alignment horizontal="center" vertical="center" wrapText="1"/>
    </xf>
    <xf numFmtId="0" fontId="0" fillId="0" borderId="31" pivotButton="0" quotePrefix="0" xfId="0"/>
    <xf numFmtId="164" fontId="0" fillId="5" borderId="20" applyAlignment="1" pivotButton="0" quotePrefix="0" xfId="0">
      <alignment horizontal="center" vertical="center" wrapText="1"/>
    </xf>
    <xf numFmtId="167" fontId="3" fillId="5" borderId="11" applyAlignment="1" pivotButton="0" quotePrefix="0" xfId="0">
      <alignment horizontal="center" vertical="center" wrapText="1"/>
    </xf>
    <xf numFmtId="167" fontId="3" fillId="5" borderId="12" applyAlignment="1" pivotButton="0" quotePrefix="0" xfId="0">
      <alignment horizontal="center" vertical="center" wrapText="1"/>
    </xf>
    <xf numFmtId="164" fontId="3" fillId="5" borderId="12" applyAlignment="1" pivotButton="0" quotePrefix="0" xfId="0">
      <alignment horizontal="center" vertical="center" wrapText="1"/>
    </xf>
    <xf numFmtId="167" fontId="3" fillId="5" borderId="0" applyAlignment="1" pivotButton="0" quotePrefix="0" xfId="0">
      <alignment horizontal="center" vertical="center" wrapText="1"/>
    </xf>
    <xf numFmtId="166" fontId="3" fillId="5" borderId="33" applyAlignment="1" pivotButton="0" quotePrefix="0" xfId="0">
      <alignment horizontal="center" vertical="center"/>
    </xf>
    <xf numFmtId="166" fontId="3" fillId="5" borderId="12" applyAlignment="1" pivotButton="0" quotePrefix="0" xfId="0">
      <alignment horizontal="center" vertical="center"/>
    </xf>
    <xf numFmtId="166" fontId="4" fillId="5" borderId="33" applyAlignment="1" pivotButton="0" quotePrefix="0" xfId="0">
      <alignment horizontal="center" vertical="center"/>
    </xf>
    <xf numFmtId="0" fontId="0" fillId="0" borderId="13" pivotButton="0" quotePrefix="0" xfId="0"/>
    <xf numFmtId="167" fontId="3" fillId="5" borderId="15" applyAlignment="1" pivotButton="0" quotePrefix="0" xfId="0">
      <alignment horizontal="center" vertical="center" wrapText="1"/>
    </xf>
    <xf numFmtId="164" fontId="3" fillId="5" borderId="12" applyAlignment="1" pivotButton="0" quotePrefix="0" xfId="0">
      <alignment horizontal="center" vertical="center"/>
    </xf>
    <xf numFmtId="167" fontId="3" fillId="5" borderId="4" applyAlignment="1" pivotButton="0" quotePrefix="0" xfId="0">
      <alignment horizontal="center" vertical="center" wrapText="1"/>
    </xf>
    <xf numFmtId="164" fontId="1" fillId="5" borderId="12" applyAlignment="1" pivotButton="0" quotePrefix="0" xfId="0">
      <alignment horizontal="center" vertical="center"/>
    </xf>
    <xf numFmtId="166" fontId="0" fillId="5" borderId="33" applyAlignment="1" pivotButton="0" quotePrefix="0" xfId="0">
      <alignment horizontal="center" vertical="center"/>
    </xf>
    <xf numFmtId="164" fontId="4" fillId="5" borderId="33" applyAlignment="1" pivotButton="0" quotePrefix="0" xfId="0">
      <alignment horizontal="center" vertical="center"/>
    </xf>
    <xf numFmtId="172" fontId="1" fillId="5" borderId="0" applyAlignment="1" pivotButton="0" quotePrefix="0" xfId="0">
      <alignment horizontal="center" vertical="center" wrapText="1"/>
    </xf>
    <xf numFmtId="167" fontId="1" fillId="5" borderId="0" applyAlignment="1" pivotButton="0" quotePrefix="0" xfId="0">
      <alignment horizontal="center" vertical="center" wrapText="1"/>
    </xf>
    <xf numFmtId="164" fontId="0" fillId="5" borderId="0" applyAlignment="1" pivotButton="0" quotePrefix="0" xfId="0">
      <alignment horizontal="center" vertical="center" wrapText="1"/>
    </xf>
    <xf numFmtId="167" fontId="5" fillId="5" borderId="0" applyAlignment="1" pivotButton="0" quotePrefix="0" xfId="0">
      <alignment horizontal="center" vertical="center"/>
    </xf>
    <xf numFmtId="172" fontId="1" fillId="5" borderId="3" applyAlignment="1" pivotButton="0" quotePrefix="0" xfId="0">
      <alignment horizontal="center" vertical="center" wrapText="1"/>
    </xf>
    <xf numFmtId="167" fontId="1" fillId="5" borderId="5" applyAlignment="1" pivotButton="0" quotePrefix="0" xfId="0">
      <alignment horizontal="center" vertical="center" wrapText="1"/>
    </xf>
    <xf numFmtId="167" fontId="1" fillId="5" borderId="10" applyAlignment="1" pivotButton="0" quotePrefix="0" xfId="0">
      <alignment horizontal="center" vertical="center" wrapText="1"/>
    </xf>
    <xf numFmtId="172" fontId="3" fillId="5" borderId="12" applyAlignment="1" pivotButton="0" quotePrefix="0" xfId="0">
      <alignment horizontal="center" vertical="center" wrapText="1"/>
    </xf>
    <xf numFmtId="164" fontId="27" fillId="5" borderId="12" applyAlignment="1" pivotButton="0" quotePrefix="0" xfId="0">
      <alignment horizontal="center" vertical="center" wrapText="1"/>
    </xf>
    <xf numFmtId="164" fontId="3" fillId="5" borderId="0" applyAlignment="1" pivotButton="0" quotePrefix="0" xfId="0">
      <alignment horizontal="center" vertical="center" wrapText="1"/>
    </xf>
    <xf numFmtId="167" fontId="3" fillId="5" borderId="6" applyAlignment="1" pivotButton="0" quotePrefix="0" xfId="0">
      <alignment horizontal="center" vertical="center" wrapText="1"/>
    </xf>
    <xf numFmtId="167" fontId="4" fillId="5" borderId="6" applyAlignment="1" pivotButton="0" quotePrefix="0" xfId="0">
      <alignment horizontal="center" vertical="center" wrapText="1"/>
    </xf>
    <xf numFmtId="164" fontId="4" fillId="5" borderId="0" applyAlignment="1" pivotButton="0" quotePrefix="0" xfId="0">
      <alignment horizontal="center" vertical="center" wrapText="1"/>
    </xf>
    <xf numFmtId="164" fontId="4" fillId="5" borderId="26" applyAlignment="1" pivotButton="0" quotePrefix="0" xfId="0">
      <alignment horizontal="center" vertical="center"/>
    </xf>
    <xf numFmtId="164" fontId="0" fillId="5" borderId="19" applyAlignment="1" pivotButton="0" quotePrefix="0" xfId="0">
      <alignment horizontal="center" vertical="center"/>
    </xf>
    <xf numFmtId="164" fontId="1" fillId="5" borderId="19" applyAlignment="1" pivotButton="0" quotePrefix="0" xfId="0">
      <alignment horizontal="center" vertical="center"/>
    </xf>
    <xf numFmtId="172" fontId="3" fillId="5" borderId="0" applyAlignment="1" pivotButton="0" quotePrefix="0" xfId="0">
      <alignment horizontal="center" vertical="center" wrapText="1"/>
    </xf>
    <xf numFmtId="167" fontId="17" fillId="5" borderId="5" applyAlignment="1" pivotButton="0" quotePrefix="0" xfId="0">
      <alignment horizontal="center" vertical="center" wrapText="1"/>
    </xf>
    <xf numFmtId="167" fontId="18" fillId="0" borderId="12" applyAlignment="1" pivotButton="0" quotePrefix="0" xfId="0">
      <alignment horizontal="center" vertical="center" wrapText="1"/>
    </xf>
    <xf numFmtId="167" fontId="29" fillId="0" borderId="12" applyAlignment="1" pivotButton="0" quotePrefix="0" xfId="0">
      <alignment horizontal="center" vertical="center" wrapText="1"/>
    </xf>
    <xf numFmtId="167" fontId="17" fillId="0" borderId="12" applyAlignment="1" pivotButton="0" quotePrefix="0" xfId="0">
      <alignment horizontal="center" vertical="center" wrapText="1"/>
    </xf>
    <xf numFmtId="57" fontId="17" fillId="0" borderId="12" applyAlignment="1" pivotButton="0" quotePrefix="0" xfId="0">
      <alignment horizontal="center" vertical="center" wrapText="1"/>
    </xf>
    <xf numFmtId="164" fontId="16" fillId="0" borderId="12" applyAlignment="1" pivotButton="0" quotePrefix="0" xfId="0">
      <alignment horizontal="center" vertical="center" wrapText="1"/>
    </xf>
    <xf numFmtId="166" fontId="16" fillId="0" borderId="12" applyAlignment="1" pivotButton="0" quotePrefix="0" xfId="0">
      <alignment horizontal="center" vertical="center" wrapText="1"/>
    </xf>
    <xf numFmtId="167" fontId="3" fillId="0" borderId="2" applyAlignment="1" pivotButton="0" quotePrefix="0" xfId="0">
      <alignment horizontal="center" vertical="center" wrapText="1"/>
    </xf>
    <xf numFmtId="167" fontId="1" fillId="0" borderId="3" applyAlignment="1" pivotButton="0" quotePrefix="0" xfId="0">
      <alignment horizontal="center" vertical="center" wrapText="1"/>
    </xf>
    <xf numFmtId="167" fontId="0" fillId="0" borderId="5" applyAlignment="1" pivotButton="0" quotePrefix="0" xfId="0">
      <alignment horizontal="center" vertical="center" wrapText="1"/>
    </xf>
    <xf numFmtId="167" fontId="26" fillId="0" borderId="5" applyAlignment="1" pivotButton="0" quotePrefix="0" xfId="0">
      <alignment horizontal="center" vertical="center" wrapText="1"/>
    </xf>
    <xf numFmtId="167" fontId="0" fillId="0" borderId="6" applyAlignment="1" pivotButton="0" quotePrefix="0" xfId="0">
      <alignment horizontal="center" vertical="center" wrapText="1"/>
    </xf>
    <xf numFmtId="167" fontId="0" fillId="0" borderId="10" applyAlignment="1" pivotButton="0" quotePrefix="0" xfId="0">
      <alignment horizontal="center" vertical="center" wrapText="1"/>
    </xf>
    <xf numFmtId="167" fontId="3" fillId="0" borderId="11" applyAlignment="1" pivotButton="0" quotePrefix="0" xfId="0">
      <alignment horizontal="center" vertical="center" wrapText="1"/>
    </xf>
    <xf numFmtId="167" fontId="3" fillId="0" borderId="12" applyAlignment="1" pivotButton="0" quotePrefix="0" xfId="0">
      <alignment horizontal="center" vertical="center" wrapText="1"/>
    </xf>
    <xf numFmtId="164" fontId="27" fillId="0" borderId="12" applyAlignment="1" pivotButton="0" quotePrefix="0" xfId="0">
      <alignment horizontal="center" vertical="center" wrapText="1"/>
    </xf>
    <xf numFmtId="164" fontId="3" fillId="0" borderId="12" applyAlignment="1" pivotButton="0" quotePrefix="0" xfId="0">
      <alignment horizontal="center" vertical="center" wrapText="1"/>
    </xf>
    <xf numFmtId="167" fontId="3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center" vertical="center" wrapText="1"/>
    </xf>
    <xf numFmtId="166" fontId="4" fillId="0" borderId="12" applyAlignment="1" pivotButton="0" quotePrefix="0" xfId="0">
      <alignment horizontal="center" vertical="center"/>
    </xf>
    <xf numFmtId="167" fontId="3" fillId="0" borderId="15" applyAlignment="1" pivotButton="0" quotePrefix="0" xfId="0">
      <alignment horizontal="center" vertical="center" wrapText="1"/>
    </xf>
    <xf numFmtId="168" fontId="4" fillId="0" borderId="12" applyAlignment="1" pivotButton="0" quotePrefix="0" xfId="0">
      <alignment horizontal="center" vertical="center" wrapText="1"/>
    </xf>
    <xf numFmtId="167" fontId="3" fillId="0" borderId="4" applyAlignment="1" pivotButton="0" quotePrefix="0" xfId="0">
      <alignment horizontal="center" vertical="center" wrapText="1"/>
    </xf>
    <xf numFmtId="164" fontId="4" fillId="0" borderId="12" applyAlignment="1" pivotButton="0" quotePrefix="0" xfId="0">
      <alignment horizontal="center" vertical="center"/>
    </xf>
    <xf numFmtId="167" fontId="0" fillId="0" borderId="0" applyAlignment="1" pivotButton="0" quotePrefix="0" xfId="0">
      <alignment horizontal="center" vertical="center" wrapText="1"/>
    </xf>
    <xf numFmtId="164" fontId="25" fillId="0" borderId="12" applyAlignment="1" pivotButton="0" quotePrefix="0" xfId="0">
      <alignment horizontal="center" vertical="center" wrapText="1"/>
    </xf>
    <xf numFmtId="167" fontId="25" fillId="0" borderId="12" applyAlignment="1" pivotButton="0" quotePrefix="0" xfId="0">
      <alignment horizontal="center" vertical="center" wrapText="1"/>
    </xf>
    <xf numFmtId="167" fontId="8" fillId="0" borderId="12" applyAlignment="1" pivotButton="0" quotePrefix="0" xfId="0">
      <alignment horizontal="center" vertical="center" wrapText="1"/>
    </xf>
    <xf numFmtId="167" fontId="4" fillId="0" borderId="12" applyAlignment="1" pivotButton="0" quotePrefix="0" xfId="0">
      <alignment horizontal="left" vertical="center" wrapText="1"/>
    </xf>
    <xf numFmtId="167" fontId="4" fillId="0" borderId="12" applyAlignment="1" pivotButton="0" quotePrefix="0" xfId="0">
      <alignment horizontal="left" vertical="center" wrapText="1" indent="2"/>
    </xf>
    <xf numFmtId="170" fontId="19" fillId="7" borderId="6" applyAlignment="1" pivotButton="0" quotePrefix="0" xfId="7">
      <alignment vertical="center"/>
    </xf>
    <xf numFmtId="171" fontId="19" fillId="7" borderId="6" applyAlignment="1" pivotButton="0" quotePrefix="0" xfId="7">
      <alignment vertical="center"/>
    </xf>
    <xf numFmtId="171" fontId="19" fillId="7" borderId="20" applyAlignment="1" pivotButton="0" quotePrefix="0" xfId="7">
      <alignment vertical="center"/>
    </xf>
    <xf numFmtId="170" fontId="20" fillId="7" borderId="6" applyAlignment="1" pivotButton="0" quotePrefix="0" xfId="6">
      <alignment horizontal="right" vertical="center"/>
    </xf>
    <xf numFmtId="171" fontId="19" fillId="7" borderId="20" applyAlignment="1" pivotButton="0" quotePrefix="0" xfId="7">
      <alignment horizontal="right" vertical="center"/>
    </xf>
    <xf numFmtId="164" fontId="0" fillId="0" borderId="0" applyAlignment="1" pivotButton="0" quotePrefix="0" xfId="0">
      <alignment vertical="center"/>
    </xf>
    <xf numFmtId="164" fontId="9" fillId="0" borderId="12" applyAlignment="1" pivotButton="0" quotePrefix="0" xfId="0">
      <alignment horizontal="center" vertical="center"/>
    </xf>
    <xf numFmtId="167" fontId="10" fillId="0" borderId="12" applyAlignment="1" pivotButton="0" quotePrefix="0" xfId="0">
      <alignment horizontal="center" vertical="center" wrapText="1"/>
    </xf>
    <xf numFmtId="164" fontId="10" fillId="0" borderId="12" applyAlignment="1" pivotButton="0" quotePrefix="0" xfId="0">
      <alignment horizontal="center" vertical="center" wrapText="1"/>
    </xf>
    <xf numFmtId="164" fontId="0" fillId="0" borderId="12" applyAlignment="1" pivotButton="0" quotePrefix="0" xfId="0">
      <alignment horizontal="center" vertical="center"/>
    </xf>
    <xf numFmtId="164" fontId="0" fillId="0" borderId="0" pivotButton="0" quotePrefix="0" xfId="0"/>
    <xf numFmtId="164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166" fontId="0" fillId="0" borderId="0" applyAlignment="1" pivotButton="0" quotePrefix="0" xfId="0">
      <alignment horizontal="center" vertical="center"/>
    </xf>
    <xf numFmtId="166" fontId="0" fillId="3" borderId="0" applyAlignment="1" pivotButton="0" quotePrefix="0" xfId="0">
      <alignment horizontal="center" vertical="center"/>
    </xf>
    <xf numFmtId="164" fontId="0" fillId="3" borderId="0" applyAlignment="1" pivotButton="0" quotePrefix="0" xfId="0">
      <alignment horizontal="center" vertical="center"/>
    </xf>
    <xf numFmtId="164" fontId="1" fillId="0" borderId="0" applyAlignment="1" pivotButton="0" quotePrefix="0" xfId="0">
      <alignment horizontal="center" vertical="center"/>
    </xf>
    <xf numFmtId="164" fontId="0" fillId="4" borderId="0" applyAlignment="1" pivotButton="0" quotePrefix="0" xfId="0">
      <alignment horizontal="center" vertical="center"/>
    </xf>
    <xf numFmtId="164" fontId="0" fillId="0" borderId="12" pivotButton="0" quotePrefix="0" xfId="0"/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164" fontId="0" fillId="0" borderId="12" applyAlignment="1" pivotButton="0" quotePrefix="0" xfId="0">
      <alignment horizontal="center"/>
    </xf>
    <xf numFmtId="10" fontId="0" fillId="0" borderId="12" applyAlignment="1" pivotButton="0" quotePrefix="0" xfId="0">
      <alignment horizontal="center"/>
    </xf>
    <xf numFmtId="177" fontId="0" fillId="0" borderId="12" pivotButton="0" quotePrefix="0" xfId="0"/>
    <xf numFmtId="164" fontId="0" fillId="0" borderId="12" applyAlignment="1" pivotButton="0" quotePrefix="0" xfId="0">
      <alignment vertical="center"/>
    </xf>
    <xf numFmtId="174" fontId="0" fillId="0" borderId="0" applyAlignment="1" pivotButton="0" quotePrefix="0" xfId="0">
      <alignment horizontal="center" wrapText="1"/>
    </xf>
    <xf numFmtId="167" fontId="4" fillId="0" borderId="12" applyAlignment="1" pivotButton="0" quotePrefix="0" xfId="0">
      <alignment horizontal="center" vertical="center" wrapText="1"/>
    </xf>
    <xf numFmtId="167" fontId="0" fillId="0" borderId="12" applyAlignment="1" pivotButton="0" quotePrefix="0" xfId="0">
      <alignment horizontal="center" vertical="center" wrapText="1"/>
    </xf>
    <xf numFmtId="179" fontId="0" fillId="0" borderId="12" applyAlignment="1" pivotButton="0" quotePrefix="0" xfId="0">
      <alignment horizontal="center" vertical="center" wrapText="1"/>
    </xf>
    <xf numFmtId="164" fontId="0" fillId="0" borderId="12" applyAlignment="1" pivotButton="0" quotePrefix="0" xfId="0">
      <alignment horizontal="center" vertical="center" wrapText="1"/>
    </xf>
    <xf numFmtId="49" fontId="0" fillId="0" borderId="12" applyAlignment="1" pivotButton="0" quotePrefix="0" xfId="0">
      <alignment horizontal="center" vertical="center" wrapText="1"/>
    </xf>
    <xf numFmtId="10" fontId="0" fillId="0" borderId="12" applyAlignment="1" pivotButton="0" quotePrefix="0" xfId="0">
      <alignment horizontal="center" vertical="center" wrapText="1"/>
    </xf>
    <xf numFmtId="177" fontId="0" fillId="0" borderId="12" applyAlignment="1" pivotButton="0" quotePrefix="0" xfId="0">
      <alignment horizontal="center" vertical="center" wrapText="1"/>
    </xf>
    <xf numFmtId="2" fontId="0" fillId="0" borderId="12" applyAlignment="1" pivotButton="0" quotePrefix="0" xfId="0">
      <alignment horizontal="center" vertical="center" wrapText="1"/>
    </xf>
    <xf numFmtId="10" fontId="0" fillId="0" borderId="0" applyAlignment="1" pivotButton="0" quotePrefix="0" xfId="0">
      <alignment horizontal="center" vertical="center" wrapText="1"/>
    </xf>
    <xf numFmtId="10" fontId="0" fillId="0" borderId="4" applyAlignment="1" pivotButton="0" quotePrefix="0" xfId="0">
      <alignment horizontal="center" vertical="center" wrapText="1"/>
    </xf>
    <xf numFmtId="57" fontId="0" fillId="0" borderId="4" applyAlignment="1" pivotButton="0" quotePrefix="0" xfId="0">
      <alignment horizontal="center" vertical="center" wrapText="1"/>
    </xf>
    <xf numFmtId="10" fontId="0" fillId="0" borderId="35" applyAlignment="1" pivotButton="0" quotePrefix="0" xfId="0">
      <alignment horizontal="center" vertical="center" wrapText="1"/>
    </xf>
    <xf numFmtId="10" fontId="0" fillId="0" borderId="20" applyAlignment="1" pivotButton="0" quotePrefix="0" xfId="0">
      <alignment horizontal="center" vertical="center" wrapText="1"/>
    </xf>
    <xf numFmtId="174" fontId="0" fillId="0" borderId="12" applyAlignment="1" pivotButton="0" quotePrefix="0" xfId="0">
      <alignment horizontal="center" vertical="center" wrapText="1"/>
    </xf>
    <xf numFmtId="57" fontId="0" fillId="0" borderId="9" applyAlignment="1" pivotButton="0" quotePrefix="0" xfId="0">
      <alignment horizontal="center" vertical="center" wrapText="1"/>
    </xf>
    <xf numFmtId="10" fontId="0" fillId="0" borderId="21" applyAlignment="1" pivotButton="0" quotePrefix="0" xfId="0">
      <alignment horizontal="center" vertical="center" wrapText="1"/>
    </xf>
    <xf numFmtId="57" fontId="0" fillId="0" borderId="15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10" fontId="4" fillId="0" borderId="12" applyAlignment="1" pivotButton="0" quotePrefix="0" xfId="0">
      <alignment horizontal="center" vertical="center"/>
    </xf>
    <xf numFmtId="178" fontId="4" fillId="0" borderId="12" applyAlignment="1" pivotButton="0" quotePrefix="0" xfId="0">
      <alignment horizontal="center" vertical="center"/>
    </xf>
    <xf numFmtId="10" fontId="4" fillId="0" borderId="0" applyAlignment="1" pivotButton="0" quotePrefix="0" xfId="0">
      <alignment horizontal="center" vertical="center"/>
    </xf>
    <xf numFmtId="10" fontId="4" fillId="0" borderId="0" applyAlignment="1" pivotButton="0" quotePrefix="0" xfId="1">
      <alignment horizontal="center" vertical="center" wrapText="1"/>
    </xf>
    <xf numFmtId="2" fontId="4" fillId="0" borderId="12" applyAlignment="1" pivotButton="0" quotePrefix="0" xfId="0">
      <alignment horizontal="center" vertical="center"/>
    </xf>
    <xf numFmtId="10" fontId="4" fillId="0" borderId="19" applyAlignment="1" pivotButton="0" quotePrefix="0" xfId="0">
      <alignment horizontal="center" vertical="center" wrapText="1"/>
    </xf>
    <xf numFmtId="2" fontId="0" fillId="0" borderId="19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174" fontId="0" fillId="0" borderId="12" applyAlignment="1" pivotButton="0" quotePrefix="0" xfId="0">
      <alignment horizontal="center" vertical="center"/>
    </xf>
    <xf numFmtId="2" fontId="44" fillId="0" borderId="12" applyAlignment="1" pivotButton="0" quotePrefix="0" xfId="0">
      <alignment horizontal="center" vertical="center"/>
    </xf>
    <xf numFmtId="164" fontId="44" fillId="0" borderId="12" applyAlignment="1" pivotButton="0" quotePrefix="0" xfId="0">
      <alignment horizontal="center" vertical="center"/>
    </xf>
    <xf numFmtId="0" fontId="44" fillId="0" borderId="12" applyAlignment="1" pivotButton="0" quotePrefix="0" xfId="0">
      <alignment horizontal="center" vertical="center"/>
    </xf>
    <xf numFmtId="2" fontId="44" fillId="0" borderId="12" applyAlignment="1" pivotButton="0" quotePrefix="0" xfId="0">
      <alignment vertical="center"/>
    </xf>
    <xf numFmtId="2" fontId="4" fillId="0" borderId="16" applyAlignment="1" pivotButton="0" quotePrefix="0" xfId="0">
      <alignment horizontal="center" vertical="center"/>
    </xf>
    <xf numFmtId="10" fontId="4" fillId="0" borderId="16" applyAlignment="1" pivotButton="0" quotePrefix="0" xfId="0">
      <alignment horizontal="center" vertical="center"/>
    </xf>
    <xf numFmtId="10" fontId="4" fillId="0" borderId="16" applyAlignment="1" pivotButton="0" quotePrefix="0" xfId="0">
      <alignment horizontal="center" vertical="center" wrapText="1"/>
    </xf>
    <xf numFmtId="10" fontId="4" fillId="0" borderId="30" applyAlignment="1" pivotButton="0" quotePrefix="0" xfId="0">
      <alignment horizontal="center" vertical="center" wrapText="1"/>
    </xf>
    <xf numFmtId="2" fontId="0" fillId="0" borderId="12" applyAlignment="1" pivotButton="0" quotePrefix="0" xfId="0">
      <alignment horizontal="center"/>
    </xf>
    <xf numFmtId="2" fontId="4" fillId="0" borderId="15" applyAlignment="1" pivotButton="0" quotePrefix="0" xfId="0">
      <alignment horizontal="center" vertical="center"/>
    </xf>
    <xf numFmtId="10" fontId="4" fillId="0" borderId="15" applyAlignment="1" pivotButton="0" quotePrefix="0" xfId="0">
      <alignment horizontal="center" vertical="center"/>
    </xf>
    <xf numFmtId="10" fontId="4" fillId="0" borderId="10" applyAlignment="1" pivotButton="0" quotePrefix="0" xfId="0">
      <alignment horizontal="center" vertical="center" wrapText="1"/>
    </xf>
    <xf numFmtId="167" fontId="4" fillId="0" borderId="1" applyAlignment="1" pivotButton="0" quotePrefix="0" xfId="0">
      <alignment horizontal="center" vertical="center" wrapText="1"/>
    </xf>
    <xf numFmtId="173" fontId="4" fillId="0" borderId="12" pivotButton="0" quotePrefix="0" xfId="0"/>
    <xf numFmtId="169" fontId="4" fillId="0" borderId="12" applyAlignment="1" pivotButton="0" quotePrefix="0" xfId="0">
      <alignment horizontal="center" vertical="center"/>
    </xf>
    <xf numFmtId="164" fontId="4" fillId="0" borderId="0" applyAlignment="1" pivotButton="0" quotePrefix="0" xfId="0">
      <alignment horizontal="center" vertical="center"/>
    </xf>
    <xf numFmtId="174" fontId="4" fillId="0" borderId="0" pivotButton="0" quotePrefix="0" xfId="0"/>
    <xf numFmtId="169" fontId="4" fillId="0" borderId="12" applyAlignment="1" pivotButton="0" quotePrefix="0" xfId="0">
      <alignment horizontal="center" vertical="center" wrapText="1"/>
    </xf>
    <xf numFmtId="2" fontId="49" fillId="0" borderId="12" applyAlignment="1" pivotButton="0" quotePrefix="0" xfId="0">
      <alignment horizontal="center"/>
    </xf>
    <xf numFmtId="173" fontId="4" fillId="0" borderId="12" applyAlignment="1" pivotButton="0" quotePrefix="0" xfId="0">
      <alignment horizontal="center" vertical="center"/>
    </xf>
    <xf numFmtId="2" fontId="4" fillId="0" borderId="12" pivotButton="0" quotePrefix="0" xfId="0"/>
    <xf numFmtId="167" fontId="4" fillId="0" borderId="0" applyAlignment="1" pivotButton="0" quotePrefix="0" xfId="0">
      <alignment horizontal="center" vertical="center" wrapText="1"/>
    </xf>
    <xf numFmtId="2" fontId="0" fillId="0" borderId="15" applyAlignment="1" pivotButton="0" quotePrefix="0" xfId="0">
      <alignment horizontal="center" vertical="center"/>
    </xf>
    <xf numFmtId="10" fontId="4" fillId="0" borderId="6" applyAlignment="1" pivotButton="0" quotePrefix="0" xfId="0">
      <alignment horizontal="center" vertical="center" wrapText="1"/>
    </xf>
    <xf numFmtId="174" fontId="4" fillId="0" borderId="12" applyAlignment="1" pivotButton="0" quotePrefix="0" xfId="0">
      <alignment horizontal="center" vertical="center" wrapText="1"/>
    </xf>
    <xf numFmtId="2" fontId="0" fillId="0" borderId="16" applyAlignment="1" pivotButton="0" quotePrefix="0" xfId="0">
      <alignment horizontal="center" vertical="center"/>
    </xf>
    <xf numFmtId="2" fontId="0" fillId="0" borderId="19" applyAlignment="1" pivotButton="0" quotePrefix="0" xfId="0">
      <alignment horizontal="center" vertical="center" wrapText="1"/>
    </xf>
    <xf numFmtId="10" fontId="4" fillId="0" borderId="26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/>
    </xf>
    <xf numFmtId="167" fontId="0" fillId="0" borderId="12" applyAlignment="1" pivotButton="0" quotePrefix="0" xfId="0">
      <alignment horizontal="center" vertical="center"/>
    </xf>
    <xf numFmtId="169" fontId="0" fillId="0" borderId="12" applyAlignment="1" pivotButton="0" quotePrefix="0" xfId="0">
      <alignment horizontal="center" vertical="center"/>
    </xf>
    <xf numFmtId="10" fontId="4" fillId="0" borderId="12" pivotButton="0" quotePrefix="0" xfId="0"/>
    <xf numFmtId="164" fontId="4" fillId="0" borderId="0" pivotButton="0" quotePrefix="0" xfId="0"/>
    <xf numFmtId="10" fontId="4" fillId="0" borderId="0" pivotButton="0" quotePrefix="0" xfId="0"/>
    <xf numFmtId="164" fontId="4" fillId="0" borderId="0" applyAlignment="1" pivotButton="0" quotePrefix="0" xfId="0">
      <alignment horizontal="center"/>
    </xf>
    <xf numFmtId="177" fontId="4" fillId="0" borderId="0" pivotButton="0" quotePrefix="0" xfId="0"/>
    <xf numFmtId="164" fontId="4" fillId="0" borderId="0" applyAlignment="1" pivotButton="0" quotePrefix="0" xfId="0">
      <alignment vertical="center"/>
    </xf>
    <xf numFmtId="166" fontId="4" fillId="0" borderId="0" pivotButton="0" quotePrefix="0" xfId="0"/>
    <xf numFmtId="164" fontId="0" fillId="0" borderId="0" applyAlignment="1" pivotButton="0" quotePrefix="0" xfId="0">
      <alignment horizontal="center"/>
    </xf>
    <xf numFmtId="173" fontId="4" fillId="0" borderId="15" applyAlignment="1" pivotButton="0" quotePrefix="0" xfId="0">
      <alignment horizontal="center" vertical="center"/>
    </xf>
    <xf numFmtId="174" fontId="0" fillId="0" borderId="0" pivotButton="0" quotePrefix="0" xfId="0"/>
    <xf numFmtId="2" fontId="11" fillId="0" borderId="12" applyAlignment="1" pivotButton="0" quotePrefix="0" xfId="0">
      <alignment horizontal="center"/>
    </xf>
    <xf numFmtId="2" fontId="13" fillId="0" borderId="12" applyAlignment="1" pivotButton="0" quotePrefix="0" xfId="0">
      <alignment horizontal="center"/>
    </xf>
    <xf numFmtId="1" fontId="13" fillId="0" borderId="12" applyAlignment="1" pivotButton="0" quotePrefix="0" xfId="0">
      <alignment horizontal="center"/>
    </xf>
    <xf numFmtId="0" fontId="22" fillId="0" borderId="17" pivotButton="0" quotePrefix="0" xfId="2"/>
    <xf numFmtId="0" fontId="22" fillId="0" borderId="18" pivotButton="0" quotePrefix="0" xfId="2"/>
    <xf numFmtId="167" fontId="22" fillId="0" borderId="18" pivotButton="0" quotePrefix="0" xfId="2"/>
    <xf numFmtId="10" fontId="22" fillId="0" borderId="18" pivotButton="0" quotePrefix="0" xfId="2"/>
    <xf numFmtId="167" fontId="0" fillId="0" borderId="12" applyAlignment="1" pivotButton="0" quotePrefix="0" xfId="0">
      <alignment vertical="center"/>
    </xf>
    <xf numFmtId="10" fontId="0" fillId="0" borderId="12" applyAlignment="1" pivotButton="0" quotePrefix="0" xfId="0">
      <alignment vertical="center"/>
    </xf>
    <xf numFmtId="167" fontId="35" fillId="0" borderId="12" applyAlignment="1" pivotButton="0" quotePrefix="0" xfId="0">
      <alignment horizontal="center" vertical="center" wrapText="1"/>
    </xf>
    <xf numFmtId="167" fontId="36" fillId="0" borderId="12" applyAlignment="1" pivotButton="0" quotePrefix="0" xfId="0">
      <alignment horizontal="center" vertical="center" wrapText="1"/>
    </xf>
    <xf numFmtId="49" fontId="12" fillId="0" borderId="12" applyAlignment="1" pivotButton="0" quotePrefix="0" xfId="0">
      <alignment horizontal="center" vertical="center" wrapText="1"/>
    </xf>
    <xf numFmtId="10" fontId="12" fillId="0" borderId="12" applyAlignment="1" pivotButton="0" quotePrefix="0" xfId="0">
      <alignment horizontal="center" vertical="center" wrapText="1"/>
    </xf>
    <xf numFmtId="167" fontId="12" fillId="0" borderId="12" applyAlignment="1" pivotButton="0" quotePrefix="0" xfId="0">
      <alignment horizontal="center" vertical="center" wrapText="1"/>
    </xf>
    <xf numFmtId="2" fontId="12" fillId="0" borderId="12" applyAlignment="1" pivotButton="0" quotePrefix="0" xfId="0">
      <alignment horizontal="center" vertical="center" wrapText="1"/>
    </xf>
    <xf numFmtId="164" fontId="12" fillId="0" borderId="12" applyAlignment="1" pivotButton="0" quotePrefix="0" xfId="0">
      <alignment horizontal="center" vertical="center" wrapText="1"/>
    </xf>
    <xf numFmtId="173" fontId="12" fillId="0" borderId="12" applyAlignment="1" pivotButton="0" quotePrefix="0" xfId="0">
      <alignment horizontal="center" vertical="center" wrapText="1"/>
    </xf>
    <xf numFmtId="10" fontId="12" fillId="0" borderId="0" applyAlignment="1" pivotButton="0" quotePrefix="0" xfId="0">
      <alignment horizontal="center" vertical="center" wrapText="1"/>
    </xf>
    <xf numFmtId="49" fontId="12" fillId="0" borderId="3" applyAlignment="1" pivotButton="0" quotePrefix="0" xfId="0">
      <alignment horizontal="center" vertical="center" wrapText="1"/>
    </xf>
    <xf numFmtId="49" fontId="12" fillId="0" borderId="4" applyAlignment="1" pivotButton="0" quotePrefix="0" xfId="0">
      <alignment horizontal="center" vertical="center" wrapText="1"/>
    </xf>
    <xf numFmtId="57" fontId="12" fillId="0" borderId="4" applyAlignment="1" pivotButton="0" quotePrefix="0" xfId="0">
      <alignment horizontal="center" vertical="center" wrapText="1"/>
    </xf>
    <xf numFmtId="10" fontId="12" fillId="0" borderId="35" applyAlignment="1" pivotButton="0" quotePrefix="0" xfId="0">
      <alignment horizontal="center" vertical="center" wrapText="1"/>
    </xf>
    <xf numFmtId="10" fontId="12" fillId="0" borderId="10" applyAlignment="1" pivotButton="0" quotePrefix="0" xfId="0">
      <alignment horizontal="center" vertical="center" wrapText="1"/>
    </xf>
    <xf numFmtId="167" fontId="12" fillId="0" borderId="19" applyAlignment="1" pivotButton="0" quotePrefix="0" xfId="0">
      <alignment horizontal="center" vertical="center" wrapText="1"/>
    </xf>
    <xf numFmtId="10" fontId="12" fillId="0" borderId="9" applyAlignment="1" pivotButton="0" quotePrefix="0" xfId="0">
      <alignment horizontal="center" vertical="center" wrapText="1"/>
    </xf>
    <xf numFmtId="174" fontId="12" fillId="0" borderId="12" applyAlignment="1" pivotButton="0" quotePrefix="0" xfId="0">
      <alignment horizontal="center" vertical="center" wrapText="1"/>
    </xf>
    <xf numFmtId="0" fontId="44" fillId="0" borderId="12" applyAlignment="1" pivotButton="0" quotePrefix="0" xfId="0">
      <alignment horizontal="center" vertical="center" wrapText="1"/>
    </xf>
    <xf numFmtId="174" fontId="12" fillId="0" borderId="9" applyAlignment="1" pivotButton="0" quotePrefix="0" xfId="0">
      <alignment horizontal="center" vertical="center" wrapText="1"/>
    </xf>
    <xf numFmtId="2" fontId="12" fillId="0" borderId="16" applyAlignment="1" pivotButton="0" quotePrefix="0" xfId="0">
      <alignment horizontal="center" vertical="center" wrapText="1"/>
    </xf>
    <xf numFmtId="49" fontId="12" fillId="0" borderId="22" applyAlignment="1" pivotButton="0" quotePrefix="0" xfId="0">
      <alignment horizontal="center" vertical="center" wrapText="1"/>
    </xf>
    <xf numFmtId="167" fontId="12" fillId="0" borderId="9" applyAlignment="1" pivotButton="0" quotePrefix="0" xfId="0">
      <alignment horizontal="center" vertical="center" wrapText="1"/>
    </xf>
    <xf numFmtId="10" fontId="35" fillId="0" borderId="0" applyAlignment="1" pivotButton="0" quotePrefix="0" xfId="0">
      <alignment horizontal="center" vertical="center" wrapText="1"/>
    </xf>
    <xf numFmtId="167" fontId="12" fillId="0" borderId="10" applyAlignment="1" pivotButton="0" quotePrefix="0" xfId="0">
      <alignment horizontal="center" vertical="center" wrapText="1"/>
    </xf>
    <xf numFmtId="2" fontId="44" fillId="0" borderId="19" applyAlignment="1" pivotButton="0" quotePrefix="0" xfId="0">
      <alignment horizontal="center"/>
    </xf>
    <xf numFmtId="2" fontId="12" fillId="0" borderId="12" applyAlignment="1" pivotButton="0" quotePrefix="0" xfId="0">
      <alignment horizontal="center"/>
    </xf>
    <xf numFmtId="0" fontId="12" fillId="0" borderId="12" applyAlignment="1" pivotButton="0" quotePrefix="0" xfId="0">
      <alignment horizontal="center"/>
    </xf>
    <xf numFmtId="57" fontId="12" fillId="0" borderId="12" applyAlignment="1" pivotButton="0" quotePrefix="0" xfId="0">
      <alignment horizontal="center"/>
    </xf>
    <xf numFmtId="0" fontId="12" fillId="0" borderId="6" applyAlignment="1" pivotButton="0" quotePrefix="0" xfId="0">
      <alignment horizontal="center"/>
    </xf>
    <xf numFmtId="167" fontId="12" fillId="0" borderId="6" applyAlignment="1" pivotButton="0" quotePrefix="0" xfId="0">
      <alignment horizontal="center" vertical="center" wrapText="1"/>
    </xf>
    <xf numFmtId="2" fontId="12" fillId="0" borderId="27" applyAlignment="1" pivotButton="0" quotePrefix="0" xfId="0">
      <alignment horizontal="center"/>
    </xf>
    <xf numFmtId="2" fontId="12" fillId="0" borderId="3" applyAlignment="1" pivotButton="0" quotePrefix="0" xfId="0">
      <alignment horizontal="center"/>
    </xf>
    <xf numFmtId="0" fontId="12" fillId="0" borderId="37" applyAlignment="1" pivotButton="0" quotePrefix="0" xfId="0">
      <alignment horizontal="center"/>
    </xf>
    <xf numFmtId="2" fontId="12" fillId="0" borderId="30" applyAlignment="1" pivotButton="0" quotePrefix="0" xfId="0">
      <alignment horizontal="center"/>
    </xf>
    <xf numFmtId="2" fontId="12" fillId="0" borderId="9" applyAlignment="1" pivotButton="0" quotePrefix="0" xfId="0">
      <alignment horizontal="center"/>
    </xf>
    <xf numFmtId="167" fontId="44" fillId="0" borderId="30" applyAlignment="1" pivotButton="0" quotePrefix="0" xfId="0">
      <alignment horizontal="center" vertical="center" wrapText="1"/>
    </xf>
    <xf numFmtId="167" fontId="44" fillId="0" borderId="9" applyAlignment="1" pivotButton="0" quotePrefix="0" xfId="0">
      <alignment horizontal="center" vertical="center" wrapText="1"/>
    </xf>
    <xf numFmtId="167" fontId="12" fillId="0" borderId="20" applyAlignment="1" pivotButton="0" quotePrefix="0" xfId="0">
      <alignment horizontal="center" vertical="center" wrapText="1"/>
    </xf>
    <xf numFmtId="167" fontId="12" fillId="0" borderId="41" applyAlignment="1" pivotButton="0" quotePrefix="0" xfId="0">
      <alignment horizontal="center" vertical="center" wrapText="1"/>
    </xf>
    <xf numFmtId="167" fontId="44" fillId="0" borderId="19" applyAlignment="1" pivotButton="0" quotePrefix="0" xfId="0">
      <alignment horizontal="center" vertical="center" wrapText="1"/>
    </xf>
    <xf numFmtId="167" fontId="44" fillId="0" borderId="32" applyAlignment="1" pivotButton="0" quotePrefix="0" xfId="0">
      <alignment horizontal="center" vertical="center" wrapText="1"/>
    </xf>
    <xf numFmtId="167" fontId="44" fillId="0" borderId="33" applyAlignment="1" pivotButton="0" quotePrefix="0" xfId="0">
      <alignment horizontal="center" vertical="center" wrapText="1"/>
    </xf>
    <xf numFmtId="167" fontId="12" fillId="0" borderId="17" applyAlignment="1" pivotButton="0" quotePrefix="0" xfId="0">
      <alignment horizontal="center" vertical="center" wrapText="1"/>
    </xf>
    <xf numFmtId="167" fontId="12" fillId="0" borderId="32" applyAlignment="1" pivotButton="0" quotePrefix="0" xfId="0">
      <alignment horizontal="center" vertical="center" wrapText="1"/>
    </xf>
    <xf numFmtId="57" fontId="12" fillId="0" borderId="5" applyAlignment="1" pivotButton="0" quotePrefix="0" xfId="0">
      <alignment horizontal="center" vertical="center" wrapText="1"/>
    </xf>
    <xf numFmtId="57" fontId="12" fillId="0" borderId="28" applyAlignment="1" pivotButton="0" quotePrefix="0" xfId="0">
      <alignment horizontal="center" vertical="center" wrapText="1"/>
    </xf>
    <xf numFmtId="57" fontId="12" fillId="0" borderId="24" applyAlignment="1" pivotButton="0" quotePrefix="0" xfId="0">
      <alignment horizontal="center" vertical="center" wrapText="1"/>
    </xf>
    <xf numFmtId="57" fontId="44" fillId="0" borderId="24" applyAlignment="1" pivotButton="0" quotePrefix="0" xfId="0">
      <alignment horizontal="center" vertical="center" wrapText="1"/>
    </xf>
    <xf numFmtId="57" fontId="12" fillId="0" borderId="29" applyAlignment="1" pivotButton="0" quotePrefix="0" xfId="0">
      <alignment horizontal="center" vertical="center" wrapText="1"/>
    </xf>
    <xf numFmtId="0" fontId="12" fillId="0" borderId="0" pivotButton="0" quotePrefix="0" xfId="0"/>
    <xf numFmtId="0" fontId="14" fillId="0" borderId="12" applyAlignment="1" pivotButton="0" quotePrefix="0" xfId="0">
      <alignment horizontal="center" vertical="center" wrapText="1"/>
    </xf>
    <xf numFmtId="167" fontId="14" fillId="0" borderId="12" applyAlignment="1" pivotButton="0" quotePrefix="0" xfId="0">
      <alignment vertical="center"/>
    </xf>
    <xf numFmtId="10" fontId="14" fillId="0" borderId="12" applyAlignment="1" pivotButton="0" quotePrefix="0" xfId="0">
      <alignment vertical="center"/>
    </xf>
    <xf numFmtId="164" fontId="14" fillId="0" borderId="12" applyAlignment="1" pivotButton="0" quotePrefix="0" xfId="0">
      <alignment vertical="center"/>
    </xf>
    <xf numFmtId="0" fontId="14" fillId="0" borderId="12" applyAlignment="1" pivotButton="0" quotePrefix="0" xfId="0">
      <alignment vertical="center"/>
    </xf>
    <xf numFmtId="0" fontId="25" fillId="0" borderId="12" applyAlignment="1" pivotButton="0" quotePrefix="0" xfId="0">
      <alignment horizontal="center" vertical="center"/>
    </xf>
    <xf numFmtId="0" fontId="28" fillId="0" borderId="1" applyAlignment="1" pivotButton="0" quotePrefix="0" xfId="0">
      <alignment horizontal="center" vertical="center"/>
    </xf>
    <xf numFmtId="164" fontId="31" fillId="0" borderId="0" applyAlignment="1" pivotButton="0" quotePrefix="0" xfId="0">
      <alignment horizontal="center" vertical="center"/>
    </xf>
    <xf numFmtId="10" fontId="31" fillId="0" borderId="0" applyAlignment="1" pivotButton="0" quotePrefix="0" xfId="0">
      <alignment horizontal="center" vertical="center"/>
    </xf>
    <xf numFmtId="0" fontId="16" fillId="0" borderId="0" pivotButton="0" quotePrefix="0" xfId="0"/>
    <xf numFmtId="10" fontId="16" fillId="0" borderId="0" pivotButton="0" quotePrefix="0" xfId="0"/>
    <xf numFmtId="164" fontId="18" fillId="0" borderId="0" pivotButton="0" quotePrefix="0" xfId="0"/>
    <xf numFmtId="0" fontId="18" fillId="0" borderId="0" pivotButton="0" quotePrefix="0" xfId="0"/>
    <xf numFmtId="10" fontId="18" fillId="0" borderId="0" pivotButton="0" quotePrefix="0" xfId="0"/>
    <xf numFmtId="173" fontId="18" fillId="0" borderId="0" pivotButton="0" quotePrefix="0" xfId="0"/>
    <xf numFmtId="166" fontId="18" fillId="0" borderId="0" pivotButton="0" quotePrefix="0" xfId="0"/>
    <xf numFmtId="166" fontId="18" fillId="0" borderId="0" applyAlignment="1" pivotButton="0" quotePrefix="0" xfId="0">
      <alignment horizontal="center" vertical="center"/>
    </xf>
    <xf numFmtId="167" fontId="18" fillId="0" borderId="3" applyAlignment="1" pivotButton="0" quotePrefix="0" xfId="0">
      <alignment horizontal="center" vertical="center" wrapText="1"/>
    </xf>
    <xf numFmtId="167" fontId="29" fillId="0" borderId="4" applyAlignment="1" pivotButton="0" quotePrefix="0" xfId="0">
      <alignment horizontal="center" vertical="center" wrapText="1"/>
    </xf>
    <xf numFmtId="49" fontId="17" fillId="0" borderId="4" applyAlignment="1" pivotButton="0" quotePrefix="0" xfId="0">
      <alignment horizontal="center" vertical="center" wrapText="1"/>
    </xf>
    <xf numFmtId="10" fontId="17" fillId="0" borderId="4" applyAlignment="1" pivotButton="0" quotePrefix="0" xfId="0">
      <alignment horizontal="center" vertical="center" wrapText="1"/>
    </xf>
    <xf numFmtId="10" fontId="17" fillId="0" borderId="44" applyAlignment="1" pivotButton="0" quotePrefix="0" xfId="0">
      <alignment horizontal="center" vertical="center" wrapText="1"/>
    </xf>
    <xf numFmtId="2" fontId="17" fillId="0" borderId="44" applyAlignment="1" pivotButton="0" quotePrefix="0" xfId="0">
      <alignment horizontal="center" vertical="center" wrapText="1"/>
    </xf>
    <xf numFmtId="164" fontId="17" fillId="0" borderId="34" applyAlignment="1" pivotButton="0" quotePrefix="0" xfId="0">
      <alignment horizontal="center" vertical="center" wrapText="1"/>
    </xf>
    <xf numFmtId="164" fontId="17" fillId="0" borderId="6" applyAlignment="1" pivotButton="0" quotePrefix="0" xfId="0">
      <alignment horizontal="center" vertical="center" wrapText="1"/>
    </xf>
    <xf numFmtId="173" fontId="17" fillId="0" borderId="4" applyAlignment="1" pivotButton="0" quotePrefix="0" xfId="0">
      <alignment horizontal="center" vertical="center" wrapText="1"/>
    </xf>
    <xf numFmtId="2" fontId="17" fillId="0" borderId="4" applyAlignment="1" pivotButton="0" quotePrefix="0" xfId="0">
      <alignment horizontal="center" vertical="center" wrapText="1"/>
    </xf>
    <xf numFmtId="10" fontId="17" fillId="0" borderId="0" applyAlignment="1" pivotButton="0" quotePrefix="0" xfId="0">
      <alignment horizontal="center" vertical="center" wrapText="1"/>
    </xf>
    <xf numFmtId="49" fontId="17" fillId="0" borderId="3" applyAlignment="1" pivotButton="0" quotePrefix="0" xfId="0">
      <alignment horizontal="center" vertical="center" wrapText="1"/>
    </xf>
    <xf numFmtId="57" fontId="17" fillId="0" borderId="4" applyAlignment="1" pivotButton="0" quotePrefix="0" xfId="0">
      <alignment horizontal="center" vertical="center" wrapText="1"/>
    </xf>
    <xf numFmtId="10" fontId="17" fillId="0" borderId="35" applyAlignment="1" pivotButton="0" quotePrefix="0" xfId="0">
      <alignment horizontal="center" vertical="center" wrapText="1"/>
    </xf>
    <xf numFmtId="10" fontId="17" fillId="0" borderId="10" applyAlignment="1" pivotButton="0" quotePrefix="0" xfId="0">
      <alignment horizontal="center" vertical="center" wrapText="1"/>
    </xf>
    <xf numFmtId="167" fontId="17" fillId="0" borderId="19" applyAlignment="1" pivotButton="0" quotePrefix="0" xfId="0">
      <alignment horizontal="center" vertical="center" wrapText="1"/>
    </xf>
    <xf numFmtId="10" fontId="17" fillId="0" borderId="9" applyAlignment="1" pivotButton="0" quotePrefix="0" xfId="0">
      <alignment horizontal="center" vertical="center" wrapText="1"/>
    </xf>
    <xf numFmtId="174" fontId="17" fillId="0" borderId="12" applyAlignment="1" pivotButton="0" quotePrefix="0" xfId="0">
      <alignment horizontal="center" vertical="center" wrapText="1"/>
    </xf>
    <xf numFmtId="2" fontId="17" fillId="0" borderId="12" applyAlignment="1" pivotButton="0" quotePrefix="0" xfId="0">
      <alignment horizontal="center" vertical="center" wrapText="1"/>
    </xf>
    <xf numFmtId="10" fontId="17" fillId="0" borderId="12" applyAlignment="1" pivotButton="0" quotePrefix="0" xfId="0">
      <alignment horizontal="center" vertical="center" wrapText="1"/>
    </xf>
    <xf numFmtId="174" fontId="17" fillId="0" borderId="9" applyAlignment="1" pivotButton="0" quotePrefix="0" xfId="0">
      <alignment horizontal="center" vertical="center" wrapText="1"/>
    </xf>
    <xf numFmtId="2" fontId="17" fillId="0" borderId="16" applyAlignment="1" pivotButton="0" quotePrefix="0" xfId="0">
      <alignment horizontal="center" vertical="center" wrapText="1"/>
    </xf>
    <xf numFmtId="49" fontId="17" fillId="0" borderId="22" applyAlignment="1" pivotButton="0" quotePrefix="0" xfId="0">
      <alignment horizontal="center" vertical="center" wrapText="1"/>
    </xf>
    <xf numFmtId="167" fontId="17" fillId="0" borderId="9" applyAlignment="1" pivotButton="0" quotePrefix="0" xfId="0">
      <alignment horizontal="center" vertical="center" wrapText="1"/>
    </xf>
    <xf numFmtId="10" fontId="18" fillId="0" borderId="0" applyAlignment="1" pivotButton="0" quotePrefix="0" xfId="0">
      <alignment horizontal="center" vertical="center" wrapText="1"/>
    </xf>
    <xf numFmtId="167" fontId="17" fillId="0" borderId="10" applyAlignment="1" pivotButton="0" quotePrefix="0" xfId="0">
      <alignment horizontal="center" vertical="center" wrapText="1"/>
    </xf>
    <xf numFmtId="2" fontId="16" fillId="0" borderId="19" applyAlignment="1" pivotButton="0" quotePrefix="0" xfId="0">
      <alignment horizontal="center"/>
    </xf>
    <xf numFmtId="2" fontId="17" fillId="0" borderId="12" applyAlignment="1" pivotButton="0" quotePrefix="0" xfId="0">
      <alignment horizontal="center"/>
    </xf>
    <xf numFmtId="0" fontId="17" fillId="0" borderId="12" applyAlignment="1" pivotButton="0" quotePrefix="0" xfId="0">
      <alignment horizontal="center"/>
    </xf>
    <xf numFmtId="57" fontId="17" fillId="0" borderId="12" applyAlignment="1" pivotButton="0" quotePrefix="0" xfId="0">
      <alignment horizontal="center"/>
    </xf>
    <xf numFmtId="0" fontId="17" fillId="0" borderId="6" applyAlignment="1" pivotButton="0" quotePrefix="0" xfId="0">
      <alignment horizontal="center"/>
    </xf>
    <xf numFmtId="167" fontId="17" fillId="0" borderId="6" applyAlignment="1" pivotButton="0" quotePrefix="0" xfId="0">
      <alignment horizontal="center" vertical="center" wrapText="1"/>
    </xf>
    <xf numFmtId="2" fontId="17" fillId="0" borderId="27" applyAlignment="1" pivotButton="0" quotePrefix="0" xfId="0">
      <alignment horizontal="center"/>
    </xf>
    <xf numFmtId="2" fontId="17" fillId="0" borderId="3" applyAlignment="1" pivotButton="0" quotePrefix="0" xfId="0">
      <alignment horizontal="center"/>
    </xf>
    <xf numFmtId="0" fontId="17" fillId="0" borderId="37" applyAlignment="1" pivotButton="0" quotePrefix="0" xfId="0">
      <alignment horizontal="center"/>
    </xf>
    <xf numFmtId="2" fontId="17" fillId="0" borderId="30" applyAlignment="1" pivotButton="0" quotePrefix="0" xfId="0">
      <alignment horizontal="center"/>
    </xf>
    <xf numFmtId="2" fontId="17" fillId="0" borderId="9" applyAlignment="1" pivotButton="0" quotePrefix="0" xfId="0">
      <alignment horizontal="center"/>
    </xf>
    <xf numFmtId="0" fontId="17" fillId="0" borderId="0" applyAlignment="1" pivotButton="0" quotePrefix="0" xfId="0">
      <alignment horizontal="center"/>
    </xf>
    <xf numFmtId="10" fontId="17" fillId="0" borderId="16" applyAlignment="1" pivotButton="0" quotePrefix="0" xfId="0">
      <alignment horizontal="center" vertical="center" wrapText="1"/>
    </xf>
    <xf numFmtId="164" fontId="17" fillId="0" borderId="39" applyAlignment="1" pivotButton="0" quotePrefix="0" xfId="0">
      <alignment horizontal="center" vertical="center" wrapText="1"/>
    </xf>
    <xf numFmtId="167" fontId="16" fillId="0" borderId="30" applyAlignment="1" pivotButton="0" quotePrefix="0" xfId="0">
      <alignment horizontal="center" vertical="center" wrapText="1"/>
    </xf>
    <xf numFmtId="167" fontId="16" fillId="0" borderId="9" applyAlignment="1" pivotButton="0" quotePrefix="0" xfId="0">
      <alignment horizontal="center" vertical="center" wrapText="1"/>
    </xf>
    <xf numFmtId="167" fontId="17" fillId="0" borderId="20" applyAlignment="1" pivotButton="0" quotePrefix="0" xfId="0">
      <alignment horizontal="center" vertical="center" wrapText="1"/>
    </xf>
    <xf numFmtId="167" fontId="17" fillId="0" borderId="41" applyAlignment="1" pivotButton="0" quotePrefix="0" xfId="0">
      <alignment horizontal="center" vertical="center" wrapText="1"/>
    </xf>
    <xf numFmtId="167" fontId="16" fillId="0" borderId="19" applyAlignment="1" pivotButton="0" quotePrefix="0" xfId="0">
      <alignment horizontal="center" vertical="center" wrapText="1"/>
    </xf>
    <xf numFmtId="167" fontId="16" fillId="0" borderId="32" applyAlignment="1" pivotButton="0" quotePrefix="0" xfId="0">
      <alignment horizontal="center" vertical="center" wrapText="1"/>
    </xf>
    <xf numFmtId="167" fontId="16" fillId="0" borderId="33" applyAlignment="1" pivotButton="0" quotePrefix="0" xfId="0">
      <alignment horizontal="center" vertical="center" wrapText="1"/>
    </xf>
    <xf numFmtId="167" fontId="17" fillId="0" borderId="17" applyAlignment="1" pivotButton="0" quotePrefix="0" xfId="0">
      <alignment horizontal="center" vertical="center" wrapText="1"/>
    </xf>
    <xf numFmtId="167" fontId="17" fillId="0" borderId="32" applyAlignment="1" pivotButton="0" quotePrefix="0" xfId="0">
      <alignment horizontal="center" vertical="center" wrapText="1"/>
    </xf>
    <xf numFmtId="57" fontId="17" fillId="0" borderId="5" applyAlignment="1" pivotButton="0" quotePrefix="0" xfId="0">
      <alignment horizontal="center" vertical="center" wrapText="1"/>
    </xf>
    <xf numFmtId="57" fontId="17" fillId="0" borderId="28" applyAlignment="1" pivotButton="0" quotePrefix="0" xfId="0">
      <alignment horizontal="center" vertical="center" wrapText="1"/>
    </xf>
    <xf numFmtId="57" fontId="17" fillId="0" borderId="24" applyAlignment="1" pivotButton="0" quotePrefix="0" xfId="0">
      <alignment horizontal="center" vertical="center" wrapText="1"/>
    </xf>
    <xf numFmtId="57" fontId="16" fillId="0" borderId="24" applyAlignment="1" pivotButton="0" quotePrefix="0" xfId="0">
      <alignment horizontal="center" vertical="center" wrapText="1"/>
    </xf>
    <xf numFmtId="57" fontId="16" fillId="0" borderId="48" applyAlignment="1" pivotButton="0" quotePrefix="0" xfId="0">
      <alignment horizontal="center" vertical="center" wrapText="1"/>
    </xf>
    <xf numFmtId="57" fontId="17" fillId="0" borderId="20" applyAlignment="1" pivotButton="0" quotePrefix="0" xfId="0">
      <alignment horizontal="center" vertical="center" wrapText="1"/>
    </xf>
    <xf numFmtId="57" fontId="17" fillId="0" borderId="17" applyAlignment="1" pivotButton="0" quotePrefix="0" xfId="0">
      <alignment horizontal="center" vertical="center" wrapText="1"/>
    </xf>
    <xf numFmtId="57" fontId="17" fillId="0" borderId="6" applyAlignment="1" pivotButton="0" quotePrefix="0" xfId="0">
      <alignment horizontal="center" vertical="center" wrapText="1"/>
    </xf>
    <xf numFmtId="167" fontId="18" fillId="0" borderId="15" applyAlignment="1" pivotButton="0" quotePrefix="0" xfId="0">
      <alignment horizontal="center" vertical="center" wrapText="1"/>
    </xf>
    <xf numFmtId="164" fontId="16" fillId="0" borderId="15" applyAlignment="1" pivotButton="0" quotePrefix="0" xfId="0">
      <alignment horizontal="center" vertical="center"/>
    </xf>
    <xf numFmtId="10" fontId="16" fillId="0" borderId="15" applyAlignment="1" pivotButton="0" quotePrefix="0" xfId="0">
      <alignment horizontal="center" vertical="center"/>
    </xf>
    <xf numFmtId="166" fontId="17" fillId="0" borderId="15" applyAlignment="1" pivotButton="0" quotePrefix="0" xfId="0">
      <alignment horizontal="center" vertical="center"/>
    </xf>
    <xf numFmtId="164" fontId="18" fillId="0" borderId="15" applyAlignment="1" pivotButton="0" quotePrefix="0" xfId="0">
      <alignment horizontal="center" vertical="center"/>
    </xf>
    <xf numFmtId="10" fontId="18" fillId="0" borderId="15" applyAlignment="1" pivotButton="0" quotePrefix="0" xfId="0">
      <alignment horizontal="center" vertical="center"/>
    </xf>
    <xf numFmtId="164" fontId="18" fillId="0" borderId="39" applyAlignment="1" pivotButton="0" quotePrefix="0" xfId="0">
      <alignment horizontal="center" vertical="center"/>
    </xf>
    <xf numFmtId="164" fontId="18" fillId="0" borderId="12" applyAlignment="1" pivotButton="0" quotePrefix="0" xfId="0">
      <alignment horizontal="center" vertical="center"/>
    </xf>
    <xf numFmtId="164" fontId="18" fillId="0" borderId="6" applyAlignment="1" pivotButton="0" quotePrefix="0" xfId="0">
      <alignment horizontal="center" vertical="center"/>
    </xf>
    <xf numFmtId="166" fontId="18" fillId="0" borderId="15" applyAlignment="1" pivotButton="0" quotePrefix="0" xfId="0">
      <alignment horizontal="center" vertical="center"/>
    </xf>
    <xf numFmtId="2" fontId="18" fillId="0" borderId="15" applyAlignment="1" pivotButton="0" quotePrefix="0" xfId="0">
      <alignment horizontal="center" vertical="center"/>
    </xf>
    <xf numFmtId="173" fontId="18" fillId="0" borderId="15" applyAlignment="1" pivotButton="0" quotePrefix="0" xfId="0">
      <alignment horizontal="center" vertical="center"/>
    </xf>
    <xf numFmtId="174" fontId="18" fillId="0" borderId="15" applyAlignment="1" pivotButton="0" quotePrefix="0" xfId="0">
      <alignment horizontal="center" vertical="center"/>
    </xf>
    <xf numFmtId="10" fontId="18" fillId="0" borderId="0" applyAlignment="1" pivotButton="0" quotePrefix="0" xfId="0">
      <alignment horizontal="center" vertical="center"/>
    </xf>
    <xf numFmtId="2" fontId="18" fillId="0" borderId="3" applyAlignment="1" pivotButton="0" quotePrefix="0" xfId="0">
      <alignment horizontal="center" vertical="center"/>
    </xf>
    <xf numFmtId="2" fontId="18" fillId="0" borderId="4" applyAlignment="1" pivotButton="0" quotePrefix="0" xfId="0">
      <alignment horizontal="center" vertical="center"/>
    </xf>
    <xf numFmtId="10" fontId="18" fillId="0" borderId="15" applyAlignment="1" pivotButton="0" quotePrefix="0" xfId="0">
      <alignment horizontal="center" vertical="center" wrapText="1"/>
    </xf>
    <xf numFmtId="10" fontId="18" fillId="0" borderId="10" applyAlignment="1" pivotButton="0" quotePrefix="0" xfId="0">
      <alignment horizontal="center" vertical="center" wrapText="1"/>
    </xf>
    <xf numFmtId="175" fontId="29" fillId="0" borderId="19" applyAlignment="1" pivotButton="0" quotePrefix="0" xfId="0">
      <alignment horizontal="center" vertical="center"/>
    </xf>
    <xf numFmtId="10" fontId="29" fillId="0" borderId="12" applyAlignment="1" pivotButton="0" quotePrefix="0" xfId="0">
      <alignment horizontal="center" vertical="center"/>
    </xf>
    <xf numFmtId="174" fontId="29" fillId="0" borderId="12" applyAlignment="1" pivotButton="0" quotePrefix="0" xfId="0">
      <alignment horizontal="center" vertical="center"/>
    </xf>
    <xf numFmtId="10" fontId="18" fillId="0" borderId="12" applyAlignment="1" pivotButton="0" quotePrefix="0" xfId="0">
      <alignment horizontal="center" vertical="center" wrapText="1"/>
    </xf>
    <xf numFmtId="164" fontId="18" fillId="0" borderId="12" applyAlignment="1" pivotButton="0" quotePrefix="0" xfId="0">
      <alignment horizontal="center" vertical="center" wrapText="1"/>
    </xf>
    <xf numFmtId="173" fontId="18" fillId="0" borderId="12" applyAlignment="1" pivotButton="0" quotePrefix="0" xfId="0">
      <alignment horizontal="center" vertical="center" wrapText="1"/>
    </xf>
    <xf numFmtId="174" fontId="18" fillId="0" borderId="12" applyAlignment="1" pivotButton="0" quotePrefix="0" xfId="0">
      <alignment horizontal="center" vertical="center" wrapText="1"/>
    </xf>
    <xf numFmtId="167" fontId="18" fillId="0" borderId="4" applyAlignment="1" pivotButton="0" quotePrefix="0" xfId="0">
      <alignment horizontal="center" vertical="center" wrapText="1"/>
    </xf>
    <xf numFmtId="166" fontId="18" fillId="0" borderId="4" applyAlignment="1" pivotButton="0" quotePrefix="0" xfId="0">
      <alignment horizontal="center" vertical="center" wrapText="1"/>
    </xf>
    <xf numFmtId="49" fontId="18" fillId="0" borderId="4" applyAlignment="1" pivotButton="0" quotePrefix="0" xfId="0">
      <alignment horizontal="center" vertical="center" wrapText="1"/>
    </xf>
    <xf numFmtId="10" fontId="18" fillId="0" borderId="4" applyAlignment="1" pivotButton="0" quotePrefix="0" xfId="0">
      <alignment horizontal="center" vertical="center" wrapText="1"/>
    </xf>
    <xf numFmtId="164" fontId="18" fillId="0" borderId="4" applyAlignment="1" pivotButton="0" quotePrefix="0" xfId="0">
      <alignment horizontal="center" vertical="center" wrapText="1"/>
    </xf>
    <xf numFmtId="10" fontId="18" fillId="0" borderId="35" applyAlignment="1" pivotButton="0" quotePrefix="0" xfId="0">
      <alignment horizontal="center" vertical="center" wrapText="1"/>
    </xf>
    <xf numFmtId="167" fontId="18" fillId="0" borderId="10" applyAlignment="1" pivotButton="0" quotePrefix="0" xfId="0">
      <alignment horizontal="center" vertical="center" wrapText="1"/>
    </xf>
    <xf numFmtId="167" fontId="18" fillId="0" borderId="27" applyAlignment="1" pivotButton="0" quotePrefix="0" xfId="0">
      <alignment horizontal="center" vertical="center" wrapText="1"/>
    </xf>
    <xf numFmtId="10" fontId="18" fillId="0" borderId="36" applyAlignment="1" pivotButton="0" quotePrefix="0" xfId="0">
      <alignment horizontal="center" vertical="center" wrapText="1"/>
    </xf>
    <xf numFmtId="0" fontId="18" fillId="0" borderId="42" applyAlignment="1" pivotButton="0" quotePrefix="0" xfId="0">
      <alignment horizontal="center" vertical="center" wrapText="1"/>
    </xf>
    <xf numFmtId="164" fontId="18" fillId="0" borderId="10" applyAlignment="1" pivotButton="0" quotePrefix="0" xfId="0">
      <alignment horizontal="center" vertical="center" wrapText="1"/>
    </xf>
    <xf numFmtId="167" fontId="18" fillId="0" borderId="19" applyAlignment="1" pivotButton="0" quotePrefix="0" xfId="0">
      <alignment horizontal="center" vertical="center" wrapText="1"/>
    </xf>
    <xf numFmtId="10" fontId="18" fillId="0" borderId="32" applyAlignment="1" pivotButton="0" quotePrefix="0" xfId="0">
      <alignment horizontal="center" vertical="center" wrapText="1"/>
    </xf>
    <xf numFmtId="164" fontId="18" fillId="0" borderId="33" applyAlignment="1" pivotButton="0" quotePrefix="0" xfId="0">
      <alignment horizontal="center" vertical="center" wrapText="1"/>
    </xf>
    <xf numFmtId="164" fontId="18" fillId="0" borderId="19" applyAlignment="1" pivotButton="0" quotePrefix="0" xfId="0">
      <alignment horizontal="center" vertical="center" wrapText="1"/>
    </xf>
    <xf numFmtId="10" fontId="29" fillId="0" borderId="32" applyAlignment="1" pivotButton="0" quotePrefix="0" xfId="0">
      <alignment horizontal="center" vertical="center" wrapText="1"/>
    </xf>
    <xf numFmtId="10" fontId="29" fillId="0" borderId="17" applyAlignment="1" pivotButton="0" quotePrefix="0" xfId="0">
      <alignment horizontal="center" vertical="center" wrapText="1"/>
    </xf>
    <xf numFmtId="0" fontId="29" fillId="0" borderId="12" applyAlignment="1" pivotButton="0" quotePrefix="0" xfId="0">
      <alignment horizontal="center" vertical="center" wrapText="1"/>
    </xf>
    <xf numFmtId="10" fontId="29" fillId="0" borderId="43" applyAlignment="1" pivotButton="0" quotePrefix="0" xfId="0">
      <alignment horizontal="center" vertical="center" wrapText="1"/>
    </xf>
    <xf numFmtId="10" fontId="29" fillId="0" borderId="35" applyAlignment="1" pivotButton="0" quotePrefix="0" xfId="0">
      <alignment horizontal="center" vertical="center" wrapText="1"/>
    </xf>
    <xf numFmtId="167" fontId="17" fillId="0" borderId="12" applyAlignment="1" pivotButton="0" quotePrefix="0" xfId="0">
      <alignment vertical="center" wrapText="1"/>
    </xf>
    <xf numFmtId="167" fontId="16" fillId="0" borderId="10" applyAlignment="1" pivotButton="0" quotePrefix="0" xfId="0">
      <alignment horizontal="center" vertical="center" wrapText="1"/>
    </xf>
    <xf numFmtId="2" fontId="38" fillId="0" borderId="19" pivotButton="0" quotePrefix="0" xfId="0"/>
    <xf numFmtId="10" fontId="16" fillId="0" borderId="32" applyAlignment="1" pivotButton="0" quotePrefix="0" xfId="0">
      <alignment horizontal="center" vertical="center" wrapText="1"/>
    </xf>
    <xf numFmtId="2" fontId="38" fillId="0" borderId="12" applyAlignment="1" pivotButton="0" quotePrefix="0" xfId="0">
      <alignment horizontal="center" vertical="center" wrapText="1"/>
    </xf>
    <xf numFmtId="2" fontId="39" fillId="0" borderId="12" applyAlignment="1" pivotButton="0" quotePrefix="0" xfId="0">
      <alignment horizontal="center" vertical="center"/>
    </xf>
    <xf numFmtId="164" fontId="39" fillId="0" borderId="33" applyAlignment="1" pivotButton="0" quotePrefix="0" xfId="0">
      <alignment horizontal="center" vertical="center" wrapText="1"/>
    </xf>
    <xf numFmtId="10" fontId="18" fillId="0" borderId="17" applyAlignment="1" pivotButton="0" quotePrefix="0" xfId="0">
      <alignment horizontal="center" vertical="center" wrapText="1"/>
    </xf>
    <xf numFmtId="166" fontId="18" fillId="0" borderId="17" applyAlignment="1" pivotButton="0" quotePrefix="0" xfId="0">
      <alignment horizontal="center" vertical="center" wrapText="1"/>
    </xf>
    <xf numFmtId="166" fontId="18" fillId="0" borderId="6" applyAlignment="1" pivotButton="0" quotePrefix="0" xfId="0">
      <alignment horizontal="center" vertical="center" wrapText="1"/>
    </xf>
    <xf numFmtId="164" fontId="16" fillId="0" borderId="12" applyAlignment="1" pivotButton="0" quotePrefix="0" xfId="0">
      <alignment horizontal="center" vertical="center"/>
    </xf>
    <xf numFmtId="10" fontId="16" fillId="0" borderId="12" applyAlignment="1" pivotButton="0" quotePrefix="0" xfId="0">
      <alignment horizontal="center" vertical="center"/>
    </xf>
    <xf numFmtId="164" fontId="16" fillId="0" borderId="44" applyAlignment="1" pivotButton="0" quotePrefix="0" xfId="0">
      <alignment horizontal="center" vertical="center"/>
    </xf>
    <xf numFmtId="164" fontId="16" fillId="0" borderId="6" applyAlignment="1" pivotButton="0" quotePrefix="0" xfId="0">
      <alignment horizontal="center" vertical="center"/>
    </xf>
    <xf numFmtId="166" fontId="16" fillId="0" borderId="12" applyAlignment="1" pivotButton="0" quotePrefix="0" xfId="0">
      <alignment horizontal="center" vertical="center"/>
    </xf>
    <xf numFmtId="2" fontId="16" fillId="0" borderId="15" applyAlignment="1" pivotButton="0" quotePrefix="0" xfId="0">
      <alignment horizontal="center" vertical="center"/>
    </xf>
    <xf numFmtId="173" fontId="16" fillId="0" borderId="15" applyAlignment="1" pivotButton="0" quotePrefix="0" xfId="0">
      <alignment horizontal="center" vertical="center"/>
    </xf>
    <xf numFmtId="166" fontId="16" fillId="0" borderId="15" applyAlignment="1" pivotButton="0" quotePrefix="0" xfId="0">
      <alignment horizontal="center" vertical="center"/>
    </xf>
    <xf numFmtId="174" fontId="16" fillId="0" borderId="15" applyAlignment="1" pivotButton="0" quotePrefix="0" xfId="0">
      <alignment horizontal="center" vertical="center"/>
    </xf>
    <xf numFmtId="10" fontId="16" fillId="0" borderId="0" applyAlignment="1" pivotButton="0" quotePrefix="0" xfId="0">
      <alignment horizontal="center" vertical="center"/>
    </xf>
    <xf numFmtId="2" fontId="16" fillId="0" borderId="33" applyAlignment="1" pivotButton="0" quotePrefix="0" xfId="0">
      <alignment horizontal="center" vertical="center"/>
    </xf>
    <xf numFmtId="2" fontId="16" fillId="0" borderId="12" applyAlignment="1" pivotButton="0" quotePrefix="0" xfId="0">
      <alignment horizontal="center" vertical="center"/>
    </xf>
    <xf numFmtId="10" fontId="16" fillId="0" borderId="15" applyAlignment="1" pivotButton="0" quotePrefix="0" xfId="0">
      <alignment horizontal="center" vertical="center" wrapText="1"/>
    </xf>
    <xf numFmtId="10" fontId="16" fillId="0" borderId="10" applyAlignment="1" pivotButton="0" quotePrefix="0" xfId="0">
      <alignment horizontal="center" vertical="center" wrapText="1"/>
    </xf>
    <xf numFmtId="175" fontId="17" fillId="0" borderId="19" applyAlignment="1" pivotButton="0" quotePrefix="0" xfId="0">
      <alignment horizontal="center" vertical="center"/>
    </xf>
    <xf numFmtId="174" fontId="17" fillId="0" borderId="12" applyAlignment="1" pivotButton="0" quotePrefix="0" xfId="0">
      <alignment horizontal="center" vertical="center"/>
    </xf>
    <xf numFmtId="173" fontId="16" fillId="0" borderId="12" applyAlignment="1" pivotButton="0" quotePrefix="0" xfId="0">
      <alignment horizontal="center" vertical="center" wrapText="1"/>
    </xf>
    <xf numFmtId="174" fontId="16" fillId="0" borderId="12" applyAlignment="1" pivotButton="0" quotePrefix="0" xfId="0">
      <alignment horizontal="center" vertical="center" wrapText="1"/>
    </xf>
    <xf numFmtId="167" fontId="16" fillId="0" borderId="12" applyAlignment="1" pivotButton="0" quotePrefix="0" xfId="0">
      <alignment horizontal="center" vertical="center" wrapText="1"/>
    </xf>
    <xf numFmtId="49" fontId="16" fillId="0" borderId="12" applyAlignment="1" pivotButton="0" quotePrefix="0" xfId="0">
      <alignment horizontal="center" vertical="center" wrapText="1"/>
    </xf>
    <xf numFmtId="10" fontId="16" fillId="0" borderId="4" applyAlignment="1" pivotButton="0" quotePrefix="0" xfId="0">
      <alignment horizontal="center" vertical="center" wrapText="1"/>
    </xf>
    <xf numFmtId="164" fontId="16" fillId="0" borderId="4" applyAlignment="1" pivotButton="0" quotePrefix="0" xfId="0">
      <alignment horizontal="center" vertical="center" wrapText="1"/>
    </xf>
    <xf numFmtId="10" fontId="16" fillId="0" borderId="0" applyAlignment="1" pivotButton="0" quotePrefix="0" xfId="0">
      <alignment horizontal="center" vertical="center" wrapText="1"/>
    </xf>
    <xf numFmtId="167" fontId="16" fillId="0" borderId="4" applyAlignment="1" pivotButton="0" quotePrefix="0" xfId="0">
      <alignment horizontal="center" vertical="center" wrapText="1"/>
    </xf>
    <xf numFmtId="10" fontId="16" fillId="0" borderId="17" applyAlignment="1" pivotButton="0" quotePrefix="0" xfId="0">
      <alignment horizontal="center" vertical="center" wrapText="1"/>
    </xf>
    <xf numFmtId="0" fontId="16" fillId="0" borderId="45" applyAlignment="1" pivotButton="0" quotePrefix="0" xfId="0">
      <alignment horizontal="center" vertical="center" wrapText="1"/>
    </xf>
    <xf numFmtId="164" fontId="16" fillId="0" borderId="10" applyAlignment="1" pivotButton="0" quotePrefix="0" xfId="0">
      <alignment horizontal="center" vertical="center" wrapText="1"/>
    </xf>
    <xf numFmtId="164" fontId="16" fillId="0" borderId="33" applyAlignment="1" pivotButton="0" quotePrefix="0" xfId="0">
      <alignment horizontal="center" vertical="center" wrapText="1"/>
    </xf>
    <xf numFmtId="164" fontId="16" fillId="0" borderId="19" applyAlignment="1" pivotButton="0" quotePrefix="0" xfId="0">
      <alignment horizontal="center" vertical="center" wrapText="1"/>
    </xf>
    <xf numFmtId="10" fontId="17" fillId="0" borderId="32" applyAlignment="1" pivotButton="0" quotePrefix="0" xfId="0">
      <alignment horizontal="center" vertical="center" wrapText="1"/>
    </xf>
    <xf numFmtId="10" fontId="17" fillId="0" borderId="17" applyAlignment="1" pivotButton="0" quotePrefix="0" xfId="0">
      <alignment horizontal="center" vertical="center" wrapText="1"/>
    </xf>
    <xf numFmtId="0" fontId="17" fillId="0" borderId="12" applyAlignment="1" pivotButton="0" quotePrefix="0" xfId="0">
      <alignment horizontal="center" vertical="center" wrapText="1"/>
    </xf>
    <xf numFmtId="10" fontId="17" fillId="0" borderId="43" applyAlignment="1" pivotButton="0" quotePrefix="0" xfId="0">
      <alignment horizontal="center" vertical="center" wrapText="1"/>
    </xf>
    <xf numFmtId="2" fontId="38" fillId="0" borderId="12" applyAlignment="1" pivotButton="0" quotePrefix="0" xfId="0">
      <alignment horizontal="center" vertical="center"/>
    </xf>
    <xf numFmtId="164" fontId="38" fillId="0" borderId="33" applyAlignment="1" pivotButton="0" quotePrefix="0" xfId="0">
      <alignment horizontal="center" vertical="center" wrapText="1"/>
    </xf>
    <xf numFmtId="10" fontId="16" fillId="0" borderId="39" applyAlignment="1" pivotButton="0" quotePrefix="0" xfId="0">
      <alignment horizontal="center" vertical="center"/>
    </xf>
    <xf numFmtId="10" fontId="16" fillId="0" borderId="16" applyAlignment="1" pivotButton="0" quotePrefix="0" xfId="0">
      <alignment horizontal="center" vertical="center"/>
    </xf>
    <xf numFmtId="174" fontId="16" fillId="0" borderId="12" applyAlignment="1" pivotButton="0" quotePrefix="0" xfId="0">
      <alignment horizontal="center" vertical="center"/>
    </xf>
    <xf numFmtId="173" fontId="16" fillId="0" borderId="12" applyAlignment="1" pivotButton="0" quotePrefix="0" xfId="0">
      <alignment horizontal="center" vertical="center"/>
    </xf>
    <xf numFmtId="175" fontId="17" fillId="0" borderId="12" applyAlignment="1" pivotButton="0" quotePrefix="0" xfId="0">
      <alignment horizontal="center" vertical="center"/>
    </xf>
    <xf numFmtId="0" fontId="16" fillId="0" borderId="42" applyAlignment="1" pivotButton="0" quotePrefix="0" xfId="0">
      <alignment horizontal="center" vertical="center" wrapText="1"/>
    </xf>
    <xf numFmtId="0" fontId="17" fillId="0" borderId="17" applyAlignment="1" pivotButton="0" quotePrefix="0" xfId="0">
      <alignment horizontal="center" vertical="center" wrapText="1"/>
    </xf>
    <xf numFmtId="0" fontId="38" fillId="0" borderId="19" pivotButton="0" quotePrefix="0" xfId="0"/>
    <xf numFmtId="0" fontId="38" fillId="0" borderId="12" applyAlignment="1" pivotButton="0" quotePrefix="0" xfId="0">
      <alignment horizontal="center" vertical="center" wrapText="1"/>
    </xf>
    <xf numFmtId="0" fontId="38" fillId="0" borderId="17" applyAlignment="1" pivotButton="0" quotePrefix="0" xfId="0">
      <alignment horizontal="center" vertical="center" wrapText="1"/>
    </xf>
    <xf numFmtId="164" fontId="38" fillId="0" borderId="12" applyAlignment="1" pivotButton="0" quotePrefix="0" xfId="0">
      <alignment horizontal="center" vertical="center" wrapText="1"/>
    </xf>
    <xf numFmtId="164" fontId="38" fillId="0" borderId="12" applyAlignment="1" pivotButton="0" quotePrefix="0" xfId="0">
      <alignment horizontal="center" vertical="center"/>
    </xf>
    <xf numFmtId="164" fontId="38" fillId="0" borderId="19" applyAlignment="1" pivotButton="0" quotePrefix="0" xfId="0">
      <alignment horizontal="center" vertical="center" wrapText="1"/>
    </xf>
    <xf numFmtId="167" fontId="18" fillId="0" borderId="16" applyAlignment="1" pivotButton="0" quotePrefix="0" xfId="0">
      <alignment horizontal="center" vertical="center" wrapText="1"/>
    </xf>
    <xf numFmtId="2" fontId="16" fillId="0" borderId="16" applyAlignment="1" pivotButton="0" quotePrefix="0" xfId="0">
      <alignment horizontal="center" vertical="center"/>
    </xf>
    <xf numFmtId="164" fontId="16" fillId="0" borderId="16" applyAlignment="1" pivotButton="0" quotePrefix="0" xfId="0">
      <alignment horizontal="center" vertical="center"/>
    </xf>
    <xf numFmtId="174" fontId="16" fillId="0" borderId="16" applyAlignment="1" pivotButton="0" quotePrefix="0" xfId="0">
      <alignment horizontal="center" vertical="center"/>
    </xf>
    <xf numFmtId="173" fontId="16" fillId="0" borderId="16" applyAlignment="1" pivotButton="0" quotePrefix="0" xfId="0">
      <alignment horizontal="center" vertical="center"/>
    </xf>
    <xf numFmtId="2" fontId="16" fillId="0" borderId="38" applyAlignment="1" pivotButton="0" quotePrefix="0" xfId="0">
      <alignment horizontal="center" vertical="center"/>
    </xf>
    <xf numFmtId="10" fontId="16" fillId="0" borderId="16" applyAlignment="1" pivotButton="0" quotePrefix="0" xfId="0">
      <alignment horizontal="center" vertical="center" wrapText="1"/>
    </xf>
    <xf numFmtId="0" fontId="16" fillId="0" borderId="15" applyAlignment="1" pivotButton="0" quotePrefix="0" xfId="0">
      <alignment horizontal="center" vertical="center"/>
    </xf>
    <xf numFmtId="2" fontId="29" fillId="0" borderId="15" applyAlignment="1" pivotButton="0" quotePrefix="0" xfId="0">
      <alignment horizontal="center" vertical="center"/>
    </xf>
    <xf numFmtId="2" fontId="18" fillId="0" borderId="44" applyAlignment="1" pivotButton="0" quotePrefix="0" xfId="0">
      <alignment horizontal="center" vertical="center"/>
    </xf>
    <xf numFmtId="2" fontId="18" fillId="0" borderId="12" applyAlignment="1" pivotButton="0" quotePrefix="0" xfId="0">
      <alignment horizontal="center" vertical="center"/>
    </xf>
    <xf numFmtId="10" fontId="18" fillId="0" borderId="6" applyAlignment="1" pivotButton="0" quotePrefix="0" xfId="0">
      <alignment horizontal="center" vertical="center"/>
    </xf>
    <xf numFmtId="2" fontId="18" fillId="0" borderId="6" applyAlignment="1" pivotButton="0" quotePrefix="0" xfId="0">
      <alignment horizontal="center" vertical="center"/>
    </xf>
    <xf numFmtId="2" fontId="29" fillId="0" borderId="12" applyAlignment="1" pivotButton="0" quotePrefix="0" xfId="0">
      <alignment horizontal="center" vertical="center"/>
    </xf>
    <xf numFmtId="2" fontId="29" fillId="0" borderId="25" applyAlignment="1" pivotButton="0" quotePrefix="0" xfId="0">
      <alignment horizontal="center" vertical="center"/>
    </xf>
    <xf numFmtId="2" fontId="29" fillId="0" borderId="19" applyAlignment="1" pivotButton="0" quotePrefix="0" xfId="0">
      <alignment horizontal="center" vertical="center"/>
    </xf>
    <xf numFmtId="2" fontId="18" fillId="0" borderId="12" applyAlignment="1" pivotButton="0" quotePrefix="0" xfId="0">
      <alignment horizontal="center" vertical="center" wrapText="1"/>
    </xf>
    <xf numFmtId="2" fontId="18" fillId="0" borderId="0" applyAlignment="1" pivotButton="0" quotePrefix="0" xfId="0">
      <alignment horizontal="center" vertical="center"/>
    </xf>
    <xf numFmtId="2" fontId="18" fillId="0" borderId="15" applyAlignment="1" pivotButton="0" quotePrefix="0" xfId="0">
      <alignment horizontal="center" vertical="center" wrapText="1"/>
    </xf>
    <xf numFmtId="49" fontId="18" fillId="0" borderId="15" applyAlignment="1" pivotButton="0" quotePrefix="0" xfId="0">
      <alignment horizontal="center" vertical="center" wrapText="1"/>
    </xf>
    <xf numFmtId="10" fontId="18" fillId="0" borderId="43" applyAlignment="1" pivotButton="0" quotePrefix="0" xfId="0">
      <alignment horizontal="center" vertical="center" wrapText="1"/>
    </xf>
    <xf numFmtId="2" fontId="18" fillId="0" borderId="4" applyAlignment="1" pivotButton="0" quotePrefix="0" xfId="0">
      <alignment horizontal="center" vertical="center" wrapText="1"/>
    </xf>
    <xf numFmtId="0" fontId="18" fillId="0" borderId="45" applyAlignment="1" pivotButton="0" quotePrefix="0" xfId="0">
      <alignment horizontal="center" vertical="center" wrapText="1"/>
    </xf>
    <xf numFmtId="2" fontId="18" fillId="0" borderId="3" applyAlignment="1" pivotButton="0" quotePrefix="0" xfId="0">
      <alignment horizontal="center" vertical="center" wrapText="1"/>
    </xf>
    <xf numFmtId="10" fontId="29" fillId="0" borderId="21" applyAlignment="1" pivotButton="0" quotePrefix="0" xfId="0">
      <alignment horizontal="center" vertical="center" wrapText="1"/>
    </xf>
    <xf numFmtId="2" fontId="29" fillId="0" borderId="36" applyAlignment="1" pivotButton="0" quotePrefix="0" xfId="0">
      <alignment horizontal="center" vertical="center" wrapText="1"/>
    </xf>
    <xf numFmtId="10" fontId="29" fillId="0" borderId="4" applyAlignment="1" pivotButton="0" quotePrefix="0" xfId="0">
      <alignment horizontal="center" vertical="center" wrapText="1"/>
    </xf>
    <xf numFmtId="10" fontId="29" fillId="0" borderId="36" applyAlignment="1" pivotButton="0" quotePrefix="0" xfId="0">
      <alignment horizontal="center" vertical="center" wrapText="1"/>
    </xf>
    <xf numFmtId="167" fontId="16" fillId="0" borderId="27" applyAlignment="1" pivotButton="0" quotePrefix="0" xfId="0">
      <alignment horizontal="center" vertical="center" wrapText="1"/>
    </xf>
    <xf numFmtId="2" fontId="40" fillId="0" borderId="4" applyAlignment="1" pivotButton="0" quotePrefix="0" xfId="0">
      <alignment horizontal="right" vertical="center"/>
    </xf>
    <xf numFmtId="2" fontId="16" fillId="0" borderId="4" applyAlignment="1" pivotButton="0" quotePrefix="0" xfId="0">
      <alignment horizontal="center" vertical="center" wrapText="1"/>
    </xf>
    <xf numFmtId="10" fontId="16" fillId="0" borderId="35" applyAlignment="1" pivotButton="0" quotePrefix="0" xfId="0">
      <alignment horizontal="center" vertical="center" wrapText="1"/>
    </xf>
    <xf numFmtId="2" fontId="38" fillId="0" borderId="4" applyAlignment="1" pivotButton="0" quotePrefix="0" xfId="0">
      <alignment horizontal="center" vertical="center"/>
    </xf>
    <xf numFmtId="10" fontId="16" fillId="0" borderId="36" applyAlignment="1" pivotButton="0" quotePrefix="0" xfId="0">
      <alignment horizontal="center" vertical="center" wrapText="1"/>
    </xf>
    <xf numFmtId="2" fontId="39" fillId="0" borderId="4" applyAlignment="1" pivotButton="0" quotePrefix="0" xfId="0">
      <alignment horizontal="center" vertical="center"/>
    </xf>
    <xf numFmtId="2" fontId="17" fillId="0" borderId="12" applyAlignment="1" pivotButton="0" quotePrefix="0" xfId="0">
      <alignment horizontal="center" vertical="center"/>
    </xf>
    <xf numFmtId="2" fontId="17" fillId="0" borderId="16" applyAlignment="1" pivotButton="0" quotePrefix="0" xfId="0">
      <alignment horizontal="center" vertical="center"/>
    </xf>
    <xf numFmtId="2" fontId="16" fillId="0" borderId="44" applyAlignment="1" pivotButton="0" quotePrefix="0" xfId="0">
      <alignment horizontal="center" vertical="center"/>
    </xf>
    <xf numFmtId="2" fontId="17" fillId="0" borderId="38" applyAlignment="1" pivotButton="0" quotePrefix="0" xfId="0">
      <alignment horizontal="center" vertical="center"/>
    </xf>
    <xf numFmtId="2" fontId="17" fillId="0" borderId="19" applyAlignment="1" pivotButton="0" quotePrefix="0" xfId="0">
      <alignment horizontal="center" vertical="center"/>
    </xf>
    <xf numFmtId="2" fontId="16" fillId="0" borderId="12" applyAlignment="1" pivotButton="0" quotePrefix="0" xfId="0">
      <alignment horizontal="center" vertical="center" wrapText="1"/>
    </xf>
    <xf numFmtId="2" fontId="16" fillId="0" borderId="9" applyAlignment="1" pivotButton="0" quotePrefix="0" xfId="0">
      <alignment horizontal="center" vertical="center" wrapText="1"/>
    </xf>
    <xf numFmtId="49" fontId="16" fillId="0" borderId="9" applyAlignment="1" pivotButton="0" quotePrefix="0" xfId="0">
      <alignment horizontal="center" vertical="center" wrapText="1"/>
    </xf>
    <xf numFmtId="10" fontId="16" fillId="0" borderId="46" applyAlignment="1" pivotButton="0" quotePrefix="0" xfId="0">
      <alignment horizontal="center" vertical="center" wrapText="1"/>
    </xf>
    <xf numFmtId="2" fontId="16" fillId="0" borderId="33" applyAlignment="1" pivotButton="0" quotePrefix="0" xfId="0">
      <alignment horizontal="center" vertical="center" wrapText="1"/>
    </xf>
    <xf numFmtId="2" fontId="17" fillId="0" borderId="17" applyAlignment="1" pivotButton="0" quotePrefix="0" xfId="0">
      <alignment horizontal="center" vertical="center" wrapText="1"/>
    </xf>
    <xf numFmtId="2" fontId="40" fillId="0" borderId="12" applyAlignment="1" pivotButton="0" quotePrefix="0" xfId="0">
      <alignment horizontal="right" vertical="center"/>
    </xf>
    <xf numFmtId="164" fontId="18" fillId="0" borderId="6" applyAlignment="1" pivotButton="0" quotePrefix="0" xfId="0">
      <alignment horizontal="center" vertical="center" wrapText="1"/>
    </xf>
    <xf numFmtId="49" fontId="40" fillId="0" borderId="4" applyAlignment="1" pivotButton="0" quotePrefix="0" xfId="0">
      <alignment horizontal="right" vertical="center"/>
    </xf>
    <xf numFmtId="164" fontId="40" fillId="0" borderId="4" applyAlignment="1" pivotButton="0" quotePrefix="0" xfId="0">
      <alignment horizontal="right" vertical="center"/>
    </xf>
    <xf numFmtId="2" fontId="39" fillId="0" borderId="9" applyAlignment="1" pivotButton="0" quotePrefix="0" xfId="0">
      <alignment horizontal="center" vertical="center"/>
    </xf>
    <xf numFmtId="2" fontId="17" fillId="0" borderId="33" applyAlignment="1" pivotButton="0" quotePrefix="0" xfId="0">
      <alignment horizontal="center" vertical="center"/>
    </xf>
    <xf numFmtId="2" fontId="17" fillId="0" borderId="15" applyAlignment="1" pivotButton="0" quotePrefix="0" xfId="0">
      <alignment horizontal="center" vertical="center"/>
    </xf>
    <xf numFmtId="164" fontId="16" fillId="0" borderId="6" applyAlignment="1" pivotButton="0" quotePrefix="0" xfId="0">
      <alignment horizontal="center" vertical="center" wrapText="1"/>
    </xf>
    <xf numFmtId="49" fontId="40" fillId="0" borderId="12" applyAlignment="1" pivotButton="0" quotePrefix="0" xfId="0">
      <alignment horizontal="right" vertical="center"/>
    </xf>
    <xf numFmtId="164" fontId="40" fillId="0" borderId="12" applyAlignment="1" pivotButton="0" quotePrefix="0" xfId="0">
      <alignment horizontal="right" vertical="center"/>
    </xf>
    <xf numFmtId="2" fontId="38" fillId="0" borderId="9" applyAlignment="1" pivotButton="0" quotePrefix="0" xfId="0">
      <alignment horizontal="center" vertical="center"/>
    </xf>
    <xf numFmtId="2" fontId="17" fillId="0" borderId="47" applyAlignment="1" pivotButton="0" quotePrefix="0" xfId="0">
      <alignment horizontal="center" vertical="center"/>
    </xf>
    <xf numFmtId="167" fontId="16" fillId="0" borderId="6" applyAlignment="1" pivotButton="0" quotePrefix="0" xfId="0">
      <alignment horizontal="center" vertical="center" wrapText="1"/>
    </xf>
    <xf numFmtId="49" fontId="16" fillId="0" borderId="6" applyAlignment="1" pivotButton="0" quotePrefix="0" xfId="0">
      <alignment horizontal="center" vertical="center" wrapText="1"/>
    </xf>
    <xf numFmtId="10" fontId="16" fillId="0" borderId="31" applyAlignment="1" pivotButton="0" quotePrefix="0" xfId="0">
      <alignment horizontal="center" vertical="center" wrapText="1"/>
    </xf>
    <xf numFmtId="167" fontId="16" fillId="0" borderId="26" applyAlignment="1" pivotButton="0" quotePrefix="0" xfId="0">
      <alignment horizontal="center" vertical="center" wrapText="1"/>
    </xf>
    <xf numFmtId="167" fontId="16" fillId="0" borderId="15" applyAlignment="1" pivotButton="0" quotePrefix="0" xfId="0">
      <alignment horizontal="center" vertical="center" wrapText="1"/>
    </xf>
    <xf numFmtId="166" fontId="16" fillId="0" borderId="15" applyAlignment="1" pivotButton="0" quotePrefix="0" xfId="0">
      <alignment horizontal="center" vertical="center" wrapText="1"/>
    </xf>
    <xf numFmtId="10" fontId="16" fillId="0" borderId="43" applyAlignment="1" pivotButton="0" quotePrefix="0" xfId="0">
      <alignment horizontal="center" vertical="center" wrapText="1"/>
    </xf>
    <xf numFmtId="10" fontId="16" fillId="0" borderId="21" applyAlignment="1" pivotButton="0" quotePrefix="0" xfId="0">
      <alignment horizontal="center" vertical="center" wrapText="1"/>
    </xf>
    <xf numFmtId="164" fontId="16" fillId="0" borderId="25" applyAlignment="1" pivotButton="0" quotePrefix="0" xfId="0">
      <alignment horizontal="center" vertical="center" wrapText="1"/>
    </xf>
    <xf numFmtId="10" fontId="17" fillId="0" borderId="21" applyAlignment="1" pivotButton="0" quotePrefix="0" xfId="0">
      <alignment horizontal="center" vertical="center" wrapText="1"/>
    </xf>
    <xf numFmtId="164" fontId="17" fillId="0" borderId="21" applyAlignment="1" pivotButton="0" quotePrefix="0" xfId="0">
      <alignment horizontal="center" vertical="center" wrapText="1"/>
    </xf>
    <xf numFmtId="10" fontId="17" fillId="0" borderId="15" applyAlignment="1" pivotButton="0" quotePrefix="0" xfId="0">
      <alignment horizontal="center" vertical="center" wrapText="1"/>
    </xf>
    <xf numFmtId="49" fontId="40" fillId="0" borderId="15" applyAlignment="1" pivotButton="0" quotePrefix="0" xfId="0">
      <alignment horizontal="right" vertical="center"/>
    </xf>
    <xf numFmtId="164" fontId="40" fillId="0" borderId="15" applyAlignment="1" pivotButton="0" quotePrefix="0" xfId="0">
      <alignment horizontal="right" vertical="center"/>
    </xf>
    <xf numFmtId="0" fontId="16" fillId="0" borderId="15" applyAlignment="1" pivotButton="0" quotePrefix="0" xfId="0">
      <alignment horizontal="center" vertical="center" wrapText="1"/>
    </xf>
    <xf numFmtId="4" fontId="16" fillId="0" borderId="15" applyAlignment="1" pivotButton="0" quotePrefix="0" xfId="0">
      <alignment horizontal="center" vertical="center" wrapText="1"/>
    </xf>
    <xf numFmtId="164" fontId="38" fillId="0" borderId="9" applyAlignment="1" pivotButton="0" quotePrefix="0" xfId="0">
      <alignment horizontal="center" vertical="center"/>
    </xf>
    <xf numFmtId="2" fontId="29" fillId="0" borderId="0" applyAlignment="1" pivotButton="0" quotePrefix="0" xfId="0">
      <alignment horizontal="center" vertical="center"/>
    </xf>
    <xf numFmtId="2" fontId="41" fillId="0" borderId="4" applyAlignment="1" pivotButton="0" quotePrefix="0" xfId="0">
      <alignment vertical="center" wrapText="1"/>
    </xf>
    <xf numFmtId="2" fontId="40" fillId="0" borderId="4" applyAlignment="1" pivotButton="0" quotePrefix="0" xfId="0">
      <alignment vertical="center" wrapText="1"/>
    </xf>
    <xf numFmtId="2" fontId="42" fillId="0" borderId="9" applyAlignment="1" pivotButton="0" quotePrefix="0" xfId="0">
      <alignment horizontal="center" vertical="center"/>
    </xf>
    <xf numFmtId="2" fontId="17" fillId="0" borderId="9" applyAlignment="1" pivotButton="0" quotePrefix="0" xfId="0">
      <alignment horizontal="center" vertical="center" wrapText="1"/>
    </xf>
    <xf numFmtId="49" fontId="17" fillId="0" borderId="9" applyAlignment="1" pivotButton="0" quotePrefix="0" xfId="0">
      <alignment horizontal="center" vertical="center" wrapText="1"/>
    </xf>
    <xf numFmtId="2" fontId="40" fillId="0" borderId="12" applyAlignment="1" pivotButton="0" quotePrefix="0" xfId="0">
      <alignment vertical="center" wrapText="1"/>
    </xf>
    <xf numFmtId="2" fontId="43" fillId="0" borderId="9" applyAlignment="1" pivotButton="0" quotePrefix="0" xfId="0">
      <alignment horizontal="center" vertical="center"/>
    </xf>
    <xf numFmtId="10" fontId="16" fillId="0" borderId="6" applyAlignment="1" pivotButton="0" quotePrefix="0" xfId="0">
      <alignment horizontal="center" vertical="center"/>
    </xf>
    <xf numFmtId="166" fontId="17" fillId="0" borderId="16" applyAlignment="1" pivotButton="0" quotePrefix="0" xfId="0">
      <alignment horizontal="center" vertical="center"/>
    </xf>
    <xf numFmtId="166" fontId="17" fillId="0" borderId="12" applyAlignment="1" pivotButton="0" quotePrefix="0" xfId="0">
      <alignment horizontal="center" vertical="center"/>
    </xf>
    <xf numFmtId="10" fontId="16" fillId="0" borderId="44" applyAlignment="1" pivotButton="0" quotePrefix="0" xfId="0">
      <alignment horizontal="center" vertical="center"/>
    </xf>
    <xf numFmtId="49" fontId="17" fillId="0" borderId="6" applyAlignment="1" pivotButton="0" quotePrefix="0" xfId="0">
      <alignment horizontal="center" vertical="center" wrapText="1"/>
    </xf>
    <xf numFmtId="167" fontId="17" fillId="0" borderId="15" applyAlignment="1" pivotButton="0" quotePrefix="0" xfId="0">
      <alignment horizontal="center" vertical="center" wrapText="1"/>
    </xf>
    <xf numFmtId="166" fontId="40" fillId="0" borderId="21" applyAlignment="1" pivotButton="0" quotePrefix="0" xfId="0">
      <alignment vertical="center" wrapText="1"/>
    </xf>
    <xf numFmtId="4" fontId="16" fillId="0" borderId="21" applyAlignment="1" pivotButton="0" quotePrefix="0" xfId="0">
      <alignment horizontal="center" vertical="center" wrapText="1"/>
    </xf>
    <xf numFmtId="167" fontId="17" fillId="0" borderId="26" applyAlignment="1" pivotButton="0" quotePrefix="0" xfId="0">
      <alignment horizontal="center" vertical="center" wrapText="1"/>
    </xf>
    <xf numFmtId="166" fontId="40" fillId="0" borderId="15" applyAlignment="1" pivotButton="0" quotePrefix="0" xfId="0">
      <alignment vertical="center" wrapText="1"/>
    </xf>
    <xf numFmtId="164" fontId="43" fillId="0" borderId="6" applyAlignment="1" pivotButton="0" quotePrefix="0" xfId="0">
      <alignment horizontal="center" vertical="center"/>
    </xf>
    <xf numFmtId="2" fontId="40" fillId="0" borderId="15" applyAlignment="1" pivotButton="0" quotePrefix="0" xfId="0">
      <alignment vertical="center" wrapText="1"/>
    </xf>
    <xf numFmtId="2" fontId="16" fillId="0" borderId="15" applyAlignment="1" pivotButton="0" quotePrefix="0" xfId="0">
      <alignment horizontal="center" vertical="center" wrapText="1"/>
    </xf>
    <xf numFmtId="10" fontId="18" fillId="0" borderId="21" applyAlignment="1" pivotButton="0" quotePrefix="0" xfId="0">
      <alignment horizontal="center" vertical="center" wrapText="1"/>
    </xf>
    <xf numFmtId="167" fontId="29" fillId="0" borderId="19" applyAlignment="1" pivotButton="0" quotePrefix="0" xfId="0">
      <alignment horizontal="center" vertical="center" wrapText="1"/>
    </xf>
    <xf numFmtId="0" fontId="16" fillId="0" borderId="12" applyAlignment="1" pivotButton="0" quotePrefix="0" xfId="0">
      <alignment horizontal="center" vertical="center"/>
    </xf>
    <xf numFmtId="0" fontId="16" fillId="0" borderId="44" applyAlignment="1" pivotButton="0" quotePrefix="0" xfId="0">
      <alignment horizontal="center" vertical="center"/>
    </xf>
    <xf numFmtId="166" fontId="40" fillId="0" borderId="26" applyAlignment="1" pivotButton="0" quotePrefix="0" xfId="0">
      <alignment vertical="center" wrapText="1"/>
    </xf>
    <xf numFmtId="4" fontId="16" fillId="0" borderId="12" applyAlignment="1" pivotButton="0" quotePrefix="0" xfId="0">
      <alignment horizontal="center" vertical="center" wrapText="1"/>
    </xf>
    <xf numFmtId="0" fontId="16" fillId="0" borderId="16" applyAlignment="1" pivotButton="0" quotePrefix="0" xfId="0">
      <alignment horizontal="center" vertical="center"/>
    </xf>
    <xf numFmtId="2" fontId="18" fillId="0" borderId="21" applyAlignment="1" pivotButton="0" quotePrefix="0" xfId="0">
      <alignment horizontal="center" vertical="center"/>
    </xf>
    <xf numFmtId="2" fontId="29" fillId="0" borderId="12" applyAlignment="1" pivotButton="0" quotePrefix="0" xfId="0">
      <alignment horizontal="center" vertical="center" wrapText="1"/>
    </xf>
    <xf numFmtId="10" fontId="29" fillId="0" borderId="12" applyAlignment="1" pivotButton="0" quotePrefix="0" xfId="0">
      <alignment horizontal="center" vertical="center" wrapText="1"/>
    </xf>
    <xf numFmtId="2" fontId="29" fillId="0" borderId="4" applyAlignment="1" pivotButton="0" quotePrefix="0" xfId="0">
      <alignment horizontal="center" vertical="center" wrapText="1"/>
    </xf>
    <xf numFmtId="49" fontId="29" fillId="0" borderId="4" applyAlignment="1" pivotButton="0" quotePrefix="0" xfId="0">
      <alignment horizontal="center" vertical="center" wrapText="1"/>
    </xf>
    <xf numFmtId="167" fontId="29" fillId="0" borderId="10" applyAlignment="1" pivotButton="0" quotePrefix="0" xfId="0">
      <alignment horizontal="center" vertical="center" wrapText="1"/>
    </xf>
    <xf numFmtId="167" fontId="17" fillId="0" borderId="27" applyAlignment="1" pivotButton="0" quotePrefix="0" xfId="0">
      <alignment horizontal="center" vertical="center" wrapText="1"/>
    </xf>
    <xf numFmtId="167" fontId="44" fillId="0" borderId="4" applyAlignment="1" pivotButton="0" quotePrefix="0" xfId="2">
      <alignment horizontal="center" vertical="center"/>
    </xf>
    <xf numFmtId="2" fontId="40" fillId="0" borderId="4" applyAlignment="1" pivotButton="0" quotePrefix="0" xfId="2">
      <alignment vertical="center"/>
    </xf>
    <xf numFmtId="2" fontId="40" fillId="0" borderId="3" applyAlignment="1" pivotButton="0" quotePrefix="0" xfId="2">
      <alignment vertical="center"/>
    </xf>
    <xf numFmtId="167" fontId="17" fillId="0" borderId="16" applyAlignment="1" pivotButton="0" quotePrefix="0" xfId="0">
      <alignment horizontal="center" vertical="center" wrapText="1"/>
    </xf>
    <xf numFmtId="49" fontId="17" fillId="0" borderId="16" applyAlignment="1" pivotButton="0" quotePrefix="0" xfId="0">
      <alignment horizontal="center" vertical="center" wrapText="1"/>
    </xf>
    <xf numFmtId="49" fontId="16" fillId="0" borderId="16" applyAlignment="1" pivotButton="0" quotePrefix="0" xfId="0">
      <alignment horizontal="center" vertical="center" wrapText="1"/>
    </xf>
    <xf numFmtId="10" fontId="16" fillId="0" borderId="40" applyAlignment="1" pivotButton="0" quotePrefix="0" xfId="0">
      <alignment horizontal="center" vertical="center" wrapText="1"/>
    </xf>
    <xf numFmtId="167" fontId="44" fillId="0" borderId="12" applyAlignment="1" pivotButton="0" quotePrefix="0" xfId="2">
      <alignment horizontal="center" vertical="center" wrapText="1"/>
    </xf>
    <xf numFmtId="2" fontId="40" fillId="0" borderId="12" applyAlignment="1" pivotButton="0" quotePrefix="0" xfId="2">
      <alignment vertical="center" wrapText="1"/>
    </xf>
    <xf numFmtId="2" fontId="40" fillId="0" borderId="33" applyAlignment="1" pivotButton="0" quotePrefix="0" xfId="2">
      <alignment vertical="center" wrapText="1"/>
    </xf>
    <xf numFmtId="49" fontId="17" fillId="0" borderId="20" applyAlignment="1" pivotButton="0" quotePrefix="0" xfId="0">
      <alignment horizontal="center" vertical="center" wrapText="1"/>
    </xf>
    <xf numFmtId="167" fontId="44" fillId="0" borderId="15" applyAlignment="1" pivotButton="0" quotePrefix="0" xfId="2">
      <alignment horizontal="center" vertical="center" wrapText="1"/>
    </xf>
    <xf numFmtId="166" fontId="40" fillId="0" borderId="15" applyAlignment="1" pivotButton="0" quotePrefix="0" xfId="2">
      <alignment vertical="center" wrapText="1"/>
    </xf>
    <xf numFmtId="166" fontId="40" fillId="0" borderId="26" applyAlignment="1" pivotButton="0" quotePrefix="0" xfId="2">
      <alignment vertical="center" wrapText="1"/>
    </xf>
    <xf numFmtId="176" fontId="16" fillId="0" borderId="15" applyAlignment="1" pivotButton="0" quotePrefix="0" xfId="0">
      <alignment horizontal="center" vertical="center"/>
    </xf>
    <xf numFmtId="2" fontId="29" fillId="0" borderId="21" applyAlignment="1" pivotButton="0" quotePrefix="0" xfId="0">
      <alignment horizontal="center" vertical="center" wrapText="1"/>
    </xf>
    <xf numFmtId="167" fontId="29" fillId="0" borderId="21" applyAlignment="1" pivotButton="0" quotePrefix="0" xfId="0">
      <alignment horizontal="center" vertical="center" wrapText="1"/>
    </xf>
    <xf numFmtId="167" fontId="29" fillId="0" borderId="15" applyAlignment="1" pivotButton="0" quotePrefix="0" xfId="0">
      <alignment horizontal="center" vertical="center" wrapText="1"/>
    </xf>
    <xf numFmtId="49" fontId="29" fillId="0" borderId="21" applyAlignment="1" pivotButton="0" quotePrefix="0" xfId="0">
      <alignment horizontal="center" vertical="center" wrapText="1"/>
    </xf>
    <xf numFmtId="2" fontId="17" fillId="0" borderId="22" applyAlignment="1" pivotButton="0" quotePrefix="0" xfId="0">
      <alignment horizontal="center" vertical="center" wrapText="1"/>
    </xf>
    <xf numFmtId="167" fontId="17" fillId="0" borderId="22" applyAlignment="1" pivotButton="0" quotePrefix="0" xfId="0">
      <alignment horizontal="center" vertical="center" wrapText="1"/>
    </xf>
    <xf numFmtId="10" fontId="16" fillId="0" borderId="28" applyAlignment="1" pivotButton="0" quotePrefix="0" xfId="0">
      <alignment horizontal="center" vertical="center" wrapText="1"/>
    </xf>
    <xf numFmtId="10" fontId="18" fillId="0" borderId="12" applyAlignment="1" pivotButton="0" quotePrefix="0" xfId="0">
      <alignment horizontal="center" vertical="center"/>
    </xf>
    <xf numFmtId="49" fontId="29" fillId="0" borderId="4" applyAlignment="1" pivotButton="0" quotePrefix="0" xfId="0">
      <alignment horizontal="center"/>
    </xf>
    <xf numFmtId="2" fontId="41" fillId="0" borderId="4" applyAlignment="1" pivotButton="0" quotePrefix="0" xfId="0">
      <alignment vertical="center"/>
    </xf>
    <xf numFmtId="2" fontId="18" fillId="0" borderId="36" applyAlignment="1" pivotButton="0" quotePrefix="0" xfId="0">
      <alignment horizontal="center" vertical="center" wrapText="1"/>
    </xf>
    <xf numFmtId="167" fontId="17" fillId="0" borderId="4" applyAlignment="1" pivotButton="0" quotePrefix="0" xfId="0">
      <alignment horizontal="center" vertical="center" wrapText="1"/>
    </xf>
    <xf numFmtId="2" fontId="40" fillId="0" borderId="4" applyAlignment="1" pivotButton="0" quotePrefix="0" xfId="0">
      <alignment vertical="center"/>
    </xf>
    <xf numFmtId="164" fontId="39" fillId="0" borderId="9" applyAlignment="1" pivotButton="0" quotePrefix="0" xfId="0">
      <alignment horizontal="center" vertical="center"/>
    </xf>
    <xf numFmtId="49" fontId="17" fillId="0" borderId="9" applyAlignment="1" pivotButton="0" quotePrefix="0" xfId="0">
      <alignment horizontal="center"/>
    </xf>
    <xf numFmtId="2" fontId="40" fillId="0" borderId="12" applyAlignment="1" pivotButton="0" quotePrefix="0" xfId="0">
      <alignment vertical="center"/>
    </xf>
    <xf numFmtId="2" fontId="16" fillId="0" borderId="17" applyAlignment="1" pivotButton="0" quotePrefix="0" xfId="0">
      <alignment horizontal="center" vertical="center" wrapText="1"/>
    </xf>
    <xf numFmtId="49" fontId="17" fillId="0" borderId="6" applyAlignment="1" pivotButton="0" quotePrefix="0" xfId="0">
      <alignment horizontal="center"/>
    </xf>
    <xf numFmtId="0" fontId="17" fillId="0" borderId="21" applyAlignment="1" pivotButton="0" quotePrefix="0" xfId="0">
      <alignment horizontal="center" vertical="center" wrapText="1"/>
    </xf>
    <xf numFmtId="4" fontId="17" fillId="0" borderId="21" applyAlignment="1" pivotButton="0" quotePrefix="0" xfId="0">
      <alignment horizontal="center" vertical="center" wrapText="1"/>
    </xf>
    <xf numFmtId="166" fontId="40" fillId="0" borderId="21" applyAlignment="1" pivotButton="0" quotePrefix="0" xfId="0">
      <alignment vertical="center"/>
    </xf>
    <xf numFmtId="164" fontId="16" fillId="0" borderId="21" applyAlignment="1" pivotButton="0" quotePrefix="0" xfId="0">
      <alignment horizontal="center" vertical="center" wrapText="1"/>
    </xf>
    <xf numFmtId="166" fontId="40" fillId="0" borderId="15" applyAlignment="1" pivotButton="0" quotePrefix="0" xfId="0">
      <alignment vertical="center"/>
    </xf>
    <xf numFmtId="164" fontId="38" fillId="0" borderId="6" applyAlignment="1" pivotButton="0" quotePrefix="0" xfId="0">
      <alignment horizontal="center" vertical="center"/>
    </xf>
    <xf numFmtId="2" fontId="41" fillId="0" borderId="4" applyAlignment="1" pivotButton="0" quotePrefix="0" xfId="0">
      <alignment horizontal="center"/>
    </xf>
    <xf numFmtId="49" fontId="41" fillId="0" borderId="4" applyAlignment="1" pivotButton="0" quotePrefix="0" xfId="0">
      <alignment horizontal="center"/>
    </xf>
    <xf numFmtId="2" fontId="40" fillId="0" borderId="25" applyAlignment="1" pivotButton="0" quotePrefix="0" xfId="0">
      <alignment vertical="center" wrapText="1"/>
    </xf>
    <xf numFmtId="2" fontId="40" fillId="0" borderId="9" applyAlignment="1" pivotButton="0" quotePrefix="0" xfId="0">
      <alignment horizontal="center"/>
    </xf>
    <xf numFmtId="49" fontId="40" fillId="0" borderId="9" applyAlignment="1" pivotButton="0" quotePrefix="0" xfId="0">
      <alignment horizontal="center"/>
    </xf>
    <xf numFmtId="2" fontId="40" fillId="0" borderId="33" applyAlignment="1" pivotButton="0" quotePrefix="0" xfId="0">
      <alignment vertical="center" wrapText="1"/>
    </xf>
    <xf numFmtId="176" fontId="16" fillId="0" borderId="12" applyAlignment="1" pivotButton="0" quotePrefix="0" xfId="0">
      <alignment horizontal="center" vertical="center"/>
    </xf>
    <xf numFmtId="3" fontId="40" fillId="0" borderId="6" applyAlignment="1" pivotButton="0" quotePrefix="0" xfId="0">
      <alignment horizontal="center"/>
    </xf>
    <xf numFmtId="49" fontId="40" fillId="0" borderId="6" applyAlignment="1" pivotButton="0" quotePrefix="0" xfId="0">
      <alignment horizontal="center"/>
    </xf>
    <xf numFmtId="164" fontId="18" fillId="0" borderId="35" applyAlignment="1" pivotButton="0" quotePrefix="0" xfId="0">
      <alignment horizontal="center" vertical="center" wrapText="1"/>
    </xf>
    <xf numFmtId="164" fontId="18" fillId="0" borderId="0" applyAlignment="1" pivotButton="0" quotePrefix="0" xfId="0">
      <alignment horizontal="center" vertical="center" wrapText="1"/>
    </xf>
    <xf numFmtId="164" fontId="16" fillId="0" borderId="32" applyAlignment="1" pivotButton="0" quotePrefix="0" xfId="0">
      <alignment horizontal="center" vertical="center" wrapText="1"/>
    </xf>
    <xf numFmtId="164" fontId="16" fillId="0" borderId="0" applyAlignment="1" pivotButton="0" quotePrefix="0" xfId="0">
      <alignment horizontal="center" vertical="center" wrapText="1"/>
    </xf>
    <xf numFmtId="10" fontId="18" fillId="0" borderId="21" applyAlignment="1" pivotButton="0" quotePrefix="0" xfId="0">
      <alignment horizontal="center" vertical="center"/>
    </xf>
    <xf numFmtId="2" fontId="18" fillId="0" borderId="26" applyAlignment="1" pivotButton="0" quotePrefix="0" xfId="0">
      <alignment horizontal="center" vertical="center"/>
    </xf>
    <xf numFmtId="167" fontId="18" fillId="0" borderId="10" applyAlignment="1" pivotButton="0" quotePrefix="0" xfId="0">
      <alignment horizontal="left" vertical="center" wrapText="1"/>
    </xf>
    <xf numFmtId="10" fontId="16" fillId="0" borderId="21" applyAlignment="1" pivotButton="0" quotePrefix="0" xfId="0">
      <alignment horizontal="center" vertical="center"/>
    </xf>
    <xf numFmtId="2" fontId="16" fillId="0" borderId="26" applyAlignment="1" pivotButton="0" quotePrefix="0" xfId="0">
      <alignment horizontal="center" vertical="center"/>
    </xf>
    <xf numFmtId="167" fontId="16" fillId="0" borderId="10" applyAlignment="1" pivotButton="0" quotePrefix="0" xfId="0">
      <alignment horizontal="left" vertical="center" wrapText="1"/>
    </xf>
    <xf numFmtId="164" fontId="17" fillId="0" borderId="15" applyAlignment="1" pivotButton="0" quotePrefix="0" xfId="0">
      <alignment horizontal="center" vertical="center" wrapText="1"/>
    </xf>
    <xf numFmtId="164" fontId="16" fillId="0" borderId="43" applyAlignment="1" pivotButton="0" quotePrefix="0" xfId="0">
      <alignment horizontal="center" vertical="center" wrapText="1"/>
    </xf>
    <xf numFmtId="166" fontId="40" fillId="0" borderId="26" applyAlignment="1" pivotButton="0" quotePrefix="0" xfId="0">
      <alignment vertical="center"/>
    </xf>
    <xf numFmtId="4" fontId="16" fillId="0" borderId="9" applyAlignment="1" pivotButton="0" quotePrefix="0" xfId="0">
      <alignment horizontal="center" vertical="center" wrapText="1"/>
    </xf>
    <xf numFmtId="167" fontId="18" fillId="0" borderId="26" applyAlignment="1" pivotButton="0" quotePrefix="0" xfId="0">
      <alignment horizontal="center" vertical="center" wrapText="1"/>
    </xf>
    <xf numFmtId="2" fontId="18" fillId="0" borderId="25" applyAlignment="1" pivotButton="0" quotePrefix="0" xfId="0">
      <alignment horizontal="center" vertical="center" wrapText="1"/>
    </xf>
    <xf numFmtId="10" fontId="29" fillId="0" borderId="15" applyAlignment="1" pivotButton="0" quotePrefix="0" xfId="0">
      <alignment horizontal="center" vertical="center" wrapText="1"/>
    </xf>
    <xf numFmtId="2" fontId="16" fillId="0" borderId="16" applyAlignment="1" pivotButton="0" quotePrefix="0" xfId="0">
      <alignment horizontal="center" vertical="center" wrapText="1"/>
    </xf>
    <xf numFmtId="167" fontId="16" fillId="0" borderId="16" applyAlignment="1" pivotButton="0" quotePrefix="0" xfId="0">
      <alignment horizontal="center" vertical="center" wrapText="1"/>
    </xf>
    <xf numFmtId="164" fontId="16" fillId="0" borderId="0" pivotButton="0" quotePrefix="0" xfId="0"/>
    <xf numFmtId="166" fontId="16" fillId="0" borderId="0" pivotButton="0" quotePrefix="0" xfId="0"/>
    <xf numFmtId="173" fontId="16" fillId="0" borderId="0" pivotButton="0" quotePrefix="0" xfId="0"/>
    <xf numFmtId="166" fontId="16" fillId="0" borderId="0" applyAlignment="1" pivotButton="0" quotePrefix="0" xfId="0">
      <alignment horizontal="center" vertical="center"/>
    </xf>
    <xf numFmtId="174" fontId="16" fillId="0" borderId="0" pivotButton="0" quotePrefix="0" xfId="0"/>
    <xf numFmtId="49" fontId="16" fillId="0" borderId="0" pivotButton="0" quotePrefix="0" xfId="0"/>
    <xf numFmtId="164" fontId="34" fillId="0" borderId="18" pivotButton="0" quotePrefix="0" xfId="2"/>
    <xf numFmtId="167" fontId="22" fillId="0" borderId="19" pivotButton="0" quotePrefix="0" xfId="2"/>
    <xf numFmtId="167" fontId="22" fillId="0" borderId="19" applyAlignment="1" pivotButton="0" quotePrefix="0" xfId="2">
      <alignment horizontal="center"/>
    </xf>
    <xf numFmtId="164" fontId="37" fillId="0" borderId="12" applyAlignment="1" pivotButton="0" quotePrefix="0" xfId="0">
      <alignment horizontal="center" vertical="center" wrapText="1"/>
    </xf>
    <xf numFmtId="10" fontId="37" fillId="0" borderId="12" applyAlignment="1" pivotButton="0" quotePrefix="0" xfId="0">
      <alignment horizontal="center" vertical="center" wrapText="1"/>
    </xf>
    <xf numFmtId="10" fontId="14" fillId="0" borderId="12" applyAlignment="1" pivotButton="0" quotePrefix="0" xfId="0">
      <alignment horizontal="center" vertical="center"/>
    </xf>
    <xf numFmtId="164" fontId="37" fillId="0" borderId="12" applyAlignment="1" pivotButton="0" quotePrefix="0" xfId="0">
      <alignment horizontal="center" vertical="center"/>
    </xf>
    <xf numFmtId="10" fontId="37" fillId="0" borderId="12" applyAlignment="1" pivotButton="0" quotePrefix="0" xfId="0">
      <alignment horizontal="center" vertical="center"/>
    </xf>
    <xf numFmtId="164" fontId="14" fillId="0" borderId="12" applyAlignment="1" pivotButton="0" quotePrefix="0" xfId="0">
      <alignment horizontal="center" vertical="center"/>
    </xf>
    <xf numFmtId="2" fontId="13" fillId="0" borderId="12" applyAlignment="1" pivotButton="0" quotePrefix="0" xfId="0">
      <alignment horizontal="center" vertical="center" wrapText="1"/>
    </xf>
    <xf numFmtId="2" fontId="15" fillId="0" borderId="12" applyAlignment="1" pivotButton="0" quotePrefix="0" xfId="0">
      <alignment horizontal="center" vertical="center" wrapText="1"/>
    </xf>
    <xf numFmtId="2" fontId="13" fillId="0" borderId="12" applyAlignment="1" pivotButton="0" quotePrefix="0" xfId="0">
      <alignment horizontal="center" vertical="center"/>
    </xf>
    <xf numFmtId="2" fontId="12" fillId="0" borderId="12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0" fontId="32" fillId="0" borderId="0" applyAlignment="1" pivotButton="0" quotePrefix="0" xfId="0">
      <alignment horizontal="center" vertical="center"/>
    </xf>
    <xf numFmtId="10" fontId="32" fillId="0" borderId="0" applyAlignment="1" pivotButton="0" quotePrefix="0" xfId="0">
      <alignment horizontal="center" vertical="center"/>
    </xf>
    <xf numFmtId="164" fontId="32" fillId="0" borderId="0" applyAlignment="1" pivotButton="0" quotePrefix="0" xfId="0">
      <alignment horizontal="center" vertical="center"/>
    </xf>
    <xf numFmtId="164" fontId="5" fillId="0" borderId="0" applyAlignment="1" pivotButton="0" quotePrefix="0" xfId="0">
      <alignment horizontal="center" vertical="center"/>
    </xf>
    <xf numFmtId="10" fontId="0" fillId="0" borderId="5" applyAlignment="1" pivotButton="0" quotePrefix="0" xfId="0">
      <alignment horizontal="center" vertical="center" wrapText="1"/>
    </xf>
    <xf numFmtId="2" fontId="0" fillId="0" borderId="5" applyAlignment="1" pivotButton="0" quotePrefix="0" xfId="0">
      <alignment horizontal="center" vertical="center" wrapText="1"/>
    </xf>
    <xf numFmtId="57" fontId="0" fillId="0" borderId="5" applyAlignment="1" pivotButton="0" quotePrefix="0" xfId="0">
      <alignment horizontal="center" vertical="center" wrapText="1"/>
    </xf>
    <xf numFmtId="10" fontId="17" fillId="0" borderId="5" applyAlignment="1" pivotButton="0" quotePrefix="0" xfId="0">
      <alignment horizontal="center" vertical="center" wrapText="1"/>
    </xf>
    <xf numFmtId="167" fontId="1" fillId="0" borderId="27" applyAlignment="1" pivotButton="0" quotePrefix="0" xfId="0">
      <alignment horizontal="center" vertical="center" wrapText="1"/>
    </xf>
    <xf numFmtId="164" fontId="0" fillId="0" borderId="5" applyAlignment="1" pivotButton="0" quotePrefix="0" xfId="0">
      <alignment horizontal="center" vertical="center" wrapText="1"/>
    </xf>
    <xf numFmtId="10" fontId="0" fillId="0" borderId="28" applyAlignment="1" pivotButton="0" quotePrefix="0" xfId="0">
      <alignment horizontal="center" vertical="center" wrapText="1"/>
    </xf>
    <xf numFmtId="164" fontId="0" fillId="0" borderId="29" applyAlignment="1" pivotButton="0" quotePrefix="0" xfId="0">
      <alignment horizontal="center" vertical="center" wrapText="1"/>
    </xf>
    <xf numFmtId="167" fontId="0" fillId="0" borderId="28" applyAlignment="1" pivotButton="0" quotePrefix="0" xfId="0">
      <alignment horizontal="center" vertical="center" wrapText="1"/>
    </xf>
    <xf numFmtId="49" fontId="0" fillId="0" borderId="3" applyAlignment="1" pivotButton="0" quotePrefix="0" xfId="0">
      <alignment horizontal="center" vertical="center" wrapText="1"/>
    </xf>
    <xf numFmtId="167" fontId="1" fillId="0" borderId="30" applyAlignment="1" pivotButton="0" quotePrefix="0" xfId="0">
      <alignment horizontal="center" vertical="center" wrapText="1"/>
    </xf>
    <xf numFmtId="164" fontId="0" fillId="0" borderId="20" applyAlignment="1" pivotButton="0" quotePrefix="0" xfId="0">
      <alignment horizontal="center" vertical="center" wrapText="1"/>
    </xf>
    <xf numFmtId="10" fontId="3" fillId="0" borderId="32" applyAlignment="1" pivotButton="0" quotePrefix="0" xfId="0">
      <alignment horizontal="center" vertical="center" wrapText="1"/>
    </xf>
    <xf numFmtId="167" fontId="3" fillId="0" borderId="0" applyAlignment="1" pivotButton="0" quotePrefix="0" xfId="0">
      <alignment horizontal="center" vertical="center" wrapText="1"/>
    </xf>
    <xf numFmtId="166" fontId="3" fillId="0" borderId="33" applyAlignment="1" pivotButton="0" quotePrefix="0" xfId="0">
      <alignment horizontal="center" vertical="center"/>
    </xf>
    <xf numFmtId="166" fontId="3" fillId="0" borderId="12" applyAlignment="1" pivotButton="0" quotePrefix="0" xfId="0">
      <alignment horizontal="center" vertical="center"/>
    </xf>
    <xf numFmtId="10" fontId="4" fillId="0" borderId="32" applyAlignment="1" pivotButton="0" quotePrefix="0" xfId="0">
      <alignment horizontal="center" vertical="center" wrapText="1"/>
    </xf>
    <xf numFmtId="166" fontId="4" fillId="0" borderId="33" applyAlignment="1" pivotButton="0" quotePrefix="0" xfId="0">
      <alignment horizontal="center" vertical="center"/>
    </xf>
    <xf numFmtId="2" fontId="3" fillId="0" borderId="12" applyAlignment="1" pivotButton="0" quotePrefix="0" xfId="0">
      <alignment horizontal="center" vertical="center" wrapText="1"/>
    </xf>
    <xf numFmtId="2" fontId="3" fillId="0" borderId="33" applyAlignment="1" pivotButton="0" quotePrefix="0" xfId="0">
      <alignment horizontal="center" vertical="center"/>
    </xf>
    <xf numFmtId="2" fontId="3" fillId="0" borderId="12" applyAlignment="1" pivotButton="0" quotePrefix="0" xfId="0">
      <alignment horizontal="center" vertical="center"/>
    </xf>
    <xf numFmtId="2" fontId="1" fillId="0" borderId="33" applyAlignment="1" pivotButton="0" quotePrefix="0" xfId="0">
      <alignment horizontal="center" vertical="center"/>
    </xf>
    <xf numFmtId="2" fontId="1" fillId="0" borderId="12" applyAlignment="1" pivotButton="0" quotePrefix="0" xfId="0">
      <alignment horizontal="center" vertical="center"/>
    </xf>
    <xf numFmtId="166" fontId="0" fillId="0" borderId="33" applyAlignment="1" pivotButton="0" quotePrefix="0" xfId="0">
      <alignment horizontal="center" vertical="center"/>
    </xf>
    <xf numFmtId="164" fontId="4" fillId="0" borderId="33" applyAlignment="1" pivotButton="0" quotePrefix="0" xfId="0">
      <alignment horizontal="center" vertical="center"/>
    </xf>
    <xf numFmtId="167" fontId="5" fillId="0" borderId="0" applyAlignment="1" pivotButton="0" quotePrefix="0" xfId="0">
      <alignment horizontal="center" vertical="center"/>
    </xf>
    <xf numFmtId="172" fontId="1" fillId="0" borderId="3" applyAlignment="1" pivotButton="0" quotePrefix="0" xfId="0">
      <alignment horizontal="center" vertical="center" wrapText="1"/>
    </xf>
    <xf numFmtId="2" fontId="0" fillId="0" borderId="4" applyAlignment="1" pivotButton="0" quotePrefix="0" xfId="0">
      <alignment horizontal="center" vertical="center" wrapText="1"/>
    </xf>
    <xf numFmtId="57" fontId="26" fillId="0" borderId="4" applyAlignment="1" pivotButton="0" quotePrefix="0" xfId="0">
      <alignment horizontal="center" vertical="center" wrapText="1"/>
    </xf>
    <xf numFmtId="10" fontId="26" fillId="0" borderId="5" applyAlignment="1" pivotButton="0" quotePrefix="0" xfId="0">
      <alignment horizontal="center" vertical="center" wrapText="1"/>
    </xf>
    <xf numFmtId="167" fontId="1" fillId="0" borderId="5" applyAlignment="1" pivotButton="0" quotePrefix="0" xfId="0">
      <alignment horizontal="center" vertical="center" wrapText="1"/>
    </xf>
    <xf numFmtId="0" fontId="0" fillId="0" borderId="4" applyAlignment="1" pivotButton="0" quotePrefix="0" xfId="0">
      <alignment horizontal="center" vertical="center" wrapText="1"/>
    </xf>
    <xf numFmtId="0" fontId="0" fillId="0" borderId="5" applyAlignment="1" pivotButton="0" quotePrefix="0" xfId="0">
      <alignment horizontal="center" vertical="center" wrapText="1"/>
    </xf>
    <xf numFmtId="167" fontId="1" fillId="0" borderId="10" applyAlignment="1" pivotButton="0" quotePrefix="0" xfId="0">
      <alignment horizontal="center" vertical="center" wrapText="1"/>
    </xf>
    <xf numFmtId="172" fontId="3" fillId="0" borderId="12" applyAlignment="1" pivotButton="0" quotePrefix="0" xfId="0">
      <alignment horizontal="center" vertical="center" wrapText="1"/>
    </xf>
    <xf numFmtId="164" fontId="3" fillId="0" borderId="0" applyAlignment="1" pivotButton="0" quotePrefix="0" xfId="0">
      <alignment horizontal="center" vertical="center" wrapText="1"/>
    </xf>
    <xf numFmtId="164" fontId="4" fillId="0" borderId="0" applyAlignment="1" pivotButton="0" quotePrefix="0" xfId="0">
      <alignment horizontal="center" vertical="center" wrapText="1"/>
    </xf>
    <xf numFmtId="2" fontId="4" fillId="0" borderId="26" applyAlignment="1" pivotButton="0" quotePrefix="0" xfId="0">
      <alignment horizontal="center" vertical="center"/>
    </xf>
    <xf numFmtId="2" fontId="1" fillId="0" borderId="19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/>
    </xf>
    <xf numFmtId="172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28" fillId="0" borderId="0" applyAlignment="1" pivotButton="0" quotePrefix="0" xfId="0">
      <alignment horizontal="center" vertical="center"/>
    </xf>
    <xf numFmtId="0" fontId="17" fillId="0" borderId="1" applyAlignment="1" pivotButton="0" quotePrefix="0" xfId="0">
      <alignment horizontal="center" vertical="center"/>
    </xf>
    <xf numFmtId="167" fontId="17" fillId="0" borderId="5" applyAlignment="1" pivotButton="0" quotePrefix="0" xfId="0">
      <alignment horizontal="center" vertical="center" wrapText="1"/>
    </xf>
    <xf numFmtId="2" fontId="30" fillId="0" borderId="23" applyAlignment="1" pivotButton="0" quotePrefix="0" xfId="0">
      <alignment horizontal="center" vertical="center"/>
    </xf>
    <xf numFmtId="2" fontId="0" fillId="0" borderId="0" applyAlignment="1" pivotButton="0" quotePrefix="0" xfId="0">
      <alignment vertical="center"/>
    </xf>
    <xf numFmtId="1" fontId="13" fillId="0" borderId="12" applyAlignment="1" pivotButton="0" quotePrefix="0" xfId="0">
      <alignment horizontal="center" vertical="center" wrapText="1"/>
    </xf>
    <xf numFmtId="170" fontId="19" fillId="0" borderId="6" applyAlignment="1" pivotButton="0" quotePrefix="0" xfId="7">
      <alignment vertical="center"/>
    </xf>
    <xf numFmtId="171" fontId="19" fillId="0" borderId="6" applyAlignment="1" pivotButton="0" quotePrefix="0" xfId="7">
      <alignment vertical="center"/>
    </xf>
    <xf numFmtId="171" fontId="19" fillId="0" borderId="20" applyAlignment="1" pivotButton="0" quotePrefix="0" xfId="7">
      <alignment vertical="center"/>
    </xf>
    <xf numFmtId="170" fontId="20" fillId="0" borderId="6" applyAlignment="1" pivotButton="0" quotePrefix="0" xfId="6">
      <alignment horizontal="right" vertical="center"/>
    </xf>
    <xf numFmtId="171" fontId="19" fillId="0" borderId="20" applyAlignment="1" pivotButton="0" quotePrefix="0" xfId="7">
      <alignment horizontal="right" vertical="center"/>
    </xf>
    <xf numFmtId="2" fontId="14" fillId="0" borderId="12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/>
    </xf>
    <xf numFmtId="2" fontId="0" fillId="0" borderId="12" pivotButton="0" quotePrefix="0" xfId="0"/>
    <xf numFmtId="2" fontId="0" fillId="0" borderId="15" pivotButton="0" quotePrefix="0" xfId="0"/>
    <xf numFmtId="2" fontId="4" fillId="0" borderId="0" pivotButton="0" quotePrefix="0" xfId="0"/>
    <xf numFmtId="2" fontId="0" fillId="0" borderId="0" pivotButton="0" quotePrefix="0" xfId="0"/>
    <xf numFmtId="2" fontId="8" fillId="0" borderId="0" applyAlignment="1" pivotButton="0" quotePrefix="0" xfId="0">
      <alignment vertical="center" wrapText="1"/>
    </xf>
    <xf numFmtId="2" fontId="0" fillId="0" borderId="18" pivotButton="0" quotePrefix="0" xfId="0"/>
    <xf numFmtId="2" fontId="0" fillId="0" borderId="19" pivotButton="0" quotePrefix="0" xfId="0"/>
    <xf numFmtId="1" fontId="0" fillId="0" borderId="19" pivotButton="0" quotePrefix="0" xfId="0"/>
    <xf numFmtId="2" fontId="0" fillId="0" borderId="30" pivotButton="0" quotePrefix="0" xfId="0"/>
    <xf numFmtId="2" fontId="0" fillId="0" borderId="21" pivotButton="0" quotePrefix="0" xfId="0"/>
    <xf numFmtId="2" fontId="0" fillId="0" borderId="26" pivotButton="0" quotePrefix="0" xfId="0"/>
    <xf numFmtId="1" fontId="11" fillId="0" borderId="12" applyAlignment="1" pivotButton="0" quotePrefix="0" xfId="0">
      <alignment horizontal="center"/>
    </xf>
    <xf numFmtId="1" fontId="1" fillId="0" borderId="0" applyAlignment="1" pivotButton="0" quotePrefix="0" xfId="0">
      <alignment horizontal="center" vertical="center"/>
    </xf>
    <xf numFmtId="2" fontId="11" fillId="0" borderId="12" applyAlignment="1" pivotButton="0" quotePrefix="0" xfId="0">
      <alignment horizontal="center" vertical="center"/>
    </xf>
    <xf numFmtId="1" fontId="11" fillId="0" borderId="12" applyAlignment="1" pivotButton="0" quotePrefix="0" xfId="0">
      <alignment horizontal="center" vertical="center"/>
    </xf>
    <xf numFmtId="2" fontId="13" fillId="0" borderId="19" applyAlignment="1" pivotButton="0" quotePrefix="0" xfId="0">
      <alignment horizontal="center" vertical="center"/>
    </xf>
    <xf numFmtId="2" fontId="1" fillId="0" borderId="0" applyAlignment="1" pivotButton="0" quotePrefix="0" xfId="0">
      <alignment vertical="center"/>
    </xf>
    <xf numFmtId="1" fontId="1" fillId="0" borderId="0" applyAlignment="1" pivotButton="0" quotePrefix="0" xfId="0">
      <alignment vertical="center"/>
    </xf>
    <xf numFmtId="2" fontId="0" fillId="0" borderId="12" applyAlignment="1" pivotButton="0" quotePrefix="0" xfId="0">
      <alignment vertical="center"/>
    </xf>
    <xf numFmtId="2" fontId="0" fillId="0" borderId="39" pivotButton="0" quotePrefix="0" xfId="0"/>
    <xf numFmtId="2" fontId="14" fillId="0" borderId="12" applyAlignment="1" pivotButton="0" quotePrefix="0" xfId="0">
      <alignment vertical="center"/>
    </xf>
    <xf numFmtId="2" fontId="16" fillId="0" borderId="0" pivotButton="0" quotePrefix="0" xfId="0"/>
    <xf numFmtId="2" fontId="18" fillId="0" borderId="0" pivotButton="0" quotePrefix="0" xfId="0"/>
    <xf numFmtId="2" fontId="17" fillId="0" borderId="0" applyAlignment="1" pivotButton="0" quotePrefix="0" xfId="0">
      <alignment horizontal="center"/>
    </xf>
    <xf numFmtId="2" fontId="0" fillId="0" borderId="6" pivotButton="0" quotePrefix="0" xfId="0"/>
    <xf numFmtId="2" fontId="0" fillId="0" borderId="25" pivotButton="0" quotePrefix="0" xfId="0"/>
    <xf numFmtId="2" fontId="18" fillId="0" borderId="39" applyAlignment="1" pivotButton="0" quotePrefix="0" xfId="0">
      <alignment horizontal="center" vertical="center"/>
    </xf>
    <xf numFmtId="2" fontId="18" fillId="0" borderId="27" applyAlignment="1" pivotButton="0" quotePrefix="0" xfId="0">
      <alignment horizontal="center" vertical="center" wrapText="1"/>
    </xf>
    <xf numFmtId="2" fontId="18" fillId="0" borderId="19" applyAlignment="1" pivotButton="0" quotePrefix="0" xfId="0">
      <alignment horizontal="center" vertical="center" wrapText="1"/>
    </xf>
    <xf numFmtId="2" fontId="18" fillId="0" borderId="33" applyAlignment="1" pivotButton="0" quotePrefix="0" xfId="0">
      <alignment horizontal="center" vertical="center" wrapText="1"/>
    </xf>
    <xf numFmtId="2" fontId="17" fillId="0" borderId="12" applyAlignment="1" pivotButton="0" quotePrefix="0" xfId="0">
      <alignment vertical="center" wrapText="1"/>
    </xf>
    <xf numFmtId="2" fontId="39" fillId="0" borderId="33" applyAlignment="1" pivotButton="0" quotePrefix="0" xfId="0">
      <alignment horizontal="center" vertical="center" wrapText="1"/>
    </xf>
    <xf numFmtId="2" fontId="18" fillId="0" borderId="17" applyAlignment="1" pivotButton="0" quotePrefix="0" xfId="0">
      <alignment horizontal="center" vertical="center" wrapText="1"/>
    </xf>
    <xf numFmtId="2" fontId="16" fillId="0" borderId="6" applyAlignment="1" pivotButton="0" quotePrefix="0" xfId="0">
      <alignment horizontal="center" vertical="center"/>
    </xf>
    <xf numFmtId="2" fontId="16" fillId="0" borderId="10" applyAlignment="1" pivotButton="0" quotePrefix="0" xfId="0">
      <alignment horizontal="center" vertical="center" wrapText="1"/>
    </xf>
    <xf numFmtId="2" fontId="16" fillId="0" borderId="19" applyAlignment="1" pivotButton="0" quotePrefix="0" xfId="0">
      <alignment horizontal="center" vertical="center" wrapText="1"/>
    </xf>
    <xf numFmtId="2" fontId="38" fillId="0" borderId="33" applyAlignment="1" pivotButton="0" quotePrefix="0" xfId="0">
      <alignment horizontal="center" vertical="center" wrapText="1"/>
    </xf>
    <xf numFmtId="2" fontId="38" fillId="0" borderId="17" applyAlignment="1" pivotButton="0" quotePrefix="0" xfId="0">
      <alignment horizontal="center" vertical="center" wrapText="1"/>
    </xf>
    <xf numFmtId="2" fontId="16" fillId="0" borderId="27" applyAlignment="1" pivotButton="0" quotePrefix="0" xfId="0">
      <alignment horizontal="center" vertical="center" wrapText="1"/>
    </xf>
    <xf numFmtId="2" fontId="17" fillId="0" borderId="19" applyAlignment="1" pivotButton="0" quotePrefix="0" xfId="0">
      <alignment horizontal="center" vertical="center" wrapText="1"/>
    </xf>
    <xf numFmtId="2" fontId="16" fillId="0" borderId="26" applyAlignment="1" pivotButton="0" quotePrefix="0" xfId="0">
      <alignment horizontal="center" vertical="center" wrapText="1"/>
    </xf>
    <xf numFmtId="2" fontId="29" fillId="0" borderId="19" applyAlignment="1" pivotButton="0" quotePrefix="0" xfId="0">
      <alignment horizontal="center" vertical="center" wrapText="1"/>
    </xf>
    <xf numFmtId="2" fontId="17" fillId="0" borderId="27" applyAlignment="1" pivotButton="0" quotePrefix="0" xfId="0">
      <alignment horizontal="center" vertical="center" wrapText="1"/>
    </xf>
    <xf numFmtId="2" fontId="44" fillId="0" borderId="4" applyAlignment="1" pivotButton="0" quotePrefix="0" xfId="2">
      <alignment horizontal="center" vertical="center"/>
    </xf>
    <xf numFmtId="2" fontId="44" fillId="0" borderId="12" applyAlignment="1" pivotButton="0" quotePrefix="0" xfId="2">
      <alignment horizontal="center" vertical="center" wrapText="1"/>
    </xf>
    <xf numFmtId="2" fontId="29" fillId="0" borderId="15" applyAlignment="1" pivotButton="0" quotePrefix="0" xfId="0">
      <alignment horizontal="center" vertical="center" wrapText="1"/>
    </xf>
    <xf numFmtId="2" fontId="17" fillId="0" borderId="26" applyAlignment="1" pivotButton="0" quotePrefix="0" xfId="0">
      <alignment horizontal="center" vertical="center" wrapText="1"/>
    </xf>
    <xf numFmtId="2" fontId="17" fillId="0" borderId="20" applyAlignment="1" pivotButton="0" quotePrefix="0" xfId="0">
      <alignment horizontal="center" vertical="center" wrapText="1"/>
    </xf>
    <xf numFmtId="2" fontId="17" fillId="0" borderId="21" applyAlignment="1" pivotButton="0" quotePrefix="0" xfId="0">
      <alignment horizontal="center" vertical="center" wrapText="1"/>
    </xf>
    <xf numFmtId="2" fontId="17" fillId="0" borderId="15" applyAlignment="1" pivotButton="0" quotePrefix="0" xfId="0">
      <alignment horizontal="center" vertical="center" wrapText="1"/>
    </xf>
    <xf numFmtId="2" fontId="0" fillId="0" borderId="10" pivotButton="0" quotePrefix="0" xfId="0"/>
    <xf numFmtId="2" fontId="18" fillId="0" borderId="26" applyAlignment="1" pivotButton="0" quotePrefix="0" xfId="0">
      <alignment horizontal="center" vertical="center" wrapText="1"/>
    </xf>
    <xf numFmtId="2" fontId="22" fillId="0" borderId="18" pivotButton="0" quotePrefix="0" xfId="2"/>
    <xf numFmtId="2" fontId="34" fillId="0" borderId="18" pivotButton="0" quotePrefix="0" xfId="2"/>
    <xf numFmtId="2" fontId="37" fillId="0" borderId="12" applyAlignment="1" pivotButton="0" quotePrefix="0" xfId="0">
      <alignment horizontal="center" vertical="center"/>
    </xf>
    <xf numFmtId="2" fontId="7" fillId="0" borderId="0" applyAlignment="1" pivotButton="0" quotePrefix="0" xfId="0">
      <alignment horizontal="center" vertical="center"/>
    </xf>
    <xf numFmtId="2" fontId="13" fillId="0" borderId="0" applyAlignment="1" pivotButton="0" quotePrefix="0" xfId="0">
      <alignment vertical="center"/>
    </xf>
    <xf numFmtId="2" fontId="15" fillId="0" borderId="12" applyAlignment="1" pivotButton="0" quotePrefix="0" xfId="0">
      <alignment horizontal="center" vertical="center"/>
    </xf>
    <xf numFmtId="1" fontId="0" fillId="0" borderId="12" applyAlignment="1" pivotButton="0" quotePrefix="0" xfId="0">
      <alignment horizontal="center" vertical="center"/>
    </xf>
    <xf numFmtId="1" fontId="15" fillId="0" borderId="12" applyAlignment="1" pivotButton="0" quotePrefix="0" xfId="0">
      <alignment horizontal="center" vertical="center"/>
    </xf>
    <xf numFmtId="2" fontId="32" fillId="0" borderId="0" applyAlignment="1" pivotButton="0" quotePrefix="0" xfId="0">
      <alignment horizontal="center" vertical="center"/>
    </xf>
    <xf numFmtId="2" fontId="5" fillId="0" borderId="0" applyAlignment="1" pivotButton="0" quotePrefix="0" xfId="0">
      <alignment horizontal="center" vertical="center"/>
    </xf>
    <xf numFmtId="2" fontId="3" fillId="0" borderId="0" pivotButton="0" quotePrefix="0" xfId="0"/>
    <xf numFmtId="2" fontId="27" fillId="0" borderId="12" applyAlignment="1" pivotButton="0" quotePrefix="0" xfId="0">
      <alignment horizontal="center" vertical="center" wrapText="1"/>
    </xf>
    <xf numFmtId="2" fontId="4" fillId="0" borderId="0" applyAlignment="1" pivotButton="0" quotePrefix="0" xfId="0">
      <alignment horizontal="center" vertical="center" wrapText="1"/>
    </xf>
    <xf numFmtId="2" fontId="17" fillId="0" borderId="0" applyAlignment="1" pivotButton="0" quotePrefix="0" xfId="0">
      <alignment horizontal="center" vertical="center"/>
    </xf>
    <xf numFmtId="2" fontId="28" fillId="0" borderId="12" applyAlignment="1" pivotButton="0" quotePrefix="0" xfId="0">
      <alignment horizontal="center" vertical="center"/>
    </xf>
    <xf numFmtId="2" fontId="0" fillId="0" borderId="10" applyAlignment="1" pivotButton="0" quotePrefix="0" xfId="0">
      <alignment horizontal="center" vertical="center" wrapText="1"/>
    </xf>
    <xf numFmtId="1" fontId="13" fillId="0" borderId="12" applyAlignment="1" pivotButton="0" quotePrefix="0" xfId="0">
      <alignment horizontal="center" vertical="center"/>
    </xf>
    <xf numFmtId="2" fontId="19" fillId="0" borderId="6" applyAlignment="1" pivotButton="0" quotePrefix="0" xfId="7">
      <alignment vertical="center"/>
    </xf>
    <xf numFmtId="2" fontId="19" fillId="0" borderId="20" applyAlignment="1" pivotButton="0" quotePrefix="0" xfId="7">
      <alignment vertical="center"/>
    </xf>
    <xf numFmtId="2" fontId="20" fillId="0" borderId="6" applyAlignment="1" pivotButton="0" quotePrefix="0" xfId="6">
      <alignment horizontal="right" vertical="center"/>
    </xf>
    <xf numFmtId="2" fontId="19" fillId="0" borderId="20" applyAlignment="1" pivotButton="0" quotePrefix="0" xfId="7">
      <alignment horizontal="right" vertical="center"/>
    </xf>
    <xf numFmtId="1" fontId="0" fillId="0" borderId="18" pivotButton="0" quotePrefix="0" xfId="0"/>
    <xf numFmtId="1" fontId="0" fillId="0" borderId="12" applyAlignment="1" pivotButton="0" quotePrefix="0" xfId="0">
      <alignment vertical="center"/>
    </xf>
    <xf numFmtId="2" fontId="1" fillId="0" borderId="0" applyAlignment="1" pivotButton="0" quotePrefix="0" xfId="0">
      <alignment horizontal="center" vertical="center"/>
    </xf>
    <xf numFmtId="10" fontId="0" fillId="0" borderId="0" applyAlignment="1" pivotButton="0" quotePrefix="0" xfId="0">
      <alignment horizontal="center"/>
    </xf>
    <xf numFmtId="10" fontId="0" fillId="0" borderId="12" pivotButton="0" quotePrefix="0" xfId="0"/>
    <xf numFmtId="10" fontId="0" fillId="0" borderId="15" pivotButton="0" quotePrefix="0" xfId="0"/>
    <xf numFmtId="180" fontId="0" fillId="0" borderId="12" applyAlignment="1" pivotButton="0" quotePrefix="0" xfId="0">
      <alignment horizontal="center" vertical="center" wrapText="1"/>
    </xf>
    <xf numFmtId="2" fontId="0" fillId="0" borderId="9" applyAlignment="1" pivotButton="0" quotePrefix="0" xfId="0">
      <alignment horizontal="center" vertical="center" wrapText="1"/>
    </xf>
    <xf numFmtId="10" fontId="0" fillId="0" borderId="43" pivotButton="0" quotePrefix="0" xfId="0"/>
    <xf numFmtId="2" fontId="0" fillId="0" borderId="1" pivotButton="0" quotePrefix="0" xfId="0"/>
    <xf numFmtId="10" fontId="0" fillId="0" borderId="19" pivotButton="0" quotePrefix="0" xfId="0"/>
    <xf numFmtId="10" fontId="1" fillId="0" borderId="0" applyAlignment="1" pivotButton="0" quotePrefix="0" xfId="0">
      <alignment vertical="center"/>
    </xf>
    <xf numFmtId="180" fontId="0" fillId="0" borderId="12" applyAlignment="1" pivotButton="0" quotePrefix="0" xfId="0">
      <alignment vertical="center"/>
    </xf>
    <xf numFmtId="180" fontId="12" fillId="0" borderId="12" applyAlignment="1" pivotButton="0" quotePrefix="0" xfId="0">
      <alignment horizontal="center" vertical="center" wrapText="1"/>
    </xf>
    <xf numFmtId="180" fontId="12" fillId="0" borderId="16" applyAlignment="1" pivotButton="0" quotePrefix="0" xfId="0">
      <alignment horizontal="center" vertical="center" wrapText="1"/>
    </xf>
    <xf numFmtId="180" fontId="44" fillId="0" borderId="19" applyAlignment="1" pivotButton="0" quotePrefix="0" xfId="0">
      <alignment horizontal="center"/>
    </xf>
    <xf numFmtId="180" fontId="12" fillId="0" borderId="12" applyAlignment="1" pivotButton="0" quotePrefix="0" xfId="0">
      <alignment horizontal="center"/>
    </xf>
    <xf numFmtId="2" fontId="12" fillId="0" borderId="6" applyAlignment="1" pivotButton="0" quotePrefix="0" xfId="0">
      <alignment horizontal="center"/>
    </xf>
    <xf numFmtId="180" fontId="12" fillId="0" borderId="27" applyAlignment="1" pivotButton="0" quotePrefix="0" xfId="0">
      <alignment horizontal="center"/>
    </xf>
    <xf numFmtId="2" fontId="0" fillId="0" borderId="27" pivotButton="0" quotePrefix="0" xfId="0"/>
    <xf numFmtId="180" fontId="12" fillId="0" borderId="3" applyAlignment="1" pivotButton="0" quotePrefix="0" xfId="0">
      <alignment horizontal="center"/>
    </xf>
    <xf numFmtId="180" fontId="12" fillId="0" borderId="30" applyAlignment="1" pivotButton="0" quotePrefix="0" xfId="0">
      <alignment horizontal="center"/>
    </xf>
    <xf numFmtId="180" fontId="12" fillId="0" borderId="9" applyAlignment="1" pivotButton="0" quotePrefix="0" xfId="0">
      <alignment horizontal="center"/>
    </xf>
    <xf numFmtId="180" fontId="0" fillId="0" borderId="15" pivotButton="0" quotePrefix="0" xfId="0"/>
    <xf numFmtId="2" fontId="0" fillId="0" borderId="43" pivotButton="0" quotePrefix="0" xfId="0"/>
    <xf numFmtId="180" fontId="0" fillId="0" borderId="39" pivotButton="0" quotePrefix="0" xfId="0"/>
    <xf numFmtId="2" fontId="0" fillId="0" borderId="20" pivotButton="0" quotePrefix="0" xfId="0"/>
    <xf numFmtId="2" fontId="14" fillId="0" borderId="12" applyAlignment="1" pivotButton="0" quotePrefix="0" xfId="0">
      <alignment horizontal="center" vertical="center" wrapText="1"/>
    </xf>
    <xf numFmtId="180" fontId="14" fillId="0" borderId="12" applyAlignment="1" pivotButton="0" quotePrefix="0" xfId="0">
      <alignment vertical="center"/>
    </xf>
    <xf numFmtId="180" fontId="17" fillId="0" borderId="44" applyAlignment="1" pivotButton="0" quotePrefix="0" xfId="0">
      <alignment horizontal="center" vertical="center" wrapText="1"/>
    </xf>
    <xf numFmtId="180" fontId="17" fillId="0" borderId="4" applyAlignment="1" pivotButton="0" quotePrefix="0" xfId="0">
      <alignment horizontal="center" vertical="center" wrapText="1"/>
    </xf>
    <xf numFmtId="180" fontId="17" fillId="0" borderId="12" applyAlignment="1" pivotButton="0" quotePrefix="0" xfId="0">
      <alignment horizontal="center" vertical="center" wrapText="1"/>
    </xf>
    <xf numFmtId="180" fontId="17" fillId="0" borderId="16" applyAlignment="1" pivotButton="0" quotePrefix="0" xfId="0">
      <alignment horizontal="center" vertical="center" wrapText="1"/>
    </xf>
    <xf numFmtId="180" fontId="16" fillId="0" borderId="19" applyAlignment="1" pivotButton="0" quotePrefix="0" xfId="0">
      <alignment horizontal="center"/>
    </xf>
    <xf numFmtId="180" fontId="17" fillId="0" borderId="12" applyAlignment="1" pivotButton="0" quotePrefix="0" xfId="0">
      <alignment horizontal="center"/>
    </xf>
    <xf numFmtId="2" fontId="17" fillId="0" borderId="6" applyAlignment="1" pivotButton="0" quotePrefix="0" xfId="0">
      <alignment horizontal="center"/>
    </xf>
    <xf numFmtId="180" fontId="17" fillId="0" borderId="27" applyAlignment="1" pivotButton="0" quotePrefix="0" xfId="0">
      <alignment horizontal="center"/>
    </xf>
    <xf numFmtId="10" fontId="0" fillId="0" borderId="27" pivotButton="0" quotePrefix="0" xfId="0"/>
    <xf numFmtId="180" fontId="17" fillId="0" borderId="3" applyAlignment="1" pivotButton="0" quotePrefix="0" xfId="0">
      <alignment horizontal="center"/>
    </xf>
    <xf numFmtId="180" fontId="17" fillId="0" borderId="30" applyAlignment="1" pivotButton="0" quotePrefix="0" xfId="0">
      <alignment horizontal="center"/>
    </xf>
    <xf numFmtId="10" fontId="0" fillId="0" borderId="30" pivotButton="0" quotePrefix="0" xfId="0"/>
    <xf numFmtId="180" fontId="17" fillId="0" borderId="9" applyAlignment="1" pivotButton="0" quotePrefix="0" xfId="0">
      <alignment horizontal="center"/>
    </xf>
    <xf numFmtId="10" fontId="17" fillId="0" borderId="0" applyAlignment="1" pivotButton="0" quotePrefix="0" xfId="0">
      <alignment horizontal="center"/>
    </xf>
    <xf numFmtId="10" fontId="0" fillId="0" borderId="39" pivotButton="0" quotePrefix="0" xfId="0"/>
    <xf numFmtId="10" fontId="0" fillId="0" borderId="6" pivotButton="0" quotePrefix="0" xfId="0"/>
    <xf numFmtId="10" fontId="0" fillId="0" borderId="20" pivotButton="0" quotePrefix="0" xfId="0"/>
    <xf numFmtId="2" fontId="17" fillId="0" borderId="6" applyAlignment="1" pivotButton="0" quotePrefix="0" xfId="0">
      <alignment horizontal="center" vertical="center" wrapText="1"/>
    </xf>
    <xf numFmtId="2" fontId="0" fillId="0" borderId="48" pivotButton="0" quotePrefix="0" xfId="0"/>
    <xf numFmtId="2" fontId="16" fillId="0" borderId="42" applyAlignment="1" pivotButton="0" quotePrefix="0" xfId="0">
      <alignment horizontal="center" vertical="center" wrapText="1"/>
    </xf>
    <xf numFmtId="10" fontId="34" fillId="0" borderId="18" pivotButton="0" quotePrefix="0" xfId="2"/>
    <xf numFmtId="2" fontId="8" fillId="0" borderId="12" applyAlignment="1" pivotButton="0" quotePrefix="0" xfId="0">
      <alignment horizontal="center" vertical="center" wrapText="1"/>
    </xf>
    <xf numFmtId="10" fontId="0" fillId="0" borderId="18" pivotButton="0" quotePrefix="0" xfId="0"/>
    <xf numFmtId="180" fontId="0" fillId="0" borderId="5" applyAlignment="1" pivotButton="0" quotePrefix="0" xfId="0">
      <alignment horizontal="center" vertical="center" wrapText="1"/>
    </xf>
    <xf numFmtId="2" fontId="0" fillId="0" borderId="7" pivotButton="0" quotePrefix="0" xfId="0"/>
    <xf numFmtId="10" fontId="0" fillId="0" borderId="10" pivotButton="0" quotePrefix="0" xfId="0"/>
    <xf numFmtId="10" fontId="0" fillId="0" borderId="31" pivotButton="0" quotePrefix="0" xfId="0"/>
    <xf numFmtId="2" fontId="0" fillId="0" borderId="13" pivotButton="0" quotePrefix="0" xfId="0"/>
    <xf numFmtId="180" fontId="0" fillId="0" borderId="4" applyAlignment="1" pivotButton="0" quotePrefix="0" xfId="0">
      <alignment horizontal="center" vertical="center" wrapText="1"/>
    </xf>
    <xf numFmtId="2" fontId="3" fillId="0" borderId="0" applyAlignment="1" pivotButton="0" quotePrefix="0" xfId="0">
      <alignment horizontal="center" vertical="center"/>
    </xf>
    <xf numFmtId="10" fontId="17" fillId="0" borderId="1" applyAlignment="1" pivotButton="0" quotePrefix="0" xfId="0">
      <alignment horizontal="center" vertical="center"/>
    </xf>
    <xf numFmtId="10" fontId="17" fillId="0" borderId="0" applyAlignment="1" pivotButton="0" quotePrefix="0" xfId="0">
      <alignment horizontal="center" vertical="center"/>
    </xf>
    <xf numFmtId="10" fontId="0" fillId="0" borderId="1" pivotButton="0" quotePrefix="0" xfId="0"/>
    <xf numFmtId="10" fontId="26" fillId="0" borderId="0" applyAlignment="1" pivotButton="0" quotePrefix="0" xfId="0">
      <alignment horizontal="center"/>
    </xf>
    <xf numFmtId="2" fontId="22" fillId="0" borderId="12" applyAlignment="1" pivotButton="0" quotePrefix="0" xfId="2">
      <alignment horizontal="center"/>
    </xf>
    <xf numFmtId="2" fontId="24" fillId="0" borderId="12" applyAlignment="1" pivotButton="0" quotePrefix="0" xfId="0">
      <alignment horizontal="center" vertical="center" wrapText="1"/>
    </xf>
    <xf numFmtId="180" fontId="0" fillId="0" borderId="0" applyAlignment="1" pivotButton="0" quotePrefix="0" xfId="0">
      <alignment horizontal="center" vertical="center"/>
    </xf>
    <xf numFmtId="10" fontId="1" fillId="0" borderId="0" applyAlignment="1" pivotButton="0" quotePrefix="0" xfId="0">
      <alignment horizontal="center" vertical="center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4" fillId="0" borderId="12" applyAlignment="1" pivotButton="0" quotePrefix="0" xfId="0" applyNumberFormat="true">
      <alignment horizontal="center" vertical="center"/>
    </xf>
    <xf numFmtId="2" fontId="44" fillId="0" borderId="12" applyAlignment="1" pivotButton="0" quotePrefix="0" xfId="0" applyNumberFormat="true">
      <alignment horizontal="center" vertical="center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0" pivotButton="0" quotePrefix="0" xfId="0" applyNumberFormat="true"/>
    <xf numFmtId="2" fontId="0" fillId="0" borderId="0" pivotButton="0" quotePrefix="0" xfId="0" applyNumberFormat="true"/>
    <xf numFmtId="2" fontId="0" fillId="0" borderId="0" pivotButton="0" quotePrefix="0" xfId="0" applyNumberFormat="true"/>
    <xf numFmtId="2" fontId="0" fillId="0" borderId="0" pivotButton="0" quotePrefix="0" xfId="0" applyNumberFormat="true"/>
    <xf numFmtId="2" fontId="0" fillId="0" borderId="0" pivotButton="0" quotePrefix="0" xfId="0" applyNumberFormat="true"/>
    <xf numFmtId="2" fontId="0" fillId="0" borderId="0" pivotButton="0" quotePrefix="0" xfId="0" applyNumberFormat="true"/>
    <xf numFmtId="2" fontId="0" fillId="0" borderId="0" pivotButton="0" quotePrefix="0" xfId="0" applyNumberFormat="true"/>
    <xf numFmtId="2" fontId="0" fillId="0" borderId="0" pivotButton="0" quotePrefix="0" xfId="0" applyNumberFormat="true"/>
    <xf numFmtId="2" fontId="0" fillId="0" borderId="0" pivotButton="0" quotePrefix="0" xfId="0" applyNumberFormat="true"/>
    <xf numFmtId="2" fontId="0" fillId="0" borderId="0" pivotButton="0" quotePrefix="0" xfId="0" applyNumberFormat="true"/>
    <xf numFmtId="2" fontId="0" fillId="0" borderId="0" pivotButton="0" quotePrefix="0" xfId="0" applyNumberFormat="true"/>
    <xf numFmtId="2" fontId="0" fillId="0" borderId="0" pivotButton="0" quotePrefix="0" xfId="0" applyNumberFormat="true"/>
    <xf numFmtId="2" fontId="16" fillId="0" borderId="15" applyAlignment="1" pivotButton="0" quotePrefix="0" xfId="0" applyNumberFormat="true">
      <alignment horizontal="center" vertical="center"/>
    </xf>
    <xf numFmtId="2" fontId="16" fillId="0" borderId="15" applyAlignment="1" pivotButton="0" quotePrefix="0" xfId="0" applyNumberFormat="true">
      <alignment horizontal="center" vertical="center"/>
    </xf>
    <xf numFmtId="2" fontId="16" fillId="0" borderId="15" applyAlignment="1" pivotButton="0" quotePrefix="0" xfId="0" applyNumberFormat="true">
      <alignment horizontal="center" vertical="center"/>
    </xf>
    <xf numFmtId="2" fontId="16" fillId="0" borderId="12" applyAlignment="1" pivotButton="0" quotePrefix="0" xfId="0" applyNumberFormat="true">
      <alignment horizontal="center" vertical="center"/>
    </xf>
    <xf numFmtId="2" fontId="16" fillId="0" borderId="12" applyAlignment="1" pivotButton="0" quotePrefix="0" xfId="0" applyNumberFormat="true">
      <alignment horizontal="center" vertical="center"/>
    </xf>
    <xf numFmtId="2" fontId="16" fillId="0" borderId="12" applyAlignment="1" pivotButton="0" quotePrefix="0" xfId="0" applyNumberFormat="true">
      <alignment horizontal="center" vertical="center"/>
    </xf>
    <xf numFmtId="2" fontId="16" fillId="0" borderId="12" applyAlignment="1" pivotButton="0" quotePrefix="0" xfId="0" applyNumberFormat="true">
      <alignment horizontal="center" vertical="center"/>
    </xf>
    <xf numFmtId="2" fontId="16" fillId="0" borderId="12" applyAlignment="1" pivotButton="0" quotePrefix="0" xfId="0" applyNumberFormat="true">
      <alignment horizontal="center" vertical="center"/>
    </xf>
    <xf numFmtId="2" fontId="16" fillId="0" borderId="12" applyAlignment="1" pivotButton="0" quotePrefix="0" xfId="0" applyNumberFormat="true">
      <alignment horizontal="center" vertical="center"/>
    </xf>
    <xf numFmtId="2" fontId="16" fillId="0" borderId="12" applyAlignment="1" pivotButton="0" quotePrefix="0" xfId="0" applyNumberFormat="true">
      <alignment horizontal="center" vertical="center"/>
    </xf>
    <xf numFmtId="2" fontId="16" fillId="0" borderId="12" applyAlignment="1" pivotButton="0" quotePrefix="0" xfId="0" applyNumberFormat="true">
      <alignment horizontal="center" vertical="center"/>
    </xf>
    <xf numFmtId="2" fontId="16" fillId="0" borderId="12" applyAlignment="1" pivotButton="0" quotePrefix="0" xfId="0" applyNumberFormat="true">
      <alignment horizontal="center" vertical="center"/>
    </xf>
    <xf numFmtId="2" fontId="16" fillId="0" borderId="15" applyAlignment="1" pivotButton="0" quotePrefix="0" xfId="0" applyNumberFormat="true">
      <alignment horizontal="center" vertical="center"/>
    </xf>
    <xf numFmtId="2" fontId="16" fillId="0" borderId="15" applyAlignment="1" pivotButton="0" quotePrefix="0" xfId="0" applyNumberFormat="true">
      <alignment horizontal="center" vertical="center"/>
    </xf>
    <xf numFmtId="2" fontId="16" fillId="0" borderId="15" applyAlignment="1" pivotButton="0" quotePrefix="0" xfId="0" applyNumberFormat="true">
      <alignment horizontal="center" vertical="center"/>
    </xf>
    <xf numFmtId="2" fontId="16" fillId="0" borderId="12" applyAlignment="1" pivotButton="0" quotePrefix="0" xfId="0" applyNumberFormat="true">
      <alignment horizontal="center" vertical="center"/>
    </xf>
    <xf numFmtId="2" fontId="16" fillId="0" borderId="12" applyAlignment="1" pivotButton="0" quotePrefix="0" xfId="0" applyNumberFormat="true">
      <alignment horizontal="center" vertical="center"/>
    </xf>
    <xf numFmtId="2" fontId="16" fillId="0" borderId="12" applyAlignment="1" pivotButton="0" quotePrefix="0" xfId="0" applyNumberFormat="true">
      <alignment horizontal="center" vertical="center"/>
    </xf>
    <xf numFmtId="2" fontId="16" fillId="0" borderId="12" applyAlignment="1" pivotButton="0" quotePrefix="0" xfId="0" applyNumberFormat="true">
      <alignment horizontal="center" vertical="center"/>
    </xf>
    <xf numFmtId="2" fontId="16" fillId="0" borderId="12" applyAlignment="1" pivotButton="0" quotePrefix="0" xfId="0" applyNumberFormat="true">
      <alignment horizontal="center" vertical="center"/>
    </xf>
    <xf numFmtId="180" fontId="12" fillId="0" borderId="12" applyAlignment="1" pivotButton="0" quotePrefix="0" xfId="0" applyNumberFormat="true">
      <alignment horizontal="center" vertical="center" wrapText="1"/>
    </xf>
    <xf numFmtId="180" fontId="12" fillId="0" borderId="12" applyAlignment="1" pivotButton="0" quotePrefix="0" xfId="0" applyNumberFormat="true">
      <alignment horizontal="center" vertical="center" wrapText="1"/>
    </xf>
    <xf numFmtId="180" fontId="12" fillId="0" borderId="12" applyAlignment="1" pivotButton="0" quotePrefix="0" xfId="0" applyNumberFormat="true">
      <alignment horizontal="center" vertical="center" wrapText="1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2" fontId="14" fillId="0" borderId="12" applyAlignment="1" pivotButton="0" quotePrefix="0" xfId="0" applyNumberFormat="true">
      <alignment horizontal="center" vertical="center"/>
    </xf>
    <xf numFmtId="180" fontId="0" fillId="0" borderId="5" applyAlignment="1" pivotButton="0" quotePrefix="0" xfId="0" applyNumberFormat="true">
      <alignment horizontal="center" vertical="center" wrapText="1"/>
    </xf>
    <xf numFmtId="180" fontId="0" fillId="0" borderId="5" applyAlignment="1" pivotButton="0" quotePrefix="0" xfId="0" applyNumberFormat="true">
      <alignment horizontal="center" vertical="center" wrapText="1"/>
    </xf>
    <xf numFmtId="180" fontId="0" fillId="0" borderId="5" applyAlignment="1" pivotButton="0" quotePrefix="0" xfId="0" applyNumberFormat="true">
      <alignment horizontal="center" vertical="center" wrapText="1"/>
    </xf>
    <xf numFmtId="2" fontId="3" fillId="0" borderId="12" applyAlignment="1" pivotButton="0" quotePrefix="0" xfId="0" applyNumberFormat="true">
      <alignment horizontal="center" vertical="center" wrapText="1"/>
    </xf>
    <xf numFmtId="2" fontId="3" fillId="0" borderId="12" applyAlignment="1" pivotButton="0" quotePrefix="0" xfId="0" applyNumberFormat="true">
      <alignment horizontal="center" vertical="center" wrapText="1"/>
    </xf>
    <xf numFmtId="2" fontId="3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180" fontId="0" fillId="0" borderId="5" applyAlignment="1" pivotButton="0" quotePrefix="0" xfId="0" applyNumberFormat="true">
      <alignment horizontal="center" vertical="center" wrapText="1"/>
    </xf>
    <xf numFmtId="180" fontId="0" fillId="0" borderId="5" applyAlignment="1" pivotButton="0" quotePrefix="0" xfId="0" applyNumberFormat="true">
      <alignment horizontal="center" vertical="center" wrapText="1"/>
    </xf>
    <xf numFmtId="180" fontId="0" fillId="0" borderId="5" applyAlignment="1" pivotButton="0" quotePrefix="0" xfId="0" applyNumberFormat="true">
      <alignment horizontal="center" vertical="center" wrapText="1"/>
    </xf>
    <xf numFmtId="2" fontId="3" fillId="0" borderId="12" applyAlignment="1" pivotButton="0" quotePrefix="0" xfId="0" applyNumberFormat="true">
      <alignment horizontal="center" vertical="center" wrapText="1"/>
    </xf>
    <xf numFmtId="2" fontId="3" fillId="0" borderId="12" applyAlignment="1" pivotButton="0" quotePrefix="0" xfId="0" applyNumberFormat="true">
      <alignment horizontal="center" vertical="center" wrapText="1"/>
    </xf>
    <xf numFmtId="2" fontId="3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</cellXfs>
  <cellStyles count="9">
    <cellStyle name="常规" xfId="0" builtinId="0"/>
    <cellStyle name="百分比" xfId="1" builtinId="5"/>
    <cellStyle name="常规 2" xfId="2"/>
    <cellStyle name="常规 3" xfId="3"/>
    <cellStyle name="百分比 2" xfId="4"/>
    <cellStyle name="常规 24" xfId="5"/>
    <cellStyle name="常规 16" xfId="6"/>
    <cellStyle name="千位分隔[0] 2 2" xfId="7"/>
    <cellStyle name="Normal" xfId="8"/>
  </cellStyles>
  <tableStyles count="0" defaultTableStyle="TableStyleMedium9" defaultPivotStyle="PivotStyleLight16"/>
  <colors/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worksheets/sheet14.xml" Type="http://schemas.openxmlformats.org/officeDocument/2006/relationships/worksheet"/><Relationship Id="rId15" Target="worksheets/sheet15.xml" Type="http://schemas.openxmlformats.org/officeDocument/2006/relationships/worksheet"/><Relationship Id="rId16" Target="worksheets/sheet16.xml" Type="http://schemas.openxmlformats.org/officeDocument/2006/relationships/worksheet"/><Relationship Id="rId17" Target="worksheets/sheet17.xml" Type="http://schemas.openxmlformats.org/officeDocument/2006/relationships/worksheet"/><Relationship Id="rId18" Target="worksheets/sheet18.xml" Type="http://schemas.openxmlformats.org/officeDocument/2006/relationships/worksheet"/><Relationship Id="rId19" Target="worksheets/sheet19.xml" Type="http://schemas.openxmlformats.org/officeDocument/2006/relationships/worksheet"/><Relationship Id="rId2" Target="worksheets/sheet2.xml" Type="http://schemas.openxmlformats.org/officeDocument/2006/relationships/worksheet"/><Relationship Id="rId20" Target="styles.xml" Type="http://schemas.openxmlformats.org/officeDocument/2006/relationships/styles"/><Relationship Id="rId21" Target="theme/theme1.xml" Type="http://schemas.openxmlformats.org/officeDocument/2006/relationships/theme"/><Relationship Id="rId22" Target="sharedStrings.xml" Type="http://schemas.openxmlformats.org/officeDocument/2006/relationships/sharedStrings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O118"/>
  <sheetViews>
    <sheetView workbookViewId="0">
      <pane xSplit="2" ySplit="4" topLeftCell="I5" activePane="bottomRight" state="frozen"/>
      <selection pane="topRight" activeCell="A1" sqref="A1"/>
      <selection pane="bottomLeft" activeCell="A1" sqref="A1"/>
      <selection pane="bottomRight" activeCell="S16" sqref="S16"/>
    </sheetView>
  </sheetViews>
  <sheetFormatPr baseColWidth="8" defaultColWidth="9" defaultRowHeight="14.4"/>
  <cols>
    <col min="1" max="1" customWidth="true" style="190" width="46.0"/>
    <col min="2" max="2" customWidth="true" style="188" width="32.0"/>
    <col min="3" max="3" customWidth="true" hidden="true" style="956" width="14.21875"/>
    <col min="4" max="4" customWidth="true" hidden="true" style="188" width="12.6640625"/>
    <col min="5" max="5" customWidth="true" hidden="true" style="956" width="14.21875"/>
    <col min="6" max="6" customWidth="true" hidden="true" style="188" width="12.6640625"/>
    <col min="7" max="7" customWidth="true" hidden="true" style="956" width="14.21875"/>
    <col min="8" max="8" customWidth="true" hidden="true" style="188" width="12.6640625"/>
    <col min="9" max="9" customWidth="true" style="956" width="12.0"/>
    <col min="10" max="10" customWidth="true" hidden="true" style="188" width="12.6640625"/>
    <col min="11" max="11" customWidth="true" style="956" width="11.0"/>
    <col min="12" max="12" customWidth="true" style="188" width="15.0"/>
    <col min="13" max="13" customWidth="true" style="956" width="11.0"/>
    <col min="14" max="14" customWidth="true" style="188" width="15.0"/>
    <col min="15" max="15" customWidth="true" style="956" width="11.0"/>
    <col min="16" max="16" customWidth="true" style="188" width="15.0"/>
    <col min="17" max="17" bestFit="true" customWidth="true" style="188" width="37.0"/>
    <col min="18" max="19" customWidth="true" style="188" width="42.0"/>
    <col min="20" max="20" customWidth="true" style="956" width="12.0"/>
    <col min="21" max="21" customWidth="true" style="188" width="15.0"/>
    <col min="22" max="22" customWidth="true" style="188" width="12.0"/>
    <col min="23" max="23" customWidth="true" style="188" width="15.0"/>
    <col min="24" max="24" customWidth="true" style="188" width="12.0"/>
    <col min="25" max="25" customWidth="true" style="188" width="15.0"/>
    <col min="26" max="26" customWidth="true" style="188" width="12.0"/>
    <col min="27" max="27" customWidth="true" style="188" width="15.0"/>
    <col min="28" max="28" customWidth="true" style="188" width="12.0"/>
    <col min="29" max="29" customWidth="true" style="188" width="16.0"/>
    <col min="30" max="30" customWidth="true" style="188" width="12.0"/>
    <col min="31" max="31" customWidth="true" style="188" width="16.0"/>
    <col min="32" max="32" customWidth="true" style="188" width="12.0"/>
    <col min="33" max="33" customWidth="true" style="188" width="16.0"/>
    <col min="34" max="34" customWidth="true" style="956" width="12.0"/>
    <col min="35" max="35" customWidth="true" style="188" width="16.0"/>
    <col min="36" max="36" customWidth="true" style="956" width="12.0"/>
    <col min="37" max="37" customWidth="true" style="188" width="16.0"/>
    <col min="38" max="38" customWidth="true" style="956" width="12.0"/>
    <col min="39" max="39" customWidth="true" style="188" width="16.0"/>
    <col min="40" max="40" customWidth="true" style="956" width="12.0"/>
    <col min="41" max="41" customWidth="true" style="188" width="16.0"/>
    <col min="42" max="42" customWidth="true" style="956" width="12.0"/>
    <col min="43" max="43" customWidth="true" style="188" width="16.0"/>
    <col min="44" max="44" customWidth="true" style="188" width="42.0"/>
    <col min="45" max="45" customWidth="true" style="188" width="42.0"/>
    <col min="46" max="46" customWidth="true" style="188" width="7.0"/>
    <col min="47" max="47" customWidth="true" style="188" width="42.0"/>
    <col min="48" max="48" customWidth="true" style="188" width="12.0"/>
    <col min="49" max="49" customWidth="true" style="188" width="16.0"/>
    <col min="50" max="50" customWidth="true" style="188" width="11.0"/>
    <col min="51" max="51" customWidth="true" style="188" width="16.0"/>
    <col min="52" max="52" customWidth="true" style="188" width="12.0"/>
    <col min="53" max="53" customWidth="true" style="188" width="16.0"/>
    <col min="54" max="54" customWidth="true" style="188" width="12.0"/>
    <col min="55" max="55" customWidth="true" style="21" width="16.0"/>
    <col min="56" max="56" customWidth="true" style="188" width="12.0"/>
    <col min="57" max="57" customWidth="true" style="188" width="16.0"/>
    <col min="58" max="58" customWidth="true" style="956" width="12.0"/>
    <col min="59" max="59" customWidth="true" style="188" width="16.0"/>
    <col min="60" max="60" customWidth="true" style="956" width="12.0"/>
    <col min="61" max="61" customWidth="true" hidden="true" style="188" width="13.109375"/>
    <col min="62" max="62" customWidth="true" style="956" width="12.0"/>
    <col min="63" max="63" customWidth="true" hidden="true" style="188" width="13.109375"/>
    <col min="64" max="64" customWidth="true" style="956" width="12.0"/>
    <col min="65" max="65" customWidth="true" hidden="true" style="192" width="13.109375"/>
    <col min="66" max="66" customWidth="true" style="956" width="12.0"/>
    <col min="67" max="67" customWidth="true" hidden="true" style="192" width="13.109375"/>
    <col min="68" max="68" customWidth="true" style="957" width="12.0"/>
    <col min="69" max="69" customWidth="true" style="192" width="16.0"/>
    <col min="70" max="70" customWidth="true" style="957" width="11.0"/>
    <col min="71" max="71" customWidth="true" style="192" width="16.0"/>
    <col min="72" max="72" customWidth="true" style="188" width="42.0"/>
    <col min="73" max="73" customWidth="true" style="188" width="42.0"/>
    <col min="74" max="74" customWidth="true" style="188" width="10.0"/>
    <col min="75" max="75" customWidth="true" style="188" width="12.0"/>
    <col min="76" max="76" customWidth="true" style="21" width="16.0"/>
    <col min="77" max="77" customWidth="true" style="21" width="12.0"/>
    <col min="78" max="78" customWidth="true" style="21" width="16.0"/>
    <col min="79" max="79" customWidth="true" style="21" width="12.0"/>
    <col min="80" max="80" customWidth="true" style="21" width="16.0"/>
    <col min="81" max="81" customWidth="true" style="21" width="12.0"/>
    <col min="82" max="82" customWidth="true" style="21" width="16.0"/>
    <col min="83" max="83" customWidth="true" style="958" width="11.0"/>
    <col min="84" max="84" customWidth="true" style="188" width="16.0"/>
    <col min="85" max="85" customWidth="true" style="957" width="11.0"/>
    <col min="86" max="86" customWidth="true" style="188" width="16.0"/>
    <col min="87" max="87" customWidth="true" style="957" width="12.0"/>
    <col min="88" max="88" customWidth="true" style="188" width="16.0"/>
    <col min="89" max="89" customWidth="true" style="956" width="12.0"/>
    <col min="90" max="90" customWidth="true" style="188" width="16.0"/>
    <col min="91" max="91" customWidth="true" style="956" width="11.0"/>
    <col min="92" max="92" customWidth="true" style="188" width="16.0"/>
    <col min="93" max="93" customWidth="true" style="956" width="11.0"/>
    <col min="94" max="94" customWidth="true" style="188" width="16.0"/>
    <col min="95" max="95" customWidth="true" style="959" width="11.0"/>
    <col min="96" max="96" customWidth="true" style="188" width="16.0"/>
    <col min="97" max="97" customWidth="true" style="959" width="12.0"/>
    <col min="98" max="98" customWidth="true" style="188" width="16.0"/>
    <col min="99" max="99" customWidth="true" style="21" width="42.0"/>
    <col min="100" max="100" customWidth="true" style="21" width="27.0"/>
    <col min="101" max="101" customWidth="true" style="188" width="12.0"/>
    <col min="102" max="102" customWidth="true" style="188" width="11.0"/>
    <col min="103" max="103" customWidth="true" style="21" width="11.0"/>
    <col min="104" max="104" customWidth="true" style="21" width="11.0"/>
    <col min="105" max="105" customWidth="true" style="21" width="10.0"/>
    <col min="106" max="106" customWidth="true" style="21" width="10.0"/>
    <col min="107" max="107" customWidth="true" style="21" width="10.0"/>
    <col min="108" max="108" customWidth="true" style="21" width="10.0"/>
    <col min="109" max="109" customWidth="true" style="21" width="10.0"/>
    <col min="110" max="110" customWidth="true" style="21" width="10.0"/>
    <col min="111" max="111" customWidth="true" style="21" width="10.0"/>
    <col min="112" max="112" customWidth="true" style="21" width="11.0"/>
    <col min="113" max="113" customWidth="true" style="21" width="11.0"/>
    <col min="114" max="114" customWidth="true" style="188" width="8.21875"/>
    <col min="115" max="115" customWidth="true" style="188" width="12.0"/>
    <col min="116" max="116" customWidth="true" style="21" width="12.0"/>
    <col min="117" max="117" customWidth="true" style="21" width="12.0"/>
    <col min="118" max="118" customWidth="true" style="21" width="12.0"/>
    <col min="119" max="119" customWidth="true" style="21" width="12.0"/>
    <col min="120" max="120" customWidth="true" style="21" width="12.0"/>
    <col min="121" max="121" customWidth="true" style="21" width="12.0"/>
    <col min="122" max="122" customWidth="true" style="21" width="12.0"/>
    <col min="123" max="123" customWidth="true" style="21" width="12.0"/>
    <col min="124" max="124" customWidth="true" style="21" width="12.0"/>
    <col min="125" max="125" customWidth="true" style="21" width="12.0"/>
    <col min="126" max="126" customWidth="true" style="21" width="12.0"/>
    <col min="127" max="127" customWidth="true" style="21" width="9.0"/>
    <col min="128" max="128" customWidth="true" style="960" width="13.0"/>
    <col min="129" max="129" customWidth="true" style="188" width="9.0"/>
    <col min="130" max="130" customWidth="true" style="21" width="10.0"/>
    <col min="131" max="131" customWidth="true" style="960" width="12.0"/>
    <col min="132" max="132" customWidth="true" style="960" width="12.0"/>
    <col min="133" max="133" customWidth="true" style="21" width="12.0"/>
    <col min="134" max="134" customWidth="true" style="21" width="12.0"/>
    <col min="135" max="135" customWidth="true" style="21" width="12.0"/>
    <col min="136" max="136" customWidth="true" style="21" width="12.0"/>
    <col min="137" max="137" customWidth="true" style="21" width="12.0"/>
    <col min="138" max="138" customWidth="true" style="21" width="12.0"/>
    <col min="139" max="139" customWidth="true" style="21" width="12.0"/>
    <col min="140" max="140" customWidth="true" style="21" width="12.0"/>
    <col min="141" max="141" customWidth="true" style="21" width="12.0"/>
    <col min="142" max="142" customWidth="true" style="188" width="12.0"/>
    <col min="143" max="143" customWidth="true" style="21" width="7.0"/>
    <col min="144" max="144" customWidth="true" style="192" width="14.0"/>
    <col min="145" max="145" customWidth="true" style="188" width="19.0"/>
    <col min="146" max="146" customWidth="true" style="188" width="9.0"/>
    <col min="147" max="147" customWidth="true" style="188" width="9.0"/>
    <col min="148" max="16384" customWidth="true" style="188" width="9.0"/>
  </cols>
  <sheetData>
    <row r="1">
      <c r="A1" s="23" t="inlineStr">
        <is>
          <t>3月10日厅开会确定拆分方案，1-2月数据以此为准。</t>
        </is>
      </c>
      <c r="D1" s="2029" t="n"/>
      <c r="F1" s="2029" t="n"/>
      <c r="H1" s="2029" t="n"/>
      <c r="J1" s="2029" t="n"/>
      <c r="L1" s="2029" t="n"/>
      <c r="N1" s="2029" t="n"/>
      <c r="P1" s="2029" t="n"/>
      <c r="Q1" s="1952" t="n"/>
      <c r="R1" s="2029" t="n"/>
      <c r="S1" s="1952" t="n"/>
      <c r="T1" s="1384" t="n"/>
      <c r="U1" s="1388" t="n"/>
      <c r="V1" s="1953" t="n"/>
      <c r="W1" s="1388" t="n"/>
      <c r="X1" s="1953" t="n"/>
      <c r="Y1" s="1388" t="n"/>
      <c r="Z1" s="1953" t="n"/>
      <c r="AA1" s="1388" t="n"/>
      <c r="AB1" s="1953" t="n"/>
      <c r="AC1" s="1388" t="n"/>
      <c r="AD1" s="1953" t="n"/>
      <c r="AE1" s="1388" t="n"/>
      <c r="AF1" s="1953" t="n"/>
      <c r="AG1" s="1388" t="n"/>
      <c r="AH1" s="1384" t="n"/>
      <c r="AI1" s="1388" t="n"/>
      <c r="AJ1" s="1384" t="n"/>
      <c r="AK1" s="1388" t="n"/>
      <c r="AL1" s="1384" t="n"/>
      <c r="AM1" s="1388" t="n"/>
      <c r="AN1" s="1384" t="n"/>
      <c r="AO1" s="1388" t="n"/>
      <c r="AP1" s="1384" t="n"/>
      <c r="AQ1" s="1388" t="n"/>
      <c r="AR1" s="1427" t="n"/>
      <c r="AS1" s="1388" t="n"/>
      <c r="AT1" s="1388" t="n"/>
      <c r="AU1" s="1427" t="n"/>
      <c r="AV1" s="1953" t="n"/>
      <c r="AW1" s="1388" t="n"/>
      <c r="AX1" s="1953" t="n"/>
      <c r="AY1" s="1388" t="n"/>
      <c r="AZ1" s="1953" t="n"/>
      <c r="BA1" s="1388" t="n"/>
      <c r="BB1" s="1427" t="n"/>
      <c r="BC1" s="1388" t="n"/>
      <c r="BD1" s="1427" t="n"/>
      <c r="BE1" s="1388" t="n"/>
      <c r="BF1" s="1387" t="n"/>
      <c r="BG1" s="1388" t="n"/>
      <c r="BH1" s="1387" t="n"/>
      <c r="BI1" s="1388" t="n"/>
      <c r="BJ1" s="1387" t="n"/>
      <c r="BK1" s="1388" t="n"/>
      <c r="BL1" s="1387" t="n"/>
      <c r="BM1" s="1388" t="n"/>
      <c r="BN1" s="1387" t="n"/>
      <c r="BO1" s="1388" t="n"/>
      <c r="BP1" s="1387" t="n"/>
      <c r="BQ1" s="1388" t="n"/>
      <c r="BR1" s="1387" t="n"/>
      <c r="BS1" s="1388" t="n"/>
      <c r="BT1" s="1427" t="n"/>
      <c r="BU1" s="2030" t="n"/>
      <c r="BV1" s="2030" t="n"/>
      <c r="BW1" s="1953" t="n"/>
      <c r="BX1" s="2030" t="n"/>
      <c r="BY1" s="1953" t="n"/>
      <c r="BZ1" s="2030" t="n"/>
      <c r="CA1" s="1953" t="n"/>
      <c r="CB1" s="2030" t="n"/>
      <c r="CC1" s="1953" t="n"/>
      <c r="CD1" s="2030" t="n"/>
      <c r="CE1" s="1389" t="n"/>
      <c r="CF1" s="2030" t="n"/>
      <c r="CG1" s="1387" t="n"/>
      <c r="CH1" s="2030" t="n"/>
      <c r="CI1" s="1387" t="n"/>
      <c r="CJ1" s="2030" t="n"/>
      <c r="CK1" s="1384" t="n"/>
      <c r="CL1" s="2030" t="n"/>
      <c r="CM1" s="1384" t="n"/>
      <c r="CN1" s="2030" t="n"/>
      <c r="CO1" s="1384" t="n"/>
      <c r="CP1" s="2030" t="n"/>
      <c r="CQ1" s="1390" t="n"/>
      <c r="CR1" s="2030" t="n"/>
      <c r="CS1" s="1390" t="n"/>
      <c r="CT1" s="2030" t="n"/>
      <c r="CU1" s="1953" t="n"/>
      <c r="CV1" s="2030" t="n"/>
      <c r="CW1" s="2030" t="n"/>
    </row>
    <row r="2" ht="21" customHeight="1" s="21" thickBot="1">
      <c r="Q2" s="1952" t="n"/>
      <c r="R2" s="2029" t="n"/>
      <c r="S2" s="1952" t="n"/>
      <c r="T2" s="1384" t="n"/>
      <c r="U2" s="2031" t="n"/>
      <c r="V2" s="1953" t="n"/>
      <c r="W2" s="2031" t="n"/>
      <c r="X2" s="1953" t="n"/>
      <c r="Y2" s="2031" t="n"/>
      <c r="Z2" s="1953" t="n"/>
      <c r="AA2" s="2031" t="n"/>
      <c r="AB2" s="1953" t="n"/>
      <c r="AC2" s="2031" t="n"/>
      <c r="AD2" s="1953" t="n"/>
      <c r="AE2" s="2031" t="n"/>
      <c r="AF2" s="1953" t="n"/>
      <c r="AG2" s="2031" t="n"/>
      <c r="AH2" s="1384" t="n"/>
      <c r="AI2" s="2031" t="n"/>
      <c r="AJ2" s="1384" t="n"/>
      <c r="AK2" s="2031" t="n"/>
      <c r="AL2" s="1384" t="n"/>
      <c r="AM2" s="2031" t="n"/>
      <c r="AN2" s="1384" t="n"/>
      <c r="AO2" s="2031" t="n"/>
      <c r="AP2" s="1384" t="n"/>
      <c r="AQ2" s="2031" t="n"/>
      <c r="AR2" s="1427" t="n"/>
      <c r="AS2" s="1388" t="n"/>
      <c r="AT2" s="1388" t="n"/>
      <c r="AU2" s="1427" t="n"/>
      <c r="AV2" s="1953" t="n"/>
      <c r="AW2" s="2031" t="n"/>
      <c r="AX2" s="1953" t="n"/>
      <c r="AY2" s="2031" t="n"/>
      <c r="AZ2" s="1953" t="n"/>
      <c r="BA2" s="2031" t="n"/>
      <c r="BB2" s="1427" t="n"/>
      <c r="BC2" s="1388" t="n"/>
      <c r="BD2" s="1427" t="n"/>
      <c r="BE2" s="1388" t="n"/>
      <c r="BF2" s="1387" t="n"/>
      <c r="BG2" s="1388" t="n"/>
      <c r="BH2" s="1387" t="n"/>
      <c r="BI2" s="1388" t="n"/>
      <c r="BJ2" s="1387" t="n"/>
      <c r="BK2" s="1388" t="n"/>
      <c r="BL2" s="1387" t="n"/>
      <c r="BM2" s="1388" t="n"/>
      <c r="BN2" s="1387" t="n"/>
      <c r="BO2" s="1388" t="n"/>
      <c r="BP2" s="1387" t="n"/>
      <c r="BQ2" s="1388" t="n"/>
      <c r="BR2" s="1387" t="n"/>
      <c r="BS2" s="1388" t="n"/>
      <c r="BT2" s="1427" t="n"/>
      <c r="BU2" s="2030" t="n"/>
      <c r="BV2" s="2030" t="n"/>
      <c r="BW2" s="1953" t="n"/>
      <c r="BX2" s="2030" t="n"/>
      <c r="BY2" s="1953" t="n"/>
      <c r="BZ2" s="2030" t="n"/>
      <c r="CA2" s="1953" t="n"/>
      <c r="CB2" s="2030" t="n"/>
      <c r="CC2" s="1953" t="n"/>
      <c r="CD2" s="2030" t="n"/>
      <c r="CE2" s="1389" t="n"/>
      <c r="CF2" s="2030" t="n"/>
      <c r="CG2" s="1387" t="n"/>
      <c r="CH2" s="2030" t="n"/>
      <c r="CI2" s="1387" t="n"/>
      <c r="CJ2" s="2030" t="n"/>
      <c r="CK2" s="1384" t="n"/>
      <c r="CL2" s="2030" t="n"/>
      <c r="CM2" s="1384" t="n"/>
      <c r="CN2" s="2030" t="n"/>
      <c r="CO2" s="1384" t="n"/>
      <c r="CP2" s="2030" t="n"/>
      <c r="CQ2" s="1390" t="n"/>
      <c r="CR2" s="2030" t="n"/>
      <c r="CS2" s="1390" t="n"/>
      <c r="CT2" s="2030" t="n"/>
      <c r="CU2" s="1953" t="n"/>
      <c r="CV2" s="2030" t="n"/>
      <c r="CW2" s="2030" t="n"/>
      <c r="EH2" s="1391" t="n"/>
    </row>
    <row r="3" ht="24" customHeight="1" s="21">
      <c r="A3" s="1392" t="inlineStr">
        <is>
          <t>地区 名称</t>
        </is>
      </c>
      <c r="B3" s="1393" t="inlineStr">
        <is>
          <t>指标</t>
        </is>
      </c>
      <c r="C3" s="1394" t="n">
        <v>46023</v>
      </c>
      <c r="D3" s="1393" t="inlineStr">
        <is>
          <t>1月与去年同比</t>
        </is>
      </c>
      <c r="E3" s="1394" t="n">
        <v>46054</v>
      </c>
      <c r="F3" s="1393" t="inlineStr">
        <is>
          <t>2月与去年同比</t>
        </is>
      </c>
      <c r="G3" s="1394" t="n">
        <v>46082</v>
      </c>
      <c r="H3" s="1393" t="inlineStr">
        <is>
          <t>3月与去年同比</t>
        </is>
      </c>
      <c r="I3" s="1394" t="n">
        <v>46113</v>
      </c>
      <c r="J3" s="1393" t="inlineStr">
        <is>
          <t>4月与去年同比</t>
        </is>
      </c>
      <c r="K3" s="1394" t="n">
        <v>46143.0</v>
      </c>
      <c r="L3" s="1393" t="s">
        <v>0</v>
      </c>
      <c r="M3" s="1394" t="n">
        <v>46174.0</v>
      </c>
      <c r="N3" s="1393" t="s">
        <v>1</v>
      </c>
      <c r="O3" s="1394" t="n">
        <v>46204.0</v>
      </c>
      <c r="P3" s="1393" t="s">
        <v>2</v>
      </c>
      <c r="Q3" s="1393" t="inlineStr">
        <is>
          <t>累计周转量</t>
        </is>
      </c>
      <c r="R3" s="1393" t="inlineStr">
        <is>
          <t>同比</t>
        </is>
      </c>
      <c r="S3" s="1345" t="n"/>
      <c r="T3" s="1395" t="inlineStr">
        <is>
          <t>2025年1月</t>
        </is>
      </c>
      <c r="U3" s="1393" t="inlineStr">
        <is>
          <t>1月与去年同比</t>
        </is>
      </c>
      <c r="V3" s="1396" t="inlineStr">
        <is>
          <t>2025年2月</t>
        </is>
      </c>
      <c r="W3" s="1393" t="inlineStr">
        <is>
          <t>2月与去年同比</t>
        </is>
      </c>
      <c r="X3" s="1396" t="inlineStr">
        <is>
          <t>2025年3月</t>
        </is>
      </c>
      <c r="Y3" s="1393" t="inlineStr">
        <is>
          <t>3月与去年同比</t>
        </is>
      </c>
      <c r="Z3" s="1396" t="inlineStr">
        <is>
          <t>2025年4月</t>
        </is>
      </c>
      <c r="AA3" s="1393" t="inlineStr">
        <is>
          <t>4月与去年同比</t>
        </is>
      </c>
      <c r="AB3" s="1396" t="inlineStr">
        <is>
          <t>2025年5月</t>
        </is>
      </c>
      <c r="AC3" s="1393" t="inlineStr">
        <is>
          <t>5月与去年同比</t>
        </is>
      </c>
      <c r="AD3" s="1396" t="inlineStr">
        <is>
          <t>2025年6月</t>
        </is>
      </c>
      <c r="AE3" s="1393" t="inlineStr">
        <is>
          <t>6月与去年同比</t>
        </is>
      </c>
      <c r="AF3" s="1396" t="inlineStr">
        <is>
          <t>2025年7月</t>
        </is>
      </c>
      <c r="AG3" s="1393" t="inlineStr">
        <is>
          <t>7月与去年同比</t>
        </is>
      </c>
      <c r="AH3" s="1395" t="inlineStr">
        <is>
          <t>2025年8月</t>
        </is>
      </c>
      <c r="AI3" s="1393" t="inlineStr">
        <is>
          <t>8月与去年同比</t>
        </is>
      </c>
      <c r="AJ3" s="1395" t="inlineStr">
        <is>
          <t>2025年9月</t>
        </is>
      </c>
      <c r="AK3" s="1393" t="inlineStr">
        <is>
          <t>9月与去年同比</t>
        </is>
      </c>
      <c r="AL3" s="1395" t="inlineStr">
        <is>
          <t>2025年10月</t>
        </is>
      </c>
      <c r="AM3" s="1393" t="inlineStr">
        <is>
          <t>10月与去年同比</t>
        </is>
      </c>
      <c r="AN3" s="1395" t="inlineStr">
        <is>
          <t>2025年11月</t>
        </is>
      </c>
      <c r="AO3" s="1393" t="inlineStr">
        <is>
          <t>11月与去年同比</t>
        </is>
      </c>
      <c r="AP3" s="1395" t="inlineStr">
        <is>
          <t>2025年12月</t>
        </is>
      </c>
      <c r="AQ3" s="1393" t="inlineStr">
        <is>
          <t>12月与去年同比</t>
        </is>
      </c>
      <c r="AR3" s="1393" t="inlineStr">
        <is>
          <t>2025年累计</t>
        </is>
      </c>
      <c r="AS3" s="1393" t="inlineStr">
        <is>
          <t>2025年累计同比</t>
        </is>
      </c>
      <c r="AT3" s="1393" t="n"/>
      <c r="AU3" s="1393" t="n"/>
      <c r="AV3" s="1396" t="inlineStr">
        <is>
          <t>2024年1月</t>
        </is>
      </c>
      <c r="AW3" s="1393" t="inlineStr">
        <is>
          <t>1月与去年同比</t>
        </is>
      </c>
      <c r="AX3" s="1396" t="inlineStr">
        <is>
          <t>2024年2月</t>
        </is>
      </c>
      <c r="AY3" s="1393" t="inlineStr">
        <is>
          <t>2月与去年同比</t>
        </is>
      </c>
      <c r="AZ3" s="1396" t="inlineStr">
        <is>
          <t>2024年3月</t>
        </is>
      </c>
      <c r="BA3" s="1393" t="inlineStr">
        <is>
          <t>3月与去年同比</t>
        </is>
      </c>
      <c r="BB3" s="1396" t="inlineStr">
        <is>
          <t>2024年4月</t>
        </is>
      </c>
      <c r="BC3" s="1393" t="inlineStr">
        <is>
          <t>4月与去年同比</t>
        </is>
      </c>
      <c r="BD3" s="1396" t="inlineStr">
        <is>
          <t>2024年5月</t>
        </is>
      </c>
      <c r="BE3" s="1393" t="inlineStr">
        <is>
          <t>5月与去年同比</t>
        </is>
      </c>
      <c r="BF3" s="1395" t="inlineStr">
        <is>
          <t>2024年6月</t>
        </is>
      </c>
      <c r="BG3" s="1393" t="inlineStr">
        <is>
          <t>6月与去年同比</t>
        </is>
      </c>
      <c r="BH3" s="1396" t="inlineStr">
        <is>
          <t>2024年7月</t>
        </is>
      </c>
      <c r="BI3" s="1393" t="inlineStr">
        <is>
          <t>7月与去年同比</t>
        </is>
      </c>
      <c r="BJ3" s="1396" t="inlineStr">
        <is>
          <t>2024年8月</t>
        </is>
      </c>
      <c r="BK3" s="1393" t="inlineStr">
        <is>
          <t>8月与去年同比</t>
        </is>
      </c>
      <c r="BL3" s="1396" t="inlineStr">
        <is>
          <t>2024年9月</t>
        </is>
      </c>
      <c r="BM3" s="1397" t="inlineStr">
        <is>
          <t>9月与去年同比</t>
        </is>
      </c>
      <c r="BN3" s="1396" t="inlineStr">
        <is>
          <t>2024年10月</t>
        </is>
      </c>
      <c r="BO3" s="1397" t="inlineStr">
        <is>
          <t>10月与去年同比</t>
        </is>
      </c>
      <c r="BP3" s="1396" t="inlineStr">
        <is>
          <t>2024年11月</t>
        </is>
      </c>
      <c r="BQ3" s="1397" t="inlineStr">
        <is>
          <t>11月与去年同比</t>
        </is>
      </c>
      <c r="BR3" s="1396" t="inlineStr">
        <is>
          <t>2024年12月</t>
        </is>
      </c>
      <c r="BS3" s="1397" t="inlineStr">
        <is>
          <t>12月与去年同比</t>
        </is>
      </c>
      <c r="BT3" s="1393" t="inlineStr">
        <is>
          <t>2024年累计</t>
        </is>
      </c>
      <c r="BU3" s="1393" t="inlineStr">
        <is>
          <t>累计同比</t>
        </is>
      </c>
      <c r="BV3" s="1393" t="n"/>
      <c r="BW3" s="1396" t="inlineStr">
        <is>
          <t>2023年1月</t>
        </is>
      </c>
      <c r="BX3" s="1397" t="inlineStr">
        <is>
          <t>1月与去年同比</t>
        </is>
      </c>
      <c r="BY3" s="1396" t="inlineStr">
        <is>
          <t>2023年2月</t>
        </is>
      </c>
      <c r="BZ3" s="1397" t="inlineStr">
        <is>
          <t>2月与去年同比</t>
        </is>
      </c>
      <c r="CA3" s="1396" t="inlineStr">
        <is>
          <t>2023年3月</t>
        </is>
      </c>
      <c r="CB3" s="1397" t="inlineStr">
        <is>
          <t>3月与去年同比</t>
        </is>
      </c>
      <c r="CC3" s="1396" t="inlineStr">
        <is>
          <t>2023年4月</t>
        </is>
      </c>
      <c r="CD3" s="1397" t="inlineStr">
        <is>
          <t>4月与去年同比</t>
        </is>
      </c>
      <c r="CE3" s="1398" t="inlineStr">
        <is>
          <t>2023年5月</t>
        </is>
      </c>
      <c r="CF3" s="1397" t="inlineStr">
        <is>
          <t>5月与去年同比</t>
        </is>
      </c>
      <c r="CG3" s="1395" t="inlineStr">
        <is>
          <t>2023年6月</t>
        </is>
      </c>
      <c r="CH3" s="1397" t="inlineStr">
        <is>
          <t>6月与去年同比</t>
        </is>
      </c>
      <c r="CI3" s="2032" t="n">
        <v>45108</v>
      </c>
      <c r="CJ3" s="1397" t="inlineStr">
        <is>
          <t>7月与去年同比</t>
        </is>
      </c>
      <c r="CK3" s="2032" t="n">
        <v>45139</v>
      </c>
      <c r="CL3" s="1397" t="inlineStr">
        <is>
          <t>8月与去年同比</t>
        </is>
      </c>
      <c r="CM3" s="2032" t="n">
        <v>45170</v>
      </c>
      <c r="CN3" s="1397" t="inlineStr">
        <is>
          <t>9月与去年同比</t>
        </is>
      </c>
      <c r="CO3" s="2032" t="n">
        <v>45200</v>
      </c>
      <c r="CP3" s="1397" t="inlineStr">
        <is>
          <t>10月与去年同比</t>
        </is>
      </c>
      <c r="CQ3" s="2032" t="n">
        <v>45231</v>
      </c>
      <c r="CR3" s="1397" t="inlineStr">
        <is>
          <t>11月与去年同比</t>
        </is>
      </c>
      <c r="CS3" s="2032" t="n">
        <v>45261</v>
      </c>
      <c r="CT3" s="1397" t="inlineStr">
        <is>
          <t>12月与去年同比</t>
        </is>
      </c>
      <c r="CU3" s="1396" t="inlineStr">
        <is>
          <t>累计</t>
        </is>
      </c>
      <c r="CV3" s="1397" t="inlineStr">
        <is>
          <t>累计同比</t>
        </is>
      </c>
      <c r="CW3" s="1397" t="n"/>
      <c r="CX3" s="1400" t="n"/>
      <c r="CY3" s="1400" t="n"/>
      <c r="CZ3" s="1400" t="n"/>
      <c r="DA3" s="1400" t="n"/>
      <c r="DB3" s="1400" t="n"/>
      <c r="DC3" s="1400" t="n"/>
      <c r="DD3" s="1400" t="n"/>
      <c r="DE3" s="1400" t="n"/>
      <c r="DF3" s="1400" t="n"/>
      <c r="DG3" s="1400" t="n"/>
      <c r="DH3" s="1400" t="n"/>
      <c r="DI3" s="1400" t="n"/>
      <c r="DJ3" s="1400" t="n"/>
      <c r="DK3" s="897" t="inlineStr">
        <is>
          <t>2022年1月</t>
        </is>
      </c>
      <c r="DL3" s="897" t="inlineStr">
        <is>
          <t>2022年2月</t>
        </is>
      </c>
      <c r="DM3" s="897" t="inlineStr">
        <is>
          <t>2022年3月</t>
        </is>
      </c>
      <c r="DN3" s="897" t="inlineStr">
        <is>
          <t>2022年4月</t>
        </is>
      </c>
      <c r="DO3" s="897" t="inlineStr">
        <is>
          <t>2022年5月</t>
        </is>
      </c>
      <c r="DP3" s="897" t="inlineStr">
        <is>
          <t>2022年6月</t>
        </is>
      </c>
      <c r="DQ3" s="897" t="inlineStr">
        <is>
          <t>2022年7月</t>
        </is>
      </c>
      <c r="DR3" s="897" t="inlineStr">
        <is>
          <t>2022年8月</t>
        </is>
      </c>
      <c r="DS3" s="897" t="inlineStr">
        <is>
          <t>2022年9月</t>
        </is>
      </c>
      <c r="DT3" s="897" t="inlineStr">
        <is>
          <t>2022年10月</t>
        </is>
      </c>
      <c r="DU3" s="897" t="inlineStr">
        <is>
          <t>2022年11月</t>
        </is>
      </c>
      <c r="DV3" s="897" t="inlineStr">
        <is>
          <t>2022年12月</t>
        </is>
      </c>
      <c r="DW3" s="1401" t="inlineStr">
        <is>
          <t>12月与去年同比</t>
        </is>
      </c>
      <c r="DX3" s="1402" t="inlineStr">
        <is>
          <t>累计</t>
        </is>
      </c>
      <c r="DY3" s="1403" t="inlineStr">
        <is>
          <t>累计同比</t>
        </is>
      </c>
      <c r="DZ3" s="1404" t="n"/>
      <c r="EA3" s="1393" t="inlineStr">
        <is>
          <t>2021年1月</t>
        </is>
      </c>
      <c r="EB3" s="1405" t="inlineStr">
        <is>
          <t>2021年2月</t>
        </is>
      </c>
      <c r="EC3" s="1405" t="inlineStr">
        <is>
          <t>2021年3月</t>
        </is>
      </c>
      <c r="ED3" s="1405" t="inlineStr">
        <is>
          <t>2021年4月</t>
        </is>
      </c>
      <c r="EE3" s="2032" t="n">
        <v>44317</v>
      </c>
      <c r="EF3" s="2032" t="n">
        <v>44348</v>
      </c>
      <c r="EG3" s="2032" t="n">
        <v>44378</v>
      </c>
      <c r="EH3" s="2032" t="n">
        <v>44409</v>
      </c>
      <c r="EI3" s="2032" t="n">
        <v>44440</v>
      </c>
      <c r="EJ3" s="2032" t="n">
        <v>44470</v>
      </c>
      <c r="EK3" s="2032" t="n">
        <v>44501</v>
      </c>
      <c r="EL3" s="2032" t="n">
        <v>44531</v>
      </c>
      <c r="EM3" s="2033" t="n"/>
      <c r="EN3" s="1397" t="inlineStr">
        <is>
          <t>累计同比</t>
        </is>
      </c>
    </row>
    <row r="4" ht="35.25" customHeight="1" s="21">
      <c r="A4" s="1954" t="n"/>
      <c r="B4" s="1954" t="n"/>
      <c r="C4" s="1954" t="n"/>
      <c r="D4" s="2031" t="n"/>
      <c r="E4" s="1954" t="n"/>
      <c r="F4" s="2031" t="n"/>
      <c r="G4" s="1954" t="n"/>
      <c r="H4" s="2031" t="n"/>
      <c r="I4" s="1954" t="n"/>
      <c r="J4" s="2031" t="n"/>
      <c r="K4" s="1954" t="n"/>
      <c r="L4" s="2031" t="n"/>
      <c r="M4" s="1954" t="n"/>
      <c r="N4" s="2031" t="n"/>
      <c r="O4" s="1954" t="n"/>
      <c r="P4" s="2031" t="n"/>
      <c r="Q4" s="1954" t="n"/>
      <c r="R4" s="2031" t="n"/>
      <c r="S4" s="1348" t="n"/>
      <c r="T4" s="1954" t="n"/>
      <c r="U4" s="2031" t="n"/>
      <c r="V4" s="1954" t="n"/>
      <c r="W4" s="2031" t="n"/>
      <c r="X4" s="1954" t="n"/>
      <c r="Y4" s="2031" t="n"/>
      <c r="Z4" s="1954" t="n"/>
      <c r="AA4" s="2031" t="n"/>
      <c r="AB4" s="1954" t="n"/>
      <c r="AC4" s="2031" t="n"/>
      <c r="AD4" s="1954" t="n"/>
      <c r="AE4" s="2031" t="n"/>
      <c r="AF4" s="1954" t="n"/>
      <c r="AG4" s="2031" t="n"/>
      <c r="AH4" s="1954" t="n"/>
      <c r="AI4" s="2031" t="n"/>
      <c r="AJ4" s="1954" t="n"/>
      <c r="AK4" s="2031" t="n"/>
      <c r="AL4" s="1954" t="n"/>
      <c r="AM4" s="2031" t="n"/>
      <c r="AN4" s="1954" t="n"/>
      <c r="AO4" s="2031" t="n"/>
      <c r="AP4" s="1954" t="n"/>
      <c r="AQ4" s="2031" t="n"/>
      <c r="AR4" s="1954" t="n"/>
      <c r="AS4" s="2031" t="n"/>
      <c r="AT4" s="1393" t="n"/>
      <c r="AU4" s="1393" t="n"/>
      <c r="AV4" s="1954" t="n"/>
      <c r="AW4" s="2031" t="n"/>
      <c r="AX4" s="1954" t="n"/>
      <c r="AY4" s="2031" t="n"/>
      <c r="AZ4" s="1954" t="n"/>
      <c r="BA4" s="2031" t="n"/>
      <c r="BB4" s="1954" t="n"/>
      <c r="BC4" s="2031" t="n"/>
      <c r="BD4" s="1954" t="n"/>
      <c r="BE4" s="2031" t="n"/>
      <c r="BF4" s="1954" t="n"/>
      <c r="BG4" s="2031" t="n"/>
      <c r="BH4" s="1954" t="n"/>
      <c r="BI4" s="2031" t="n"/>
      <c r="BJ4" s="1954" t="n"/>
      <c r="BK4" s="2031" t="n"/>
      <c r="BL4" s="1954" t="n"/>
      <c r="BM4" s="2031" t="n"/>
      <c r="BN4" s="1954" t="n"/>
      <c r="BO4" s="2031" t="n"/>
      <c r="BP4" s="1954" t="n"/>
      <c r="BQ4" s="2031" t="n"/>
      <c r="BR4" s="1954" t="n"/>
      <c r="BS4" s="2031" t="n"/>
      <c r="BT4" s="1954" t="n"/>
      <c r="BU4" s="2031" t="n"/>
      <c r="BV4" s="1393" t="n"/>
      <c r="BW4" s="1954" t="n"/>
      <c r="BX4" s="2031" t="n"/>
      <c r="BY4" s="1954" t="n"/>
      <c r="BZ4" s="2031" t="n"/>
      <c r="CA4" s="1954" t="n"/>
      <c r="CB4" s="2031" t="n"/>
      <c r="CC4" s="1954" t="n"/>
      <c r="CD4" s="2031" t="n"/>
      <c r="CE4" s="1954" t="n"/>
      <c r="CF4" s="2031" t="n"/>
      <c r="CG4" s="1954" t="n"/>
      <c r="CH4" s="2031" t="n"/>
      <c r="CI4" s="1954" t="n"/>
      <c r="CJ4" s="2031" t="n"/>
      <c r="CK4" s="1954" t="n"/>
      <c r="CL4" s="2031" t="n"/>
      <c r="CM4" s="1954" t="n"/>
      <c r="CN4" s="2031" t="n"/>
      <c r="CO4" s="1954" t="n"/>
      <c r="CP4" s="2031" t="n"/>
      <c r="CQ4" s="1954" t="n"/>
      <c r="CR4" s="2031" t="n"/>
      <c r="CS4" s="1954" t="n"/>
      <c r="CT4" s="2031" t="n"/>
      <c r="CU4" s="1954" t="n"/>
      <c r="CV4" s="2031" t="n"/>
      <c r="CW4" s="1397" t="n"/>
      <c r="CX4" s="1400" t="inlineStr">
        <is>
          <t>12月环比%</t>
        </is>
      </c>
      <c r="CY4" s="1400" t="inlineStr">
        <is>
          <t>11月环比%</t>
        </is>
      </c>
      <c r="CZ4" s="1400" t="inlineStr">
        <is>
          <t>10月环比%</t>
        </is>
      </c>
      <c r="DA4" s="1400" t="inlineStr">
        <is>
          <t>9月环比%</t>
        </is>
      </c>
      <c r="DB4" s="1400" t="inlineStr">
        <is>
          <t>8月环比%</t>
        </is>
      </c>
      <c r="DC4" s="1400" t="inlineStr">
        <is>
          <t>7月环比%</t>
        </is>
      </c>
      <c r="DD4" s="1400" t="inlineStr">
        <is>
          <t>6月环比%</t>
        </is>
      </c>
      <c r="DE4" s="1400" t="inlineStr">
        <is>
          <t>5月环比%</t>
        </is>
      </c>
      <c r="DF4" s="1400" t="inlineStr">
        <is>
          <t>4月环比%</t>
        </is>
      </c>
      <c r="DG4" s="1400" t="inlineStr">
        <is>
          <t>3月环比%</t>
        </is>
      </c>
      <c r="DH4" s="1400" t="inlineStr">
        <is>
          <t>2月份环比</t>
        </is>
      </c>
      <c r="DI4" s="1400" t="inlineStr">
        <is>
          <t>1月份环比</t>
        </is>
      </c>
      <c r="DJ4" s="1400" t="n"/>
      <c r="DK4" s="1954" t="n"/>
      <c r="DL4" s="1954" t="n"/>
      <c r="DM4" s="1954" t="n"/>
      <c r="DN4" s="1954" t="n"/>
      <c r="DO4" s="1954" t="n"/>
      <c r="DP4" s="1954" t="n"/>
      <c r="DQ4" s="1954" t="n"/>
      <c r="DR4" s="1954" t="n"/>
      <c r="DS4" s="1954" t="n"/>
      <c r="DT4" s="1954" t="n"/>
      <c r="DU4" s="1954" t="n"/>
      <c r="DV4" s="1954" t="n"/>
      <c r="DW4" s="2031" t="n"/>
      <c r="DX4" s="1954" t="n"/>
      <c r="DY4" s="2034" t="n"/>
      <c r="DZ4" s="1407" t="n"/>
      <c r="EA4" s="1954" t="n"/>
      <c r="EB4" s="1954" t="n"/>
      <c r="EC4" s="1954" t="n"/>
      <c r="ED4" s="1954" t="n"/>
      <c r="EE4" s="1954" t="n"/>
      <c r="EF4" s="1954" t="n"/>
      <c r="EG4" s="1954" t="n"/>
      <c r="EH4" s="1954" t="n"/>
      <c r="EI4" s="1954" t="n"/>
      <c r="EJ4" s="1954" t="n"/>
      <c r="EK4" s="1954" t="n"/>
      <c r="EL4" s="1954" t="n"/>
      <c r="EM4" s="1408" t="inlineStr">
        <is>
          <t>累计</t>
        </is>
      </c>
      <c r="EN4" s="1954" t="n"/>
    </row>
    <row r="5" ht="27" customFormat="1" customHeight="1" s="190">
      <c r="A5" s="1392" t="inlineStr">
        <is>
          <t>全省</t>
        </is>
      </c>
      <c r="B5" s="1392" t="inlineStr">
        <is>
          <t>货运量         （万吨）</t>
        </is>
      </c>
      <c r="C5" s="1409">
        <f>C7+C9</f>
        <v/>
      </c>
      <c r="D5" s="31">
        <f>C5/T5-1</f>
        <v/>
      </c>
      <c r="E5" s="1409">
        <f>E7+E9</f>
        <v/>
      </c>
      <c r="F5" s="31">
        <f>E5/V5-1</f>
        <v/>
      </c>
      <c r="G5" s="1409">
        <f>G7+G9</f>
        <v/>
      </c>
      <c r="H5" s="31">
        <f>G5/X5-1</f>
        <v/>
      </c>
      <c r="I5" s="1409">
        <f>I7+I9</f>
        <v/>
      </c>
      <c r="J5" s="31">
        <f>I5/Z5-1</f>
        <v/>
      </c>
      <c r="K5" s="2093">
        <f>K7+K9</f>
      </c>
      <c r="L5" s="31">
        <f>K5/AB5-1</f>
      </c>
      <c r="M5" s="2094">
        <f>M7+M9</f>
      </c>
      <c r="N5" s="31">
        <f>M5/AD5-1</f>
      </c>
      <c r="O5" s="2095">
        <f>O7+O9</f>
      </c>
      <c r="P5" s="31">
        <f>O5/AF5-1</f>
      </c>
      <c r="Q5" s="1409">
        <f>C5+E5+G5+I5+K5+M5+O5</f>
      </c>
      <c r="R5" s="31">
        <f>Q5/SUM(T5,V5,X5,Z5,AB5,AD5,AF5)-1</f>
      </c>
      <c r="S5" s="31" t="n"/>
      <c r="T5" s="1409">
        <f>T7+T9</f>
        <v/>
      </c>
      <c r="U5" s="31">
        <f>T5/AV5-1</f>
        <v/>
      </c>
      <c r="V5" s="1409">
        <f>V7+V9</f>
        <v/>
      </c>
      <c r="W5" s="31">
        <f>V5/AX5-1</f>
        <v/>
      </c>
      <c r="X5" s="1409">
        <f>X7+X9</f>
        <v/>
      </c>
      <c r="Y5" s="31">
        <f>X5/AZ5-1</f>
        <v/>
      </c>
      <c r="Z5" s="1409">
        <f>Z7+Z9</f>
        <v/>
      </c>
      <c r="AA5" s="31">
        <f>Z5/BB5-1</f>
        <v/>
      </c>
      <c r="AB5" s="1409">
        <f>AB7+AB9</f>
        <v/>
      </c>
      <c r="AC5" s="31">
        <f>AB5/BD5-1</f>
        <v/>
      </c>
      <c r="AD5" s="1409">
        <f>AD7+AD9</f>
        <v/>
      </c>
      <c r="AE5" s="31">
        <f>AD5/BF5-1</f>
        <v/>
      </c>
      <c r="AF5" s="1409">
        <f>AF7+AF9</f>
        <v/>
      </c>
      <c r="AG5" s="31">
        <f>AF5/BH5-1</f>
        <v/>
      </c>
      <c r="AH5" s="1409">
        <f>AH7+AH9</f>
        <v/>
      </c>
      <c r="AI5" s="31">
        <f>AH5/BJ5-1</f>
        <v/>
      </c>
      <c r="AJ5" s="1409">
        <f>AJ7+AJ9</f>
        <v/>
      </c>
      <c r="AK5" s="31">
        <f>AJ5/BL5-1</f>
        <v/>
      </c>
      <c r="AL5" s="1409">
        <f>AL7+AL9</f>
        <v/>
      </c>
      <c r="AM5" s="31">
        <f>AL5/BN5-1</f>
        <v/>
      </c>
      <c r="AN5" s="1409">
        <f>AN7+AN9</f>
        <v/>
      </c>
      <c r="AO5" s="31">
        <f>AN5/BP5-1</f>
        <v/>
      </c>
      <c r="AP5" s="1409">
        <f>AP7+AP9</f>
        <v/>
      </c>
      <c r="AQ5" s="31">
        <f>AP5/BR5-1</f>
        <v/>
      </c>
      <c r="AR5" s="1409">
        <f>T5+V5+X5+Z5+AB5+AD5+AF5+AH5+AJ5+AL5+AN5+AP5</f>
      </c>
      <c r="AS5" s="31">
        <f>AR5/SUM(AV5,AX5,AZ5,BB5,BD5,BF5,BH5,BJ5,BL5,BN5,BP5,BR5)-1</f>
        <v/>
      </c>
      <c r="AT5" s="31" t="n"/>
      <c r="AU5" s="1409">
        <f>AV5+AX5+AZ5+BB5+BD5+BF5+BH5+BJ5+BL5+BN5+BP5</f>
        <v/>
      </c>
      <c r="AV5" s="1409" t="n">
        <v>15465.6047500761</v>
      </c>
      <c r="AW5" s="31">
        <f>AV5/BW5-1</f>
        <v/>
      </c>
      <c r="AX5" s="1409">
        <f>SUM(AX7,AX9)</f>
        <v/>
      </c>
      <c r="AY5" s="31">
        <f>AX5/BY5-1</f>
        <v/>
      </c>
      <c r="AZ5" s="1409">
        <f>SUM(AZ7,AZ9)</f>
        <v/>
      </c>
      <c r="BA5" s="31">
        <f>AZ5/CA5-1</f>
        <v/>
      </c>
      <c r="BB5" s="1409">
        <f>SUM(BB7,BB9)</f>
        <v/>
      </c>
      <c r="BC5" s="31">
        <f>BB5/CC5-1</f>
        <v/>
      </c>
      <c r="BD5" s="1409">
        <f>SUM(BD7,BD9)</f>
        <v/>
      </c>
      <c r="BE5" s="31">
        <f>BD5/CE5-1</f>
        <v/>
      </c>
      <c r="BF5" s="1409">
        <f>BF7+BF9</f>
        <v/>
      </c>
      <c r="BG5" s="31">
        <f>BF5/CG5-1</f>
        <v/>
      </c>
      <c r="BH5" s="1409">
        <f>BH7+BH9</f>
        <v/>
      </c>
      <c r="BI5" s="31">
        <f>BH5/CI5-1</f>
        <v/>
      </c>
      <c r="BJ5" s="1409">
        <f>BJ7+BJ9</f>
        <v/>
      </c>
      <c r="BK5" s="31">
        <f>BJ5/CK5-1</f>
        <v/>
      </c>
      <c r="BL5" s="1409">
        <f>BL7+BL9</f>
        <v/>
      </c>
      <c r="BM5" s="31">
        <f>BL5/CM5-1</f>
        <v/>
      </c>
      <c r="BN5" s="1409">
        <f>BN7+BN9</f>
        <v/>
      </c>
      <c r="BO5" s="31">
        <f>BN5/CO5-1</f>
        <v/>
      </c>
      <c r="BP5" s="1409">
        <f>BP7+BP9</f>
        <v/>
      </c>
      <c r="BQ5" s="31">
        <f>BP5/CQ5-1</f>
        <v/>
      </c>
      <c r="BR5" s="1409">
        <f>BR7+BR9</f>
        <v/>
      </c>
      <c r="BS5" s="31">
        <f>BR5/CS5-1</f>
        <v/>
      </c>
      <c r="BT5" s="1409">
        <f>AV5+AX5+AZ5+BB5+BD5+BF5+BH5+BJ5+BL5+BN5+BP5+BR5</f>
        <v/>
      </c>
      <c r="BU5" s="31">
        <f>BT5/SUM(BW5,BY5,CA5,CC5,CE5,CG5,CI5,CK5,CM5,CO5,CQ5,CS5)-1</f>
        <v/>
      </c>
      <c r="BV5" s="31" t="n"/>
      <c r="BW5" s="1414">
        <f>BW7+BW9</f>
        <v/>
      </c>
      <c r="BX5" s="1410">
        <f>BW5/DK5-1</f>
        <v/>
      </c>
      <c r="BY5" s="1414">
        <f>BY7+BY9</f>
        <v/>
      </c>
      <c r="BZ5" s="1410">
        <f>BY5/DL5-1</f>
        <v/>
      </c>
      <c r="CA5" s="1414">
        <f>CA7+CA9</f>
        <v/>
      </c>
      <c r="CB5" s="1410">
        <f>CA5/DM5-1</f>
        <v/>
      </c>
      <c r="CC5" s="1414">
        <f>CC7+CC9</f>
        <v/>
      </c>
      <c r="CD5" s="1410">
        <f>CC5/DN5-1</f>
        <v/>
      </c>
      <c r="CE5" s="1414">
        <f>CE7+CE9</f>
        <v/>
      </c>
      <c r="CF5" s="1410">
        <f>CE5/DO5-1</f>
        <v/>
      </c>
      <c r="CG5" s="1414">
        <f>CG7+CG9</f>
        <v/>
      </c>
      <c r="CH5" s="1410">
        <f>CG5/DP5-1</f>
        <v/>
      </c>
      <c r="CI5" s="1414">
        <f>CI7+CI9</f>
        <v/>
      </c>
      <c r="CJ5" s="1410">
        <f>CI5/DQ5-1</f>
        <v/>
      </c>
      <c r="CK5" s="1414">
        <f>CK7+CK9</f>
        <v/>
      </c>
      <c r="CL5" s="1410">
        <f>CK5/DR5-1</f>
        <v/>
      </c>
      <c r="CM5" s="1414">
        <f>CM7+CM9</f>
        <v/>
      </c>
      <c r="CN5" s="1410">
        <f>CM5/DS5-1</f>
        <v/>
      </c>
      <c r="CO5" s="1414">
        <f>CO7+CO9</f>
        <v/>
      </c>
      <c r="CP5" s="1410">
        <f>CO5/DT5-1</f>
        <v/>
      </c>
      <c r="CQ5" s="1414">
        <f>CQ7+CQ9</f>
        <v/>
      </c>
      <c r="CR5" s="1410">
        <f>CQ5/DV5-1</f>
        <v/>
      </c>
      <c r="CS5" s="1414">
        <f>CS7+CS9</f>
        <v/>
      </c>
      <c r="CT5" s="1410">
        <f>CS5/DV5-1</f>
        <v/>
      </c>
      <c r="CU5" s="1414">
        <f>BW5+BY5+CA5+CC5+CE5+CG5+CI5+CK5+CM5+CO5+CQ5+CS5</f>
        <v/>
      </c>
      <c r="CV5" s="1410">
        <f>CU5/SUM(DK5:DV5)-1</f>
        <v/>
      </c>
      <c r="CW5" s="1410" t="n"/>
      <c r="CX5" s="1412">
        <f>CS5/CQ5-1</f>
        <v/>
      </c>
      <c r="CY5" s="1412">
        <f>CQ5/CO5-1</f>
        <v/>
      </c>
      <c r="CZ5" s="1412">
        <f>CO5/CM5-1</f>
        <v/>
      </c>
      <c r="DA5" s="1412">
        <f>CM5/CK5-1</f>
        <v/>
      </c>
      <c r="DB5" s="1412">
        <f>CK5/CI5-1</f>
        <v/>
      </c>
      <c r="DC5" s="1412">
        <f>CI5/CG5-1</f>
        <v/>
      </c>
      <c r="DD5" s="1412">
        <f>CG5/CE5-1</f>
        <v/>
      </c>
      <c r="DE5" s="1412">
        <f>CE5/CC5-1</f>
        <v/>
      </c>
      <c r="DF5" s="1412">
        <f>CC5/CA5-1</f>
        <v/>
      </c>
      <c r="DG5" s="1412">
        <f>CA5/BY5-1</f>
        <v/>
      </c>
      <c r="DH5" s="1412">
        <f>(BY5-BW5)/BW5</f>
        <v/>
      </c>
      <c r="DI5" s="1412">
        <f>(BW5-DV5)/DV5</f>
        <v/>
      </c>
      <c r="DJ5" s="1413" t="n"/>
      <c r="DK5" s="1414" t="n">
        <v>10709.5265</v>
      </c>
      <c r="DL5" s="1414" t="n">
        <v>8029.3822</v>
      </c>
      <c r="DM5" s="1414" t="n">
        <v>12561.2784294655</v>
      </c>
      <c r="DN5" s="1414" t="n">
        <v>11553.4669</v>
      </c>
      <c r="DO5" s="1414" t="n">
        <v>12624.7020465772</v>
      </c>
      <c r="DP5" s="1414" t="n">
        <v>11911.9964</v>
      </c>
      <c r="DQ5" s="1414" t="n">
        <v>12168.5835</v>
      </c>
      <c r="DR5" s="1414" t="n">
        <v>12175.5299</v>
      </c>
      <c r="DS5" s="1414" t="n">
        <v>13517.6414</v>
      </c>
      <c r="DT5" s="1414" t="n">
        <v>12676.9893</v>
      </c>
      <c r="DU5" s="1414" t="n">
        <v>13327.9779</v>
      </c>
      <c r="DV5" s="1414" t="n">
        <v>13722.2109</v>
      </c>
      <c r="DW5" s="1410" t="n">
        <v>-0.062421932042254</v>
      </c>
      <c r="DX5" s="1414" t="n">
        <v>144979.285376043</v>
      </c>
      <c r="DY5" s="31" t="n">
        <v>-0.101235470414284</v>
      </c>
      <c r="DZ5" s="1415" t="n"/>
      <c r="EA5" s="1416" t="n">
        <v>14945.3361</v>
      </c>
      <c r="EB5" s="1417" t="n">
        <v>6495.0054</v>
      </c>
      <c r="EC5" s="1417" t="n">
        <v>11923.9638</v>
      </c>
      <c r="ED5" s="1417" t="n">
        <v>14358.2914</v>
      </c>
      <c r="EE5" s="1417" t="n">
        <v>14364.3671</v>
      </c>
      <c r="EF5" s="1417">
        <f>EF7+EF9</f>
        <v/>
      </c>
      <c r="EG5" s="1417">
        <f>EG7+EG9</f>
        <v/>
      </c>
      <c r="EH5" s="1417">
        <f>EH7+EH9</f>
        <v/>
      </c>
      <c r="EI5" s="1417">
        <f>EI7+EI9</f>
        <v/>
      </c>
      <c r="EJ5" s="1417">
        <f>EJ7+EJ9</f>
        <v/>
      </c>
      <c r="EK5" s="1417">
        <f>EK7+EK9</f>
        <v/>
      </c>
      <c r="EL5" s="1417">
        <f>EL7+EL9</f>
        <v/>
      </c>
      <c r="EM5" s="1418" t="n"/>
      <c r="EN5" s="31" t="n"/>
    </row>
    <row r="6" ht="27" customFormat="1" customHeight="1" s="190">
      <c r="A6" s="1977" t="n"/>
      <c r="B6" s="1392" t="inlineStr">
        <is>
          <t>货物周转量     （万吨公里）</t>
        </is>
      </c>
      <c r="C6" s="1409">
        <f>C8+C10</f>
        <v/>
      </c>
      <c r="D6" s="31">
        <f>C6/T6-1</f>
        <v/>
      </c>
      <c r="E6" s="1409">
        <f>E8+E10</f>
        <v/>
      </c>
      <c r="F6" s="31">
        <f>E6/V6-1</f>
        <v/>
      </c>
      <c r="G6" s="1409">
        <f>G8+G10</f>
        <v/>
      </c>
      <c r="H6" s="31">
        <f>G6/X6-1</f>
        <v/>
      </c>
      <c r="I6" s="1409">
        <f>I8+I10</f>
        <v/>
      </c>
      <c r="J6" s="31">
        <f>I6/Z6-1</f>
        <v/>
      </c>
      <c r="K6" s="2096">
        <f>K8+K10</f>
      </c>
      <c r="L6" s="31">
        <f>K6/AB6-1</f>
      </c>
      <c r="M6" s="2097">
        <f>M8+M10</f>
      </c>
      <c r="N6" s="31">
        <f>M6/AD6-1</f>
      </c>
      <c r="O6" s="2098">
        <f>O8+O10</f>
      </c>
      <c r="P6" s="31">
        <f>O6/AF6-1</f>
      </c>
      <c r="Q6" s="1409">
        <f>C6+E6+G6+I6+K6+M6+O6</f>
      </c>
      <c r="R6" s="31">
        <f>Q6/SUM(T6,V6,X6,Z6,AB6,AD6,AF6)-1</f>
      </c>
      <c r="S6" s="58" t="n"/>
      <c r="T6" s="1409">
        <f>T8+T10</f>
        <v/>
      </c>
      <c r="U6" s="31">
        <f>T6/AV6-1</f>
        <v/>
      </c>
      <c r="V6" s="1409">
        <f>V8+V10</f>
        <v/>
      </c>
      <c r="W6" s="31">
        <f>V6/AX6-1</f>
        <v/>
      </c>
      <c r="X6" s="1409">
        <f>X8+X10</f>
        <v/>
      </c>
      <c r="Y6" s="31">
        <f>X6/AZ6-1</f>
        <v/>
      </c>
      <c r="Z6" s="1409">
        <f>Z8+Z10</f>
        <v/>
      </c>
      <c r="AA6" s="31">
        <f>Z6/BB6-1</f>
        <v/>
      </c>
      <c r="AB6" s="1409">
        <f>AB8+AB10</f>
        <v/>
      </c>
      <c r="AC6" s="31">
        <f>AB6/BD6-1</f>
        <v/>
      </c>
      <c r="AD6" s="1409">
        <f>AD8+AD10</f>
        <v/>
      </c>
      <c r="AE6" s="31">
        <f>AD6/BF6-1</f>
        <v/>
      </c>
      <c r="AF6" s="1409">
        <f>AF8+AF10</f>
        <v/>
      </c>
      <c r="AG6" s="31">
        <f>AF6/BH6-1</f>
        <v/>
      </c>
      <c r="AH6" s="1409">
        <f>AH8+AH10</f>
        <v/>
      </c>
      <c r="AI6" s="31">
        <f>AH6/BJ6-1</f>
        <v/>
      </c>
      <c r="AJ6" s="1409">
        <f>AJ8+AJ10</f>
        <v/>
      </c>
      <c r="AK6" s="31">
        <f>AJ6/BL6-1</f>
        <v/>
      </c>
      <c r="AL6" s="1409">
        <f>AL8+AL10</f>
        <v/>
      </c>
      <c r="AM6" s="31">
        <f>AL6/BN6-1</f>
        <v/>
      </c>
      <c r="AN6" s="1409">
        <f>AN8+AN10</f>
        <v/>
      </c>
      <c r="AO6" s="31">
        <f>AN6/BP6-1</f>
        <v/>
      </c>
      <c r="AP6" s="1409">
        <f>AP8+AP10</f>
        <v/>
      </c>
      <c r="AQ6" s="31">
        <f>AP6/BR6-1</f>
        <v/>
      </c>
      <c r="AR6" s="1409">
        <f>T6+V6+X6+Z6+AB6+AD6+AF6+AH6+AJ6+AL6+AN6+AP6</f>
      </c>
      <c r="AS6" s="31">
        <f>AR6/SUM(AV6,AX6,AZ6,BB6,BD6,BF6,BH6,BJ6,BL6,BN6,BP6,BR6)-1</f>
        <v/>
      </c>
      <c r="AT6" s="31" t="n"/>
      <c r="AU6" s="1409">
        <f>AV6+AX6+AZ6+BB6+BD6+BF6+BH6+BJ6+BL6+BN6+BP6</f>
        <v/>
      </c>
      <c r="AV6" s="1409" t="n">
        <v>2079838.36156273</v>
      </c>
      <c r="AW6" s="31">
        <f>AV6/BW6-1</f>
        <v/>
      </c>
      <c r="AX6" s="1409">
        <f>SUM(AX8,AX10)</f>
        <v/>
      </c>
      <c r="AY6" s="31">
        <f>AX6/BY6-1</f>
        <v/>
      </c>
      <c r="AZ6" s="1409">
        <f>SUM(AZ8,AZ10)</f>
        <v/>
      </c>
      <c r="BA6" s="31">
        <f>AZ6/CA6-1</f>
        <v/>
      </c>
      <c r="BB6" s="1409">
        <f>SUM(BB8,BB10)</f>
        <v/>
      </c>
      <c r="BC6" s="31">
        <f>BB6/CC6-1</f>
        <v/>
      </c>
      <c r="BD6" s="1409">
        <f>SUM(BD8,BD10)</f>
        <v/>
      </c>
      <c r="BE6" s="31">
        <f>BD6/CE6-1</f>
        <v/>
      </c>
      <c r="BF6" s="1409">
        <f>BF8+BF10</f>
        <v/>
      </c>
      <c r="BG6" s="31">
        <f>BF6/CG6-1</f>
        <v/>
      </c>
      <c r="BH6" s="1409">
        <f>BH8+BH10</f>
        <v/>
      </c>
      <c r="BI6" s="31">
        <f>BH6/CI6-1</f>
        <v/>
      </c>
      <c r="BJ6" s="1409">
        <f>BJ8+BJ10</f>
        <v/>
      </c>
      <c r="BK6" s="31">
        <f>BJ6/CK6-1</f>
        <v/>
      </c>
      <c r="BL6" s="1409">
        <f>BL8+BL10</f>
        <v/>
      </c>
      <c r="BM6" s="31">
        <f>BL6/CM6-1</f>
        <v/>
      </c>
      <c r="BN6" s="1409">
        <f>BN8+BN10</f>
        <v/>
      </c>
      <c r="BO6" s="31">
        <f>BN6/CO6-1</f>
        <v/>
      </c>
      <c r="BP6" s="1409">
        <f>BP8+BP10</f>
        <v/>
      </c>
      <c r="BQ6" s="31">
        <f>BP6/CQ6-1</f>
        <v/>
      </c>
      <c r="BR6" s="1409">
        <f>BR8+BR10</f>
        <v/>
      </c>
      <c r="BS6" s="31">
        <f>BR6/CS6-1</f>
        <v/>
      </c>
      <c r="BT6" s="1409">
        <f>AV6+AX6+AZ6+BB6+BD6+BF6+BH6+BJ6+BL6+BN6+BP6+BR6</f>
        <v/>
      </c>
      <c r="BU6" s="31">
        <f>BT6/SUM(BW6,BY6,CA6,CC6,CE6,CG6,CI6,CK6,CM6,CO6,CQ6,CS6)-1</f>
        <v/>
      </c>
      <c r="BV6" s="31" t="n"/>
      <c r="BW6" s="1414">
        <f>BW8+BW10</f>
        <v/>
      </c>
      <c r="BX6" s="1410">
        <f>BW6/DK6-1</f>
        <v/>
      </c>
      <c r="BY6" s="1414">
        <f>BY8+BY10</f>
        <v/>
      </c>
      <c r="BZ6" s="1410">
        <f>BY6/DL6-1</f>
        <v/>
      </c>
      <c r="CA6" s="1414">
        <f>CA8+CA10</f>
        <v/>
      </c>
      <c r="CB6" s="1410">
        <f>CA6/DM6-1</f>
        <v/>
      </c>
      <c r="CC6" s="1414">
        <f>CC8+CC10</f>
        <v/>
      </c>
      <c r="CD6" s="1410">
        <f>CC6/DN6-1</f>
        <v/>
      </c>
      <c r="CE6" s="1414">
        <f>CE8+CE10</f>
        <v/>
      </c>
      <c r="CF6" s="1410">
        <f>CE6/DO6-1</f>
        <v/>
      </c>
      <c r="CG6" s="1414">
        <f>CG8+CG10</f>
        <v/>
      </c>
      <c r="CH6" s="1410">
        <f>CG6/DP6-1</f>
        <v/>
      </c>
      <c r="CI6" s="1414">
        <f>CI8+CI10</f>
        <v/>
      </c>
      <c r="CJ6" s="1410">
        <f>CI6/DQ6-1</f>
        <v/>
      </c>
      <c r="CK6" s="1414">
        <f>CK8+CK10</f>
        <v/>
      </c>
      <c r="CL6" s="1410">
        <f>CK6/DR6-1</f>
        <v/>
      </c>
      <c r="CM6" s="1414">
        <f>CM8+CM10</f>
        <v/>
      </c>
      <c r="CN6" s="1410">
        <f>CM6/DS6-1</f>
        <v/>
      </c>
      <c r="CO6" s="1414">
        <f>CO8+CO10</f>
        <v/>
      </c>
      <c r="CP6" s="1410">
        <f>CO6/DT6-1</f>
        <v/>
      </c>
      <c r="CQ6" s="1414">
        <f>CQ8+CQ10</f>
        <v/>
      </c>
      <c r="CR6" s="1410">
        <f>CQ6/DV6-1</f>
        <v/>
      </c>
      <c r="CS6" s="1414">
        <f>CS8+CS10</f>
        <v/>
      </c>
      <c r="CT6" s="1410">
        <f>CS6/DV6-1</f>
        <v/>
      </c>
      <c r="CU6" s="1414">
        <f>BW6+BY6+CA6+CC6+CE6+CG6+CI6+CK6+CM6+CO6+CQ6+CS6</f>
        <v/>
      </c>
      <c r="CV6" s="1410">
        <f>CU6/SUM(DK6:DV6)-1</f>
        <v/>
      </c>
      <c r="CW6" s="1410">
        <f>CU6*1.032</f>
        <v/>
      </c>
      <c r="CX6" s="1412">
        <f>CS6/CQ6-1</f>
        <v/>
      </c>
      <c r="CY6" s="1412">
        <f>CQ6/CO6-1</f>
        <v/>
      </c>
      <c r="CZ6" s="1412">
        <f>CO6/CM6-1</f>
        <v/>
      </c>
      <c r="DA6" s="1412">
        <f>CM6/CK6-1</f>
        <v/>
      </c>
      <c r="DB6" s="1412">
        <f>CK6/CI6-1</f>
        <v/>
      </c>
      <c r="DC6" s="1412">
        <f>CI6/CG6-1</f>
        <v/>
      </c>
      <c r="DD6" s="1412">
        <f>CG6/CE6-1</f>
        <v/>
      </c>
      <c r="DE6" s="1412">
        <f>CE6/CC6-1</f>
        <v/>
      </c>
      <c r="DF6" s="1412">
        <f>CC6/CA6-1</f>
        <v/>
      </c>
      <c r="DG6" s="1412">
        <f>CA6/BY6-1</f>
        <v/>
      </c>
      <c r="DH6" s="1412">
        <f>(BY6-BW6)/BW6</f>
        <v/>
      </c>
      <c r="DI6" s="1412">
        <f>(BW6-DV6)/DV6</f>
        <v/>
      </c>
      <c r="DJ6" s="1413" t="n"/>
      <c r="DK6" s="1414" t="n">
        <v>1597519.7224</v>
      </c>
      <c r="DL6" s="1414" t="n">
        <v>1147849.5566</v>
      </c>
      <c r="DM6" s="1414" t="n">
        <v>1711726.49907585</v>
      </c>
      <c r="DN6" s="1414" t="n">
        <v>1672626.1065</v>
      </c>
      <c r="DO6" s="1414" t="n">
        <v>1745591.40985135</v>
      </c>
      <c r="DP6" s="1414" t="n">
        <v>1626136.4218</v>
      </c>
      <c r="DQ6" s="1414" t="n">
        <v>1679592.7756</v>
      </c>
      <c r="DR6" s="1414" t="n">
        <v>1688380.58</v>
      </c>
      <c r="DS6" s="1414" t="n">
        <v>1890213.0748</v>
      </c>
      <c r="DT6" s="1414" t="n">
        <v>1885165.1417</v>
      </c>
      <c r="DU6" s="1414" t="n">
        <v>1959101.2136</v>
      </c>
      <c r="DV6" s="1414" t="n">
        <v>1983692.1301</v>
      </c>
      <c r="DW6" s="1410" t="n">
        <v>0.0415989397550423</v>
      </c>
      <c r="DX6" s="1414" t="n">
        <v>20587594.6320272</v>
      </c>
      <c r="DY6" s="31" t="n">
        <v>-0.06257169298233869</v>
      </c>
      <c r="DZ6" s="1415" t="n"/>
      <c r="EA6" s="1416" t="n">
        <v>2157113.3018</v>
      </c>
      <c r="EB6" s="1417" t="n">
        <v>1097282.4642</v>
      </c>
      <c r="EC6" s="1417" t="n">
        <v>1676879.9556</v>
      </c>
      <c r="ED6" s="1417" t="n">
        <v>1941623.1794</v>
      </c>
      <c r="EE6" s="1417" t="n">
        <v>1929056.114</v>
      </c>
      <c r="EF6" s="1417">
        <f>EF8+EF10</f>
        <v/>
      </c>
      <c r="EG6" s="1417">
        <f>EG8+EG10</f>
        <v/>
      </c>
      <c r="EH6" s="1417">
        <f>EH8+EH10</f>
        <v/>
      </c>
      <c r="EI6" s="1417">
        <f>EI8+EI10</f>
        <v/>
      </c>
      <c r="EJ6" s="1417">
        <f>EJ8+EJ10</f>
        <v/>
      </c>
      <c r="EK6" s="1417">
        <f>EK8+EK10</f>
        <v/>
      </c>
      <c r="EL6" s="1417">
        <f>EL8+EL10</f>
        <v/>
      </c>
      <c r="EM6" s="1418" t="n"/>
      <c r="EN6" s="31" t="n"/>
    </row>
    <row r="7" ht="27" customFormat="1" customHeight="1" s="190">
      <c r="A7" s="1977" t="n"/>
      <c r="B7" s="1392" t="inlineStr">
        <is>
          <t>其中规上货运量   (万吨)</t>
        </is>
      </c>
      <c r="C7" s="1409" t="n">
        <v>3735.5321</v>
      </c>
      <c r="D7" s="31">
        <f>C7/T7-1</f>
        <v/>
      </c>
      <c r="E7" s="1409" t="n">
        <v>3402.8177</v>
      </c>
      <c r="F7" s="31">
        <f>E7/V7-1</f>
        <v/>
      </c>
      <c r="G7" s="1409" t="n">
        <v>4284.9515</v>
      </c>
      <c r="H7" s="31">
        <f>G7/X7-1</f>
        <v/>
      </c>
      <c r="I7" s="1409" t="n">
        <v>4183.3731</v>
      </c>
      <c r="J7" s="31">
        <f>I7/Z7-1</f>
        <v/>
      </c>
      <c r="K7" s="1409" t="n">
        <v>4131.7772</v>
      </c>
      <c r="L7" s="31">
        <f>K7/AB7-1</f>
      </c>
      <c r="M7" s="1409" t="n">
        <v>4241.2271</v>
      </c>
      <c r="N7" s="31">
        <f>M7/AD7-1</f>
      </c>
      <c r="O7" s="1409" t="n">
        <v>3754.7823</v>
      </c>
      <c r="P7" s="31">
        <f>O7/AF7-1</f>
      </c>
      <c r="Q7" s="1409">
        <f>C7+E7+G7+I7+K7+M7+O7</f>
      </c>
      <c r="R7" s="31">
        <f>Q7/SUM(T7,V7,X7,Z7,AB7,AD7,AF7)-1</f>
      </c>
      <c r="S7" s="31" t="n"/>
      <c r="T7" s="1409" t="n">
        <v>4164.4776</v>
      </c>
      <c r="U7" s="31">
        <f>T7/AV7-1</f>
        <v/>
      </c>
      <c r="V7" s="1409" t="n">
        <v>4004.914</v>
      </c>
      <c r="W7" s="31">
        <f>V7/AX7-1</f>
        <v/>
      </c>
      <c r="X7" s="1409" t="n">
        <v>4468.0922</v>
      </c>
      <c r="Y7" s="31">
        <f>X7/AZ7-1</f>
        <v/>
      </c>
      <c r="Z7" s="1409" t="n">
        <v>4578.9583</v>
      </c>
      <c r="AA7" s="31">
        <f>Z7/BB7-1</f>
        <v/>
      </c>
      <c r="AB7" s="1409" t="n">
        <v>4628.2113</v>
      </c>
      <c r="AC7" s="31">
        <f>AB7/BD7-1</f>
        <v/>
      </c>
      <c r="AD7" s="1409" t="n">
        <v>4582.5186</v>
      </c>
      <c r="AE7" s="31">
        <f>AD7/BF7-1</f>
        <v/>
      </c>
      <c r="AF7" s="1409" t="n">
        <v>3851.1605</v>
      </c>
      <c r="AG7" s="31">
        <f>AF7/BH7-1</f>
        <v/>
      </c>
      <c r="AH7" s="1409" t="n">
        <v>3716.1158</v>
      </c>
      <c r="AI7" s="31">
        <f>AH7/BJ7-1</f>
        <v/>
      </c>
      <c r="AJ7" s="1409" t="n">
        <v>4005.4214</v>
      </c>
      <c r="AK7" s="31">
        <f>AJ7/BL7-1</f>
        <v/>
      </c>
      <c r="AL7" s="1409" t="n">
        <v>3836.8558</v>
      </c>
      <c r="AM7" s="31">
        <f>AL7/BN7-1</f>
        <v/>
      </c>
      <c r="AN7" s="1409" t="n">
        <v>4043.4248</v>
      </c>
      <c r="AO7" s="31">
        <f>AN7/BP7-1</f>
        <v/>
      </c>
      <c r="AP7" s="1409" t="n">
        <v>4236.9437</v>
      </c>
      <c r="AQ7" s="31">
        <f>AP7/BR7-1</f>
        <v/>
      </c>
      <c r="AR7" s="1409">
        <f>T7+V7+X7+Z7+AB7+AD7+AF7+AH7+AJ7+AL7+AN7+AP7</f>
      </c>
      <c r="AS7" s="31">
        <f>AR7/SUM(AV7,AX7,AZ7,BB7,BD7,BF7,BH7,BJ7,BL7,BN7,BP7,BR7)-1</f>
        <v/>
      </c>
      <c r="AT7" s="31">
        <f>AR7/AR5</f>
        <v/>
      </c>
      <c r="AU7" s="1409">
        <f>AV7+AX7+AZ7+BB7+BD7+BF7+BH7+BJ7+BL7+BN7+BP7</f>
        <v/>
      </c>
      <c r="AV7" s="1409" t="n">
        <v>3594.8125</v>
      </c>
      <c r="AW7" s="31">
        <f>AV7/BW7-1</f>
        <v/>
      </c>
      <c r="AX7" s="1414">
        <f>AX12+AX18+AX24+AX60+AX30+AX36+AX42+AX48+AX66+AX54+AX72+AX78+AX84+AX90+AX96+AX102+AX108</f>
        <v/>
      </c>
      <c r="AY7" s="31">
        <f>AX7/BY7-1</f>
        <v/>
      </c>
      <c r="AZ7" s="1414" t="n">
        <v>3637.1553</v>
      </c>
      <c r="BA7" s="31">
        <f>AZ7/CA7-1</f>
        <v/>
      </c>
      <c r="BB7" s="1409" t="n">
        <v>3974.3696</v>
      </c>
      <c r="BC7" s="31">
        <f>BB7/CC7-1</f>
        <v/>
      </c>
      <c r="BD7" s="1409" t="n">
        <v>3869.6718</v>
      </c>
      <c r="BE7" s="31">
        <f>BD7/CE7-1</f>
        <v/>
      </c>
      <c r="BF7" s="1409" t="n">
        <v>3920.9677</v>
      </c>
      <c r="BG7" s="31">
        <f>BF7/CG7-1</f>
        <v/>
      </c>
      <c r="BH7" s="1409" t="n">
        <v>3977.1108</v>
      </c>
      <c r="BI7" s="31">
        <f>BH7/CI7-1</f>
        <v/>
      </c>
      <c r="BJ7" s="1409" t="n">
        <v>4106.6216</v>
      </c>
      <c r="BK7" s="31">
        <f>BJ7/CK7-1</f>
        <v/>
      </c>
      <c r="BL7" s="1409" t="n">
        <v>4109.4725</v>
      </c>
      <c r="BM7" s="31">
        <f>BL7/CM7-1</f>
        <v/>
      </c>
      <c r="BN7" s="1409" t="n">
        <v>4073.4386</v>
      </c>
      <c r="BO7" s="31">
        <f>BN7/CO7-1</f>
        <v/>
      </c>
      <c r="BP7" s="1409" t="n">
        <v>4153.5039</v>
      </c>
      <c r="BQ7" s="31">
        <f>BP7/CQ7-1</f>
        <v/>
      </c>
      <c r="BR7" s="1409" t="n">
        <v>4697.0574</v>
      </c>
      <c r="BS7" s="31">
        <f>BR7/CS7-1</f>
        <v/>
      </c>
      <c r="BT7" s="1409">
        <f>AV7+AX7+AZ7+BB7+BD7+BF7+BH7+BJ7+BL7+BN7+BP7+BR7</f>
        <v/>
      </c>
      <c r="BU7" s="31">
        <f>BT7/SUM(BW7,BY7,CA7,CC7,CE7,CG7,CI7,CK7,CM7,CO7,CQ7,CS7)-1</f>
        <v/>
      </c>
      <c r="BV7" s="31">
        <f>BT7/BT5</f>
        <v/>
      </c>
      <c r="BW7" s="1414">
        <f>BW12+BW18+BW24+BW60+BW30+BW36+BW42+BW48+BW66+BW54+BW72+BW78+BW84+BW90+BW96+BW102+BW108</f>
        <v/>
      </c>
      <c r="BX7" s="1410">
        <f>BW7/DK7-1</f>
        <v/>
      </c>
      <c r="BY7" s="1414">
        <f>BY12+BY18+BY24+BY60+BY30+BY36+BY42+BY48+BY66+BY54+BY72+BY78+BY84+BY90+BY96+BY102+BY108</f>
        <v/>
      </c>
      <c r="BZ7" s="1410">
        <f>BY7/DL7-1</f>
        <v/>
      </c>
      <c r="CA7" s="1414">
        <f>CA12+CA18+CA24+CA60+CA30+CA36+CA42+CA48+CA66+CA54+CA72+CA78+CA84+CA90+CA96+CA102+CA108</f>
        <v/>
      </c>
      <c r="CB7" s="1410">
        <f>CA7/DM7-1</f>
        <v/>
      </c>
      <c r="CC7" s="1414">
        <f>CC12+CC18+CC24+CC60+CC30+CC36+CC42+CC48+CC66+CC54+CC72+CC78+CC84+CC96+CC90+CC102+CC108</f>
        <v/>
      </c>
      <c r="CD7" s="1410">
        <f>CC7/DN7-1</f>
        <v/>
      </c>
      <c r="CE7" s="1414">
        <f>CE12+CE18+CE24+CE60+CE30+CE36+CE42+CE48+CE66+CE54+CE72+CE78+CE84+CE96+CE90+CE102+CE108</f>
        <v/>
      </c>
      <c r="CF7" s="1410">
        <f>CE7/DO7-1</f>
        <v/>
      </c>
      <c r="CG7" s="1414">
        <f>CG12+CG18+CG24+CG60+CG30+CG36+CG42+CG48+CG66+CG54+CG72+CG78+CG84+CG90+CG96+CG102+CG108</f>
        <v/>
      </c>
      <c r="CH7" s="1410">
        <f>CG7/DP7-1</f>
        <v/>
      </c>
      <c r="CI7" s="1414">
        <f>CI12+CI18+CI24+CI60+CI30+CI36+CI42+CI48+CI66+CI54+CI72+CI78+CI84+CI90+CI96+CI102+CI108</f>
        <v/>
      </c>
      <c r="CJ7" s="1410">
        <f>CI7/DQ7-1</f>
        <v/>
      </c>
      <c r="CK7" s="1414">
        <f>CK12+CK18+CK24+CK60+CK30+CK36+CK42+CK48+CK66+CK54+CK72+CK78+CK84+CK90+CK96+CK102+CK108</f>
        <v/>
      </c>
      <c r="CL7" s="1410">
        <f>CK7/DR7-1</f>
        <v/>
      </c>
      <c r="CM7" s="1414">
        <f>SUM(CM18,CM12,CM24,CM30,CM36,CM42,CM48,CM54,CM60,CM66,CM72,CM78,CM84,CM90,CM96,CM102,CM108)</f>
        <v/>
      </c>
      <c r="CN7" s="1410">
        <f>CM7/DS7-1</f>
        <v/>
      </c>
      <c r="CO7" s="1414">
        <f>SUM(CO18,CO12,CO24,CO30,CO36,CO42,CO48,CO54,CO60,CO66,CO72,CO78,CO84,CO90,CO96,CO102,CO108)</f>
        <v/>
      </c>
      <c r="CP7" s="1410">
        <f>CO7/DT7-1</f>
        <v/>
      </c>
      <c r="CQ7" s="1414">
        <f>SUM(CQ18,CQ12,CQ24,CQ30,CQ36,CQ42,CQ48,CQ54,CQ60,CQ66,CQ72,CQ78,CQ84,CQ90,CQ96,CQ102,CQ108)</f>
        <v/>
      </c>
      <c r="CR7" s="1410">
        <f>CQ7/DV7-1</f>
        <v/>
      </c>
      <c r="CS7" s="1414">
        <f>SUM(CS18,CS12,CS24,CS30,CS36,CS42,CS48,CS54,CS60,CS66,CS72,CS78,CS84,CS90,CS96,CS102,CS108)</f>
        <v/>
      </c>
      <c r="CT7" s="1410">
        <f>CS7/DV7-1</f>
        <v/>
      </c>
      <c r="CU7" s="1414">
        <f>BW7+BY7+CA7+CC7+CE7+CG7+CI7+CK7+CM7+CO7+CQ7+CS7</f>
        <v/>
      </c>
      <c r="CV7" s="1410">
        <f>CU7/SUM(DK7:DV7)-1</f>
        <v/>
      </c>
      <c r="CW7" s="1410">
        <f>CU7/CU5</f>
        <v/>
      </c>
      <c r="CX7" s="1412">
        <f>CS7/CQ7-1</f>
        <v/>
      </c>
      <c r="CY7" s="1412">
        <f>CQ7/CO7-1</f>
        <v/>
      </c>
      <c r="CZ7" s="1412">
        <f>CO7/CM7-1</f>
        <v/>
      </c>
      <c r="DA7" s="1412">
        <f>CM7/CK7-1</f>
        <v/>
      </c>
      <c r="DB7" s="1412">
        <f>CK7/CI7-1</f>
        <v/>
      </c>
      <c r="DC7" s="1412">
        <f>CI7/CG7-1</f>
        <v/>
      </c>
      <c r="DD7" s="1412">
        <f>CG7/CE7-1</f>
        <v/>
      </c>
      <c r="DE7" s="1412">
        <f>CE7/CC7-1</f>
        <v/>
      </c>
      <c r="DF7" s="1412">
        <f>CC7/CA7-1</f>
        <v/>
      </c>
      <c r="DG7" s="1412">
        <f>CA7/BY7-1</f>
        <v/>
      </c>
      <c r="DH7" s="1412">
        <f>(BY7-BW7)/BW7</f>
        <v/>
      </c>
      <c r="DI7" s="1412">
        <f>(BW7-DV7)/DV7</f>
        <v/>
      </c>
      <c r="DJ7" s="1413" t="n"/>
      <c r="DK7" s="1414" t="n">
        <v>631.9639</v>
      </c>
      <c r="DL7" s="1414" t="n">
        <v>553.0599</v>
      </c>
      <c r="DM7" s="1414" t="n">
        <v>649.7655999999999</v>
      </c>
      <c r="DN7" s="1414" t="n">
        <v>604.6586</v>
      </c>
      <c r="DO7" s="1414" t="n">
        <v>638.7376</v>
      </c>
      <c r="DP7" s="1414" t="n">
        <v>649.8943</v>
      </c>
      <c r="DQ7" s="1414" t="n">
        <v>649.6737000000001</v>
      </c>
      <c r="DR7" s="1414" t="n">
        <v>623.9798</v>
      </c>
      <c r="DS7" s="1414" t="n">
        <v>715.1242999999999</v>
      </c>
      <c r="DT7" s="1414" t="n">
        <v>745.2728</v>
      </c>
      <c r="DU7" s="1414" t="n">
        <v>942.5611</v>
      </c>
      <c r="DV7" s="1414" t="n">
        <v>1025.1219</v>
      </c>
      <c r="DW7" s="1410" t="n">
        <v>0.430379033276427</v>
      </c>
      <c r="DX7" s="1414" t="n">
        <v>8429.8135</v>
      </c>
      <c r="DY7" s="31" t="n">
        <v>0.0140265553784427</v>
      </c>
      <c r="DZ7" s="31">
        <f>DX7/DX5</f>
        <v/>
      </c>
      <c r="EA7" s="1414">
        <f>EA12+EA18+EA24+EA60+EA30+EA36+EA42+EA48+EA66+EA54+EA72+EA78+EA84+EA90+EA96+EA102+EA108</f>
        <v/>
      </c>
      <c r="EB7" s="1414">
        <f>EB12+EB18+EB24+EB60+EB30+EB36+EB42+EB48+EB66+EB54+EB72+EB78+EB84+EB90+EB96+EB102+EB108</f>
        <v/>
      </c>
      <c r="EC7" s="1414">
        <f>EC12+EC18+EC24+EC60+EC30+EC36+EC42+EC48+EC66+EC54+EC72+EC78+EC84+EC90+EC96+EC102+EC108</f>
        <v/>
      </c>
      <c r="ED7" s="1417" t="n">
        <v>698.0137999999999</v>
      </c>
      <c r="EE7" s="1417" t="n">
        <v>729.6929</v>
      </c>
      <c r="EF7" s="1417" t="n">
        <v>717.4151000000001</v>
      </c>
      <c r="EG7" s="1417" t="n">
        <v>694.7123</v>
      </c>
      <c r="EH7" s="1417" t="n">
        <v>647.7486</v>
      </c>
      <c r="EI7" s="1417" t="n">
        <v>682.7606</v>
      </c>
      <c r="EJ7" s="1417" t="n">
        <v>731.4931</v>
      </c>
      <c r="EK7" s="1417" t="n">
        <v>696.0918</v>
      </c>
      <c r="EL7" s="1417" t="n">
        <v>716.6785</v>
      </c>
      <c r="EM7" s="1418" t="n"/>
      <c r="EN7" s="31" t="n"/>
    </row>
    <row r="8" ht="27" customFormat="1" customHeight="1" s="190">
      <c r="A8" s="1977" t="n"/>
      <c r="B8" s="1392" t="inlineStr">
        <is>
          <t>其中规上货物周转量  (万吨公里)</t>
        </is>
      </c>
      <c r="C8" s="1409" t="n">
        <v>565704.6483999999</v>
      </c>
      <c r="D8" s="31">
        <f>C8/T8-1</f>
        <v/>
      </c>
      <c r="E8" s="1409" t="n">
        <v>500562.2625</v>
      </c>
      <c r="F8" s="31">
        <f>E8/V8-1</f>
        <v/>
      </c>
      <c r="G8" s="1409" t="n">
        <v>669448.8861999999</v>
      </c>
      <c r="H8" s="31">
        <f>G8/X8-1</f>
        <v/>
      </c>
      <c r="I8" s="1409" t="n">
        <v>650911.7672999999</v>
      </c>
      <c r="J8" s="31">
        <f>I8/Z8-1</f>
        <v/>
      </c>
      <c r="K8" s="1409" t="n">
        <v>680437.3899</v>
      </c>
      <c r="L8" s="31">
        <f>K8/AB8-1</f>
      </c>
      <c r="M8" s="1409" t="n">
        <v>692813.7474</v>
      </c>
      <c r="N8" s="31">
        <f>M8/AD8-1</f>
      </c>
      <c r="O8" s="1409" t="n">
        <v>597278.6371</v>
      </c>
      <c r="P8" s="31">
        <f>O8/AF8-1</f>
      </c>
      <c r="Q8" s="1409">
        <f>C8+E8+G8+I8+K8+M8+O8</f>
      </c>
      <c r="R8" s="31">
        <f>Q8/SUM(T8,V8,X8,Z8,AB8,AD8,AF8)-1</f>
      </c>
      <c r="S8" s="31" t="n"/>
      <c r="T8" s="1409" t="n">
        <v>622895.5764</v>
      </c>
      <c r="U8" s="31">
        <f>T8/AV8-1</f>
        <v/>
      </c>
      <c r="V8" s="1409" t="n">
        <v>588145.0825</v>
      </c>
      <c r="W8" s="31">
        <f>V8/AX8-1</f>
        <v/>
      </c>
      <c r="X8" s="1409" t="n">
        <v>675977.8891</v>
      </c>
      <c r="Y8" s="31">
        <f>X8/AZ8-1</f>
        <v/>
      </c>
      <c r="Z8" s="1409" t="n">
        <v>680501.6861</v>
      </c>
      <c r="AA8" s="31">
        <f>Z8/BB8-1</f>
        <v/>
      </c>
      <c r="AB8" s="1409" t="n">
        <v>725691.85</v>
      </c>
      <c r="AC8" s="31">
        <f>AB8/BD8-1</f>
        <v/>
      </c>
      <c r="AD8" s="1409" t="n">
        <v>724478.889</v>
      </c>
      <c r="AE8" s="31">
        <f>AD8/BF8-1</f>
        <v/>
      </c>
      <c r="AF8" s="1409" t="n">
        <v>564737.3311</v>
      </c>
      <c r="AG8" s="31">
        <f>AF8/BH8-1</f>
        <v/>
      </c>
      <c r="AH8" s="1409" t="n">
        <v>520090.6421</v>
      </c>
      <c r="AI8" s="31">
        <f>AH8/BJ8-1</f>
        <v/>
      </c>
      <c r="AJ8" s="1409" t="n">
        <v>563611.916</v>
      </c>
      <c r="AK8" s="31">
        <f>AJ8/BL8-1</f>
        <v/>
      </c>
      <c r="AL8" s="1409" t="n">
        <v>543427.3234</v>
      </c>
      <c r="AM8" s="31">
        <f>AL8/BN8-1</f>
        <v/>
      </c>
      <c r="AN8" s="1409" t="n">
        <v>582674.6456</v>
      </c>
      <c r="AO8" s="31">
        <f>AN8/BP8-1</f>
        <v/>
      </c>
      <c r="AP8" s="1409" t="n">
        <v>642808.1658</v>
      </c>
      <c r="AQ8" s="31">
        <f>AP8/BR8-1</f>
        <v/>
      </c>
      <c r="AR8" s="1409">
        <f>T8+V8+X8+Z8+AB8+AD8+AF8+AH8+AJ8+AL8+AN8+AP8</f>
      </c>
      <c r="AS8" s="31">
        <f>AR8/SUM(AV8,AX8,AZ8,BB8,BD8,BF8,BH8,BJ8,BL8,BN8,BP8,BR8)-1</f>
        <v/>
      </c>
      <c r="AT8" s="31">
        <f>AR8/AR6</f>
        <v/>
      </c>
      <c r="AU8" s="1409">
        <f>AV8+AX8+AZ8+BB8+BD8+BF8+BH8+BJ8+BL8+BN8+BP8</f>
        <v/>
      </c>
      <c r="AV8" s="1409" t="n">
        <v>553349.6505</v>
      </c>
      <c r="AW8" s="31">
        <f>AV8/BW8-1</f>
        <v/>
      </c>
      <c r="AX8" s="1414">
        <f>AX15+AX21+AX27+AX63+AX33+AX39+AX45+AX51+AX69+AX57+AX75+AX81+AX87+AX93+AX99+AX105+AX111</f>
        <v/>
      </c>
      <c r="AY8" s="31">
        <f>AX8/BY8-1</f>
        <v/>
      </c>
      <c r="AZ8" s="1414" t="n">
        <v>542417.0661000001</v>
      </c>
      <c r="BA8" s="31">
        <f>AZ8/CA8-1</f>
        <v/>
      </c>
      <c r="BB8" s="1409" t="n">
        <v>552059.3614000001</v>
      </c>
      <c r="BC8" s="31">
        <f>BB8/CC8-1</f>
        <v/>
      </c>
      <c r="BD8" s="1409" t="n">
        <v>556254.1181</v>
      </c>
      <c r="BE8" s="31">
        <f>BD8/CE8-1</f>
        <v/>
      </c>
      <c r="BF8" s="1409" t="n">
        <v>565714.1425</v>
      </c>
      <c r="BG8" s="31">
        <f>BF8/CG8-1</f>
        <v/>
      </c>
      <c r="BH8" s="1409" t="n">
        <v>574475.1773</v>
      </c>
      <c r="BI8" s="31">
        <f>BH8/CI8-1</f>
        <v/>
      </c>
      <c r="BJ8" s="1409" t="n">
        <v>583148.1457</v>
      </c>
      <c r="BK8" s="31">
        <f>BJ8/CK8-1</f>
        <v/>
      </c>
      <c r="BL8" s="1409" t="n">
        <v>592365.8554</v>
      </c>
      <c r="BM8" s="31">
        <f>BL8/CM8-1</f>
        <v/>
      </c>
      <c r="BN8" s="1409" t="n">
        <v>590809.442</v>
      </c>
      <c r="BO8" s="31">
        <f>BN8/CO8-1</f>
        <v/>
      </c>
      <c r="BP8" s="1409" t="n">
        <v>615853.2616</v>
      </c>
      <c r="BQ8" s="31">
        <f>BP8/CQ8-1</f>
        <v/>
      </c>
      <c r="BR8" s="1409" t="n">
        <v>766780.2352999999</v>
      </c>
      <c r="BS8" s="31">
        <f>BR8/CS8-1</f>
        <v/>
      </c>
      <c r="BT8" s="1409">
        <f>AV8+AX8+AZ8+BB8+BD8+BF8+BH8+BJ8+BL8+BN8+BP8+BR8</f>
        <v/>
      </c>
      <c r="BU8" s="31">
        <f>BT8/SUM(BW8,BY8,CA8,CC8,CE8,CG8,CI8,CK8,CM8,CO8,CQ8,CS8)-1</f>
        <v/>
      </c>
      <c r="BV8" s="31">
        <f>BT8/BT6</f>
        <v/>
      </c>
      <c r="BW8" s="1414">
        <f>BW15+BW21+BW27+BW63+BW33+BW39+BW45+BW51+BW69+BW57+BW75+BW81+BW87+BW93+BW99+BW105+BW111</f>
        <v/>
      </c>
      <c r="BX8" s="1410">
        <f>BW8/DK8-1</f>
        <v/>
      </c>
      <c r="BY8" s="1414">
        <f>BY15+BY21+BY27+BY63+BY33+BY39+BY45+BY51+BY69+BY57+BY75+BY81+BY87+BY93+BY99+BY105+BY111</f>
        <v/>
      </c>
      <c r="BZ8" s="1410">
        <f>BY8/DL8-1</f>
        <v/>
      </c>
      <c r="CA8" s="1414">
        <f>CA15+CA21+CA27+CA63+CA33+CA39+CA45+CA51+CA69+CA57+CA75+CA81+CA87+CA93+CA99+CA105+CA111</f>
        <v/>
      </c>
      <c r="CB8" s="1410">
        <f>CA8/DM8-1</f>
        <v/>
      </c>
      <c r="CC8" s="1414">
        <f>CC15+CC21+CC27+CC63+CC33+CC39+CC45+CC51+CC69+CC57+CC75+CC81+CC87+CC99+CC93+CC105+CC111</f>
        <v/>
      </c>
      <c r="CD8" s="1410">
        <f>CC8/DN8-1</f>
        <v/>
      </c>
      <c r="CE8" s="1414">
        <f>CE15+CE21+CE27+CE63+CE33+CE39+CE45+CE51+CE69+CE57+CE75+CE81+CE87+CE99+CE93+CE105+CE111</f>
        <v/>
      </c>
      <c r="CF8" s="1410">
        <f>CE8/DO8-1</f>
        <v/>
      </c>
      <c r="CG8" s="1414">
        <f>CG15+CG21+CG27+CG63+CG33+CG39+CG45+CG51+CG69+CG57+CG75+CG81+CG87+CG93+CG99+CG105+CG111</f>
        <v/>
      </c>
      <c r="CH8" s="1410">
        <f>CG8/DP8-1</f>
        <v/>
      </c>
      <c r="CI8" s="1414">
        <f>CI15+CI21+CI27+CI63+CI33+CI39+CI45+CI51+CI69+CI57+CI75+CI81+CI87+CI93+CI99+CI105+CI111</f>
        <v/>
      </c>
      <c r="CJ8" s="1410">
        <f>CI8/DQ8-1</f>
        <v/>
      </c>
      <c r="CK8" s="1414">
        <f>CK15+CK21+CK27+CK63+CK33+CK39+CK45+CK51+CK69+CK57+CK75+CK81+CK87+CK93+CK99+CK105+CK111</f>
        <v/>
      </c>
      <c r="CL8" s="1410">
        <f>CK8/DR8-1</f>
        <v/>
      </c>
      <c r="CM8" s="1414">
        <f>SUM(CM15,CM21,CM27,CM33,CM39,CM45,CM51,CM57,CM63,CM69,CM75,CM81,CM87,CM93,CM99,CM105,CM111)</f>
        <v/>
      </c>
      <c r="CN8" s="1410">
        <f>CM8/DS8-1</f>
        <v/>
      </c>
      <c r="CO8" s="1414">
        <f>SUM(CO15,CO21,CO27,CO33,CO39,CO45,CO51,CO57,CO63,CO69,CO75,CO81,CO87,CO93,CO99,CO105,CO111)</f>
        <v/>
      </c>
      <c r="CP8" s="1410">
        <f>CO8/DT8-1</f>
        <v/>
      </c>
      <c r="CQ8" s="1414">
        <f>SUM(CQ15,CQ21,CQ27,CQ33,CQ39,CQ45,CQ51,CQ57,CQ63,CQ69,CQ75,CQ81,CQ87,CQ93,CQ99,CQ105,CQ111)</f>
        <v/>
      </c>
      <c r="CR8" s="1410">
        <f>CQ8/DV8-1</f>
        <v/>
      </c>
      <c r="CS8" s="1414">
        <f>SUM(CS15,CS21,CS27,CS33,CS39,CS45,CS51,CS57,CS63,CS69,CS75,CS81,CS87,CS93,CS99,CS105,CS111)</f>
        <v/>
      </c>
      <c r="CT8" s="1410">
        <f>CS8/DV8-1</f>
        <v/>
      </c>
      <c r="CU8" s="1414">
        <f>BW8+BY8+CA8+CC8+CE8+CG8+CI8+CK8+CM8+CO8+CQ8+CS8</f>
        <v/>
      </c>
      <c r="CV8" s="1410">
        <f>CU8/SUM(DK8:DV8)-1</f>
        <v/>
      </c>
      <c r="CW8" s="1410">
        <f>CU8/CU6</f>
        <v/>
      </c>
      <c r="CX8" s="1412">
        <f>CS8/CQ8-1</f>
        <v/>
      </c>
      <c r="CY8" s="1412">
        <f>CQ8/CO8-1</f>
        <v/>
      </c>
      <c r="CZ8" s="1412">
        <f>CO8/CM8-1</f>
        <v/>
      </c>
      <c r="DA8" s="1412">
        <f>CM8/CK8-1</f>
        <v/>
      </c>
      <c r="DB8" s="1412">
        <f>CK8/CI8-1</f>
        <v/>
      </c>
      <c r="DC8" s="1412">
        <f>CI8/CG8-1</f>
        <v/>
      </c>
      <c r="DD8" s="1412">
        <f>CG8/CE8-1</f>
        <v/>
      </c>
      <c r="DE8" s="1412">
        <f>CE8/CC8-1</f>
        <v/>
      </c>
      <c r="DF8" s="1412">
        <f>CC8/CA8-1</f>
        <v/>
      </c>
      <c r="DG8" s="1412">
        <f>CA8/BY8-1</f>
        <v/>
      </c>
      <c r="DH8" s="1412">
        <f>(BY8-BW8)/BW8</f>
        <v/>
      </c>
      <c r="DI8" s="1412">
        <f>(BW8-DV8)/DV8</f>
        <v/>
      </c>
      <c r="DJ8" s="1413" t="n"/>
      <c r="DK8" s="1414" t="n">
        <v>110942.7884</v>
      </c>
      <c r="DL8" s="1414" t="n">
        <v>97347.46400000001</v>
      </c>
      <c r="DM8" s="1414" t="n">
        <v>100282.4255</v>
      </c>
      <c r="DN8" s="1414" t="n">
        <v>90275.6743</v>
      </c>
      <c r="DO8" s="1414" t="n">
        <v>98197.93700000001</v>
      </c>
      <c r="DP8" s="1414" t="n">
        <v>97044.0748</v>
      </c>
      <c r="DQ8" s="1414" t="n">
        <v>96340.63589999999</v>
      </c>
      <c r="DR8" s="1414" t="n">
        <v>91156.5297</v>
      </c>
      <c r="DS8" s="1414" t="n">
        <v>110978.4606</v>
      </c>
      <c r="DT8" s="1414" t="n">
        <v>128452.2542</v>
      </c>
      <c r="DU8" s="1414" t="n">
        <v>177862.9306</v>
      </c>
      <c r="DV8" s="1414" t="n">
        <v>179557.4576</v>
      </c>
      <c r="DW8" s="1410" t="n">
        <v>0.783531180045466</v>
      </c>
      <c r="DX8" s="1414" t="n">
        <v>1378438.6326</v>
      </c>
      <c r="DY8" s="31" t="n">
        <v>0.195371210139514</v>
      </c>
      <c r="DZ8" s="31">
        <f>DX8/DX6</f>
        <v/>
      </c>
      <c r="EA8" s="1414">
        <f>EA15+EA21+EA27+EA63+EA33+EA39+EA45+EA51+EA69+EA57+EA75+EA81+EA87+EA93+EA99+EA105+EA111</f>
        <v/>
      </c>
      <c r="EB8" s="1414">
        <f>EB15+EB21+EB27+EB63+EB33+EB39+EB45+EB51+EB69+EB57+EB75+EB81+EB87+EB93+EB99+EB105+EB111</f>
        <v/>
      </c>
      <c r="EC8" s="1414">
        <f>EC15+EC21+EC27+EC63+EC33+EC39+EC45+EC51+EC69+EC57+EC75+EC81+EC87+EC93+EC99+EC105+EC111</f>
        <v/>
      </c>
      <c r="ED8" s="1417" t="n">
        <v>95953.9112</v>
      </c>
      <c r="EE8" s="1417" t="n">
        <v>96138.66800000001</v>
      </c>
      <c r="EF8" s="1417" t="n">
        <v>98149.6995</v>
      </c>
      <c r="EG8" s="1417" t="n">
        <v>95350.6995</v>
      </c>
      <c r="EH8" s="1417" t="n">
        <v>91415.6425</v>
      </c>
      <c r="EI8" s="1417" t="n">
        <v>94967.62639999999</v>
      </c>
      <c r="EJ8" s="1417" t="n">
        <v>98220.08130000001</v>
      </c>
      <c r="EK8" s="1417" t="n">
        <v>97655.62</v>
      </c>
      <c r="EL8" s="1417" t="n">
        <v>100675.2557</v>
      </c>
      <c r="EM8" s="1418" t="n"/>
      <c r="EN8" s="31" t="n"/>
    </row>
    <row r="9" ht="27" customFormat="1" customHeight="1" s="190">
      <c r="A9" s="1977" t="n"/>
      <c r="B9" s="1392" t="inlineStr">
        <is>
          <t>其中规下货运量   (万吨)</t>
        </is>
      </c>
      <c r="C9" s="1419" t="n">
        <v>13586.5106104432</v>
      </c>
      <c r="D9" s="31">
        <f>C9/T9-1</f>
        <v/>
      </c>
      <c r="E9" s="1419" t="n">
        <v>7686.5664</v>
      </c>
      <c r="F9" s="31">
        <f>E9/V9-1</f>
        <v/>
      </c>
      <c r="G9" s="1419" t="n">
        <v>12483.3601017372</v>
      </c>
      <c r="H9" s="31">
        <f>G9/X9-1</f>
        <v/>
      </c>
      <c r="I9" s="1419" t="n">
        <v>13347.655199574</v>
      </c>
      <c r="J9" s="31">
        <f>I9/Z9-1</f>
        <v/>
      </c>
      <c r="K9" s="2099" t="n">
        <v>13450.7829278764</v>
      </c>
      <c r="L9" s="31">
        <f>K9/AB9-1</f>
      </c>
      <c r="M9" s="2100" t="n">
        <v>12602.866717224</v>
      </c>
      <c r="N9" s="31">
        <f>M9/AD9-1</f>
      </c>
      <c r="O9" s="1419" t="n">
        <v>12530.9282413941</v>
      </c>
      <c r="P9" s="31">
        <f>O9/AF9-1</f>
      </c>
      <c r="Q9" s="1409">
        <f>C9+E9+G9+I9+K9+M9+O9</f>
      </c>
      <c r="R9" s="31">
        <f>Q9/SUM(T9,V9,X9,Z9,AB9,AD9,AF9)-1</f>
      </c>
      <c r="S9" s="31" t="n"/>
      <c r="T9" s="1419" t="n">
        <v>10297.2899157036</v>
      </c>
      <c r="U9" s="31">
        <f>T9/AV9-1</f>
        <v/>
      </c>
      <c r="V9" s="1419" t="n">
        <v>9028.576838892141</v>
      </c>
      <c r="W9" s="31">
        <f>V9/AX9-1</f>
        <v/>
      </c>
      <c r="X9" s="1422" t="n">
        <v>12832.5861374396</v>
      </c>
      <c r="Y9" s="31">
        <f>X9/AZ9-1</f>
        <v/>
      </c>
      <c r="Z9" s="1409" t="n">
        <v>13104.6284</v>
      </c>
      <c r="AA9" s="31">
        <f>Z9/BB9-1</f>
        <v/>
      </c>
      <c r="AB9" s="1409" t="n">
        <v>12747.7373942146</v>
      </c>
      <c r="AC9" s="31">
        <f>AB9/BD9-1</f>
        <v/>
      </c>
      <c r="AD9" s="1409" t="n">
        <v>11371.2012128613</v>
      </c>
      <c r="AE9" s="31">
        <f>AD9/BF9-1</f>
        <v/>
      </c>
      <c r="AF9" s="1409" t="n">
        <v>12187.2493336231</v>
      </c>
      <c r="AG9" s="31">
        <f>AF9/BH9-1</f>
        <v/>
      </c>
      <c r="AH9" s="1409" t="n">
        <v>12344.0353317927</v>
      </c>
      <c r="AI9" s="31">
        <f>AH9/BJ9-1</f>
        <v/>
      </c>
      <c r="AJ9" s="1409" t="n">
        <v>12716.2455858106</v>
      </c>
      <c r="AK9" s="31">
        <f>AJ9/BL9-1</f>
        <v/>
      </c>
      <c r="AL9" s="1409" t="n">
        <v>11962.463342165</v>
      </c>
      <c r="AM9" s="31">
        <f>AL9/BN9-1</f>
        <v/>
      </c>
      <c r="AN9" s="1409" t="n">
        <v>13038.1080852297</v>
      </c>
      <c r="AO9" s="31">
        <f>AN9/BP9-1</f>
        <v/>
      </c>
      <c r="AP9" s="1409" t="n">
        <v>13686.0076632821</v>
      </c>
      <c r="AQ9" s="31">
        <f>AP9/BR9-1</f>
        <v/>
      </c>
      <c r="AR9" s="1409">
        <f>T9+V9+X9+Z9+AB9+AD9+AF9+AH9+AJ9+AL9+AN9+AP9</f>
      </c>
      <c r="AS9" s="31">
        <f>AR9/SUM(AV9,AX9,AZ9,BB9,BD9,BF9,BH9,BJ9,BL9,BN9,BP9,BR9)-1</f>
        <v/>
      </c>
      <c r="AT9" s="31">
        <f>AR9/AR5</f>
        <v/>
      </c>
      <c r="AU9" s="1409">
        <f>AV9+AX9+AZ9+BB9+BD9+BF9+BH9+BJ9+BL9+BN9+BP9</f>
        <v/>
      </c>
      <c r="AV9" s="1419" t="n">
        <v>11870.7922500761</v>
      </c>
      <c r="AW9" s="31">
        <f>AV9/BW9-1</f>
        <v/>
      </c>
      <c r="AX9" s="1419" t="n">
        <v>5330.21550978134</v>
      </c>
      <c r="AY9" s="31">
        <f>AX9/BY9-1</f>
        <v/>
      </c>
      <c r="AZ9" s="1419" t="n">
        <v>11792.1634212705</v>
      </c>
      <c r="BA9" s="31">
        <f>AZ9/CA9-1</f>
        <v/>
      </c>
      <c r="BB9" s="1409" t="n">
        <v>12070.7820111376</v>
      </c>
      <c r="BC9" s="31">
        <f>BB9/CC9-1</f>
        <v/>
      </c>
      <c r="BD9" s="1409" t="n">
        <v>12292.8595479956</v>
      </c>
      <c r="BE9" s="31">
        <f>BD9/CE9-1</f>
        <v/>
      </c>
      <c r="BF9" s="1409" t="n">
        <v>10987.2320384992</v>
      </c>
      <c r="BG9" s="31">
        <f>BF9/CG9-1</f>
        <v/>
      </c>
      <c r="BH9" s="1409" t="n">
        <v>11447.1882757348</v>
      </c>
      <c r="BI9" s="31">
        <f>BH9/CI9-1</f>
        <v/>
      </c>
      <c r="BJ9" s="1409" t="n">
        <v>11864.9318028652</v>
      </c>
      <c r="BK9" s="31">
        <f>BJ9/CK9-1</f>
        <v/>
      </c>
      <c r="BL9" s="1409" t="n">
        <v>12132.3111521304</v>
      </c>
      <c r="BM9" s="31">
        <f>BL9/CM9-1</f>
        <v/>
      </c>
      <c r="BN9" s="1409" t="n">
        <v>12102.1740359093</v>
      </c>
      <c r="BO9" s="31">
        <f>BN9/CO9-1</f>
        <v/>
      </c>
      <c r="BP9" s="1409" t="n">
        <v>12738.3465464321</v>
      </c>
      <c r="BQ9" s="31">
        <f>BP9/CQ9-1</f>
        <v/>
      </c>
      <c r="BR9" s="1409" t="n">
        <v>13441.9381874948</v>
      </c>
      <c r="BS9" s="31">
        <f>BR9/CS9-1</f>
        <v/>
      </c>
      <c r="BT9" s="1409">
        <f>AV9+AX9+AZ9+BB9+BD9+BF9+BH9+BJ9+BL9+BN9+BP9+BR9</f>
        <v/>
      </c>
      <c r="BU9" s="31">
        <f>BT9/SUM(BW9,BY9,CA9,CC9,CE9,CG9,CI9,CK9,CM9,CO9,CQ9,CS9)-1</f>
        <v/>
      </c>
      <c r="BV9" s="31" t="n"/>
      <c r="BW9" s="1414" t="n">
        <v>7519.5605</v>
      </c>
      <c r="BX9" s="1410">
        <f>BW9/DK9-1</f>
        <v/>
      </c>
      <c r="BY9" s="1414" t="n">
        <v>9863.3035</v>
      </c>
      <c r="BZ9" s="1410">
        <f>BY9/DL9-1</f>
        <v/>
      </c>
      <c r="CA9" s="1414" t="n">
        <v>12315.2710501836</v>
      </c>
      <c r="CB9" s="1410">
        <f>CA9/DM9-1</f>
        <v/>
      </c>
      <c r="CC9" s="1414" t="n">
        <v>11664.4703624134</v>
      </c>
      <c r="CD9" s="1410">
        <f>CC9/DN9-1</f>
        <v/>
      </c>
      <c r="CE9" s="1414" t="n">
        <v>12161.0951767476</v>
      </c>
      <c r="CF9" s="1410">
        <f>CE9/DO9-1</f>
        <v/>
      </c>
      <c r="CG9" s="1414" t="n">
        <v>12027.4256496896</v>
      </c>
      <c r="CH9" s="1410">
        <f>CG9/DP9-1</f>
        <v/>
      </c>
      <c r="CI9" s="1414" t="n">
        <v>12146.06913</v>
      </c>
      <c r="CJ9" s="1410">
        <f>CI9/DQ9-1</f>
        <v/>
      </c>
      <c r="CK9" s="1414" t="n">
        <v>12805.2071718401</v>
      </c>
      <c r="CL9" s="1410">
        <f>CK9/DR9-1</f>
        <v/>
      </c>
      <c r="CM9" s="1414" t="n">
        <v>12727.9235212198</v>
      </c>
      <c r="CN9" s="1410">
        <f>CM9/DS9-1</f>
        <v/>
      </c>
      <c r="CO9" s="1414" t="n">
        <v>12570.0740943955</v>
      </c>
      <c r="CP9" s="1410">
        <f>CO9/DT9-1</f>
        <v/>
      </c>
      <c r="CQ9" s="1414" t="n">
        <v>13204.6141</v>
      </c>
      <c r="CR9" s="1410">
        <f>CQ9/DV9-1</f>
        <v/>
      </c>
      <c r="CS9" s="1414" t="n">
        <v>13336.078</v>
      </c>
      <c r="CT9" s="1410">
        <f>CS9/DV9-1</f>
        <v/>
      </c>
      <c r="CU9" s="1414">
        <f>BW9+BY9+CA9+CC9+CE9+CG9+CI9+CK9+CM9+CO9+CQ9+CS9</f>
        <v/>
      </c>
      <c r="CV9" s="1410">
        <f>CU9/SUM(DK9:DV9)-1</f>
        <v/>
      </c>
      <c r="CW9" s="1410" t="n"/>
      <c r="CX9" s="1412">
        <f>CS9/CQ9-1</f>
        <v/>
      </c>
      <c r="CY9" s="1412">
        <f>CQ9/CO9-1</f>
        <v/>
      </c>
      <c r="CZ9" s="1412">
        <f>CO9/CM9-1</f>
        <v/>
      </c>
      <c r="DA9" s="1412">
        <f>CM9/CK9-1</f>
        <v/>
      </c>
      <c r="DB9" s="1412">
        <f>CK9/CI9-1</f>
        <v/>
      </c>
      <c r="DC9" s="1412">
        <f>CI9/CG9-1</f>
        <v/>
      </c>
      <c r="DD9" s="1412">
        <f>CG9/CE9-1</f>
        <v/>
      </c>
      <c r="DE9" s="1412">
        <f>CE9/CC9-1</f>
        <v/>
      </c>
      <c r="DF9" s="1412">
        <f>CC9/CA9-1</f>
        <v/>
      </c>
      <c r="DG9" s="1412">
        <f>CA9/BY9-1</f>
        <v/>
      </c>
      <c r="DH9" s="1412">
        <f>(BY9-BW9)/BW9</f>
        <v/>
      </c>
      <c r="DI9" s="1412">
        <f>(BW9-DV9)/DV9</f>
        <v/>
      </c>
      <c r="DJ9" s="1413" t="n"/>
      <c r="DK9" s="1414" t="n">
        <v>10077.5626</v>
      </c>
      <c r="DL9" s="1414" t="n">
        <v>7476.3223</v>
      </c>
      <c r="DM9" s="1414" t="n">
        <v>11911.5128294655</v>
      </c>
      <c r="DN9" s="1414" t="n">
        <v>10948.8083</v>
      </c>
      <c r="DO9" s="1414" t="n">
        <v>11985.9644465772</v>
      </c>
      <c r="DP9" s="1414" t="n">
        <v>11262.1021</v>
      </c>
      <c r="DQ9" s="1414" t="n">
        <v>11518.9098</v>
      </c>
      <c r="DR9" s="1414" t="n">
        <v>11551.5501</v>
      </c>
      <c r="DS9" s="1414" t="n">
        <v>12802.5171</v>
      </c>
      <c r="DT9" s="1414" t="n">
        <v>11931.7165</v>
      </c>
      <c r="DU9" s="1414" t="n">
        <v>12385.4168</v>
      </c>
      <c r="DV9" s="1414" t="n">
        <v>12697.089</v>
      </c>
      <c r="DW9" s="1410" t="n">
        <v>-0.08779563822810529</v>
      </c>
      <c r="DX9" s="1414" t="n">
        <v>136549.471876043</v>
      </c>
      <c r="DY9" s="31" t="n">
        <v>-0.107498346536789</v>
      </c>
      <c r="DZ9" s="1415" t="n"/>
      <c r="EA9" s="1416" t="n">
        <v>14160.0851</v>
      </c>
      <c r="EB9" s="1417" t="n">
        <v>5975.6875</v>
      </c>
      <c r="EC9" s="1417" t="n">
        <v>11229.9314</v>
      </c>
      <c r="ED9" s="1417" t="n">
        <v>13660.2776</v>
      </c>
      <c r="EE9" s="1417" t="n">
        <v>13634.6742</v>
      </c>
      <c r="EF9" s="1417" t="n">
        <v>14848.9481</v>
      </c>
      <c r="EG9" s="1417" t="n">
        <v>13054.48</v>
      </c>
      <c r="EH9" s="1417" t="n">
        <v>12209.7543</v>
      </c>
      <c r="EI9" s="1417" t="n">
        <v>13472.9588</v>
      </c>
      <c r="EJ9" s="1417" t="n">
        <v>12429.0617</v>
      </c>
      <c r="EK9" s="1417" t="n">
        <v>14401.3373</v>
      </c>
      <c r="EL9" s="1417" t="n">
        <v>13919.1277</v>
      </c>
      <c r="EM9" s="1418" t="n"/>
      <c r="EN9" s="31" t="n"/>
    </row>
    <row r="10" ht="27" customFormat="1" customHeight="1" s="190" thickBot="1">
      <c r="A10" s="1954" t="n"/>
      <c r="B10" s="1392" t="inlineStr">
        <is>
          <t>其中规下货物周转量  (万吨公里)</t>
        </is>
      </c>
      <c r="C10" s="1409" t="n">
        <v>1672506.4418801</v>
      </c>
      <c r="D10" s="31">
        <f>C10/T10-1</f>
        <v/>
      </c>
      <c r="E10" s="1409" t="n">
        <v>1049671.355</v>
      </c>
      <c r="F10" s="31">
        <f>E10/V10-1</f>
        <v/>
      </c>
      <c r="G10" s="1409" t="n">
        <v>1617169.0854621</v>
      </c>
      <c r="H10" s="31">
        <f>G10/X10-1</f>
        <v/>
      </c>
      <c r="I10" s="1409" t="n">
        <v>1688161.481641</v>
      </c>
      <c r="J10" s="31">
        <f>I10/Z10-1</f>
        <v/>
      </c>
      <c r="K10" s="2101" t="n">
        <v>1689902.87891529</v>
      </c>
      <c r="L10" s="31">
        <f>K10/AB10-1</f>
      </c>
      <c r="M10" s="2102" t="n">
        <v>1562902.79362902</v>
      </c>
      <c r="N10" s="31">
        <f>M10/AD10-1</f>
      </c>
      <c r="O10" s="1409" t="n">
        <v>1584647.07107071</v>
      </c>
      <c r="P10" s="31">
        <f>O10/AF10-1</f>
      </c>
      <c r="Q10" s="1409">
        <f>C10+E10+G10+I10+K10+M10+O10</f>
      </c>
      <c r="R10" s="31">
        <f>Q10/SUM(T10,V10,X10,Z10,AB10,AD10,AF10)-1</f>
      </c>
      <c r="S10" s="31" t="n"/>
      <c r="T10" s="1409" t="n">
        <v>1330182.82473538</v>
      </c>
      <c r="U10" s="31">
        <f>T10/AV10-1</f>
        <v/>
      </c>
      <c r="V10" s="1409" t="n">
        <v>1251378.71732675</v>
      </c>
      <c r="W10" s="31">
        <f>V10/AX10-1</f>
        <v/>
      </c>
      <c r="X10" s="1422" t="n">
        <v>1696159.8767704</v>
      </c>
      <c r="Y10" s="31">
        <f>X10/AZ10-1</f>
        <v/>
      </c>
      <c r="Z10" s="1409" t="n">
        <v>1686888.5799</v>
      </c>
      <c r="AA10" s="31">
        <f>Z10/BB10-1</f>
        <v/>
      </c>
      <c r="AB10" s="1409" t="n">
        <v>1679266.49268809</v>
      </c>
      <c r="AC10" s="31">
        <f>AB10/BD10-1</f>
        <v/>
      </c>
      <c r="AD10" s="1409" t="n">
        <v>1496939.16590556</v>
      </c>
      <c r="AE10" s="31">
        <f>AD10/BF10-1</f>
        <v/>
      </c>
      <c r="AF10" s="1409" t="n">
        <v>1602468.90220407</v>
      </c>
      <c r="AG10" s="31">
        <f>AF10/BH10-1</f>
        <v/>
      </c>
      <c r="AH10" s="1409" t="n">
        <v>1646264.95163893</v>
      </c>
      <c r="AI10" s="31">
        <f>AH10/BJ10-1</f>
        <v/>
      </c>
      <c r="AJ10" s="1409" t="n">
        <v>1700140.39423907</v>
      </c>
      <c r="AK10" s="31">
        <f>AJ10/BL10-1</f>
        <v/>
      </c>
      <c r="AL10" s="1409" t="n">
        <v>1559213.01955329</v>
      </c>
      <c r="AM10" s="31">
        <f>AL10/BN10-1</f>
        <v/>
      </c>
      <c r="AN10" s="1409" t="n">
        <v>1620604.25636898</v>
      </c>
      <c r="AO10" s="31">
        <f>AN10/BP10-1</f>
        <v/>
      </c>
      <c r="AP10" s="1409" t="n">
        <v>1699014.69876383</v>
      </c>
      <c r="AQ10" s="31">
        <f>AP10/BR10-1</f>
        <v/>
      </c>
      <c r="AR10" s="1409">
        <f>T10+V10+X10+Z10+AB10+AD10+AF10+AH10+AJ10+AL10+AN10+AP10</f>
      </c>
      <c r="AS10" s="31">
        <f>AR10/SUM(AV10,AX10,AZ10,BB10,BD10,BF10,BH10,BJ10,BL10,BN10,BP10,BR10)-1</f>
        <v/>
      </c>
      <c r="AT10" s="31">
        <f>AR10/AR6</f>
        <v/>
      </c>
      <c r="AU10" s="1409">
        <f>AV10+AX10+AZ10+BB10+BD10+BF10+BH10+BJ10+BL10+BN10+BP10</f>
        <v/>
      </c>
      <c r="AV10" s="1409" t="n">
        <v>1526488.71106273</v>
      </c>
      <c r="AW10" s="31">
        <f>AV10/BW10-1</f>
        <v/>
      </c>
      <c r="AX10" s="1409" t="n">
        <v>801790.992011489</v>
      </c>
      <c r="AY10" s="31">
        <f>AX10/BY10-1</f>
        <v/>
      </c>
      <c r="AZ10" s="1409" t="n">
        <v>1569907.68292811</v>
      </c>
      <c r="BA10" s="31">
        <f>AZ10/CA10-1</f>
        <v/>
      </c>
      <c r="BB10" s="1409" t="n">
        <v>1574389.02991911</v>
      </c>
      <c r="BC10" s="31">
        <f>BB10/CC10-1</f>
        <v/>
      </c>
      <c r="BD10" s="1409" t="n">
        <v>1615833.78209123</v>
      </c>
      <c r="BE10" s="31">
        <f>BD10/CE10-1</f>
        <v/>
      </c>
      <c r="BF10" s="1409" t="n">
        <v>1433067.92187889</v>
      </c>
      <c r="BG10" s="31">
        <f>BF10/CG10-1</f>
        <v/>
      </c>
      <c r="BH10" s="1409" t="n">
        <v>1497985.34596633</v>
      </c>
      <c r="BI10" s="31">
        <f>BH10/CI10-1</f>
        <v/>
      </c>
      <c r="BJ10" s="1409" t="n">
        <v>1551738.04891863</v>
      </c>
      <c r="BK10" s="31">
        <f>BJ10/CK10-1</f>
        <v/>
      </c>
      <c r="BL10" s="1409" t="n">
        <v>1600579.84427543</v>
      </c>
      <c r="BM10" s="31">
        <f>BL10/CM10-1</f>
        <v/>
      </c>
      <c r="BN10" s="1409" t="n">
        <v>1613914.07873449</v>
      </c>
      <c r="BO10" s="31">
        <f>BN10/CO10-1</f>
        <v/>
      </c>
      <c r="BP10" s="1409" t="n">
        <v>1651850.09133449</v>
      </c>
      <c r="BQ10" s="31">
        <f>BP10/CQ10-1</f>
        <v/>
      </c>
      <c r="BR10" s="1409">
        <f>1737412.41566053-722.11505</f>
        <v/>
      </c>
      <c r="BS10" s="31">
        <f>BR10/CS10-1</f>
        <v/>
      </c>
      <c r="BT10" s="1409">
        <f>AV10+AX10+AZ10+BB10+BD10+BF10+BH10+BJ10+BL10+BN10+BP10+BR10</f>
        <v/>
      </c>
      <c r="BU10" s="31">
        <f>BT10/SUM(BW10,BY10,CA10,CC10,CE10,CG10,CI10,CK10,CM10,CO10,CQ10,CS10)-1</f>
        <v/>
      </c>
      <c r="BV10" s="31" t="n"/>
      <c r="BW10" s="1414" t="n">
        <v>1133969.5329</v>
      </c>
      <c r="BX10" s="1410">
        <f>BW10/DK10-1</f>
        <v/>
      </c>
      <c r="BY10" s="1414" t="n">
        <v>1371590.5369</v>
      </c>
      <c r="BZ10" s="1410">
        <f>BY10/DL10-1</f>
        <v/>
      </c>
      <c r="CA10" s="1414" t="n">
        <v>1651469.52456618</v>
      </c>
      <c r="CB10" s="1410">
        <f>CA10/DM10-1</f>
        <v/>
      </c>
      <c r="CC10" s="1414" t="n">
        <v>1583594.01961409</v>
      </c>
      <c r="CD10" s="1410">
        <f>CC10/DN10-1</f>
        <v/>
      </c>
      <c r="CE10" s="1414">
        <f>CE16+CE22+CE28+CE64+CE34+CE40+CE46+CE52+CE70+CE58+CE76+CE82+CE88+CE94+CE100+CE106+CE112</f>
        <v/>
      </c>
      <c r="CF10" s="1410">
        <f>CE10/DO10-1</f>
        <v/>
      </c>
      <c r="CG10" s="1414">
        <f>CG16+CG22+CG28+CG64+CG34+CG40+CG46+CG52+CG70+CG58+CG76+CG82+CG88+CG94+CG100+CG106+CG112</f>
        <v/>
      </c>
      <c r="CH10" s="1410">
        <f>CG10/DP10-1</f>
        <v/>
      </c>
      <c r="CI10" s="1414" t="n">
        <v>1609556.932</v>
      </c>
      <c r="CJ10" s="1410">
        <f>CI10/DQ10-1</f>
        <v/>
      </c>
      <c r="CK10" s="1414" t="n">
        <v>1691597.71050791</v>
      </c>
      <c r="CL10" s="1410">
        <f>CK10/DR10-1</f>
        <v/>
      </c>
      <c r="CM10" s="1414">
        <f>SUM(CM16,CM22,CM28,CM34,CM40,CM46,CM52,CM58,CM64,CM70,CM76,CM82,CM88,CM94,CM100,CM106,CM112)</f>
        <v/>
      </c>
      <c r="CN10" s="1410">
        <f>CM10/DS10-1</f>
        <v/>
      </c>
      <c r="CO10" s="1414">
        <f>SUM(CO16,CO22,CO28,CO34,CO40,CO46,CO52,CO58,CO64,CO70,CO76,CO82,CO88,CO94,CO100,CO106,CO112)</f>
        <v/>
      </c>
      <c r="CP10" s="1410">
        <f>CO10/DT10-1</f>
        <v/>
      </c>
      <c r="CQ10" s="1414">
        <f>SUM(CQ16,CQ22,CQ28,CQ34,CQ40,CQ46,CQ52,CQ58,CQ64,CQ70,CQ76,CQ82,CQ88,CQ94,CQ100,CQ106,CQ112)</f>
        <v/>
      </c>
      <c r="CR10" s="1410">
        <f>CQ10/DV10-1</f>
        <v/>
      </c>
      <c r="CS10" s="1414" t="n">
        <v>1792284.6334</v>
      </c>
      <c r="CT10" s="1410">
        <f>CS10/DV10-1</f>
        <v/>
      </c>
      <c r="CU10" s="1414">
        <f>BW10+BY10+CA10+CC10+CE10+CG10+CI10+CK10+CM10+CO10+CQ10+CS10</f>
        <v/>
      </c>
      <c r="CV10" s="1410">
        <f>CU10/SUM(DK10:DV10)-1</f>
        <v/>
      </c>
      <c r="CW10" s="1410" t="n"/>
      <c r="CX10" s="1412">
        <f>CS10/CQ10-1</f>
        <v/>
      </c>
      <c r="CY10" s="1412">
        <f>CQ10/CO10-1</f>
        <v/>
      </c>
      <c r="CZ10" s="1412">
        <f>CO10/CM10-1</f>
        <v/>
      </c>
      <c r="DA10" s="1412">
        <f>CM10/CK10-1</f>
        <v/>
      </c>
      <c r="DB10" s="1412">
        <f>CK10/CI10-1</f>
        <v/>
      </c>
      <c r="DC10" s="1412">
        <f>CI10/CG10-1</f>
        <v/>
      </c>
      <c r="DD10" s="1412">
        <f>CG10/CE10-1</f>
        <v/>
      </c>
      <c r="DE10" s="1412">
        <f>CE10/CC10-1</f>
        <v/>
      </c>
      <c r="DF10" s="1412">
        <f>CC10/CA10-1</f>
        <v/>
      </c>
      <c r="DG10" s="1412">
        <f>CA10/BY10-1</f>
        <v/>
      </c>
      <c r="DH10" s="1412">
        <f>(BY10-BW10)/BW10</f>
        <v/>
      </c>
      <c r="DI10" s="1412">
        <f>(BW10-DV10)/DV10</f>
        <v/>
      </c>
      <c r="DJ10" s="103" t="n"/>
      <c r="DK10" s="1423" t="n">
        <v>1486576.934</v>
      </c>
      <c r="DL10" s="1423" t="n">
        <v>1050502.0926</v>
      </c>
      <c r="DM10" s="1423" t="n">
        <v>1611444.07357585</v>
      </c>
      <c r="DN10" s="1423" t="n">
        <v>1582350.4322</v>
      </c>
      <c r="DO10" s="1423" t="n">
        <v>1647393.47285135</v>
      </c>
      <c r="DP10" s="1423" t="n">
        <v>1529092.347</v>
      </c>
      <c r="DQ10" s="1423" t="n">
        <v>1583252.1397</v>
      </c>
      <c r="DR10" s="1423" t="n">
        <v>1597224.0503</v>
      </c>
      <c r="DS10" s="1423" t="n">
        <v>1779234.6142</v>
      </c>
      <c r="DT10" s="1423" t="n">
        <v>1756712.8875</v>
      </c>
      <c r="DU10" s="1423" t="n">
        <v>1781238.283</v>
      </c>
      <c r="DV10" s="1423" t="n">
        <v>1804134.6725</v>
      </c>
      <c r="DW10" s="1424" t="n">
        <v>0.000189411366727787</v>
      </c>
      <c r="DX10" s="1423" t="n">
        <v>19209155.9994272</v>
      </c>
      <c r="DY10" s="1425" t="n">
        <v>-0.0768660513821359</v>
      </c>
      <c r="DZ10" s="1426" t="n"/>
      <c r="EA10" s="1416" t="n">
        <v>2046508.6776</v>
      </c>
      <c r="EB10" s="1417" t="n">
        <v>1020210.4993</v>
      </c>
      <c r="EC10" s="1417" t="n">
        <v>1579936.8259</v>
      </c>
      <c r="ED10" s="1417" t="n">
        <v>1845669.2682</v>
      </c>
      <c r="EE10" s="1417" t="n">
        <v>1832917.446</v>
      </c>
      <c r="EF10" s="1417" t="n">
        <v>1884475.1514</v>
      </c>
      <c r="EG10" s="1417" t="n">
        <v>1670131.0677</v>
      </c>
      <c r="EH10" s="1417" t="n">
        <v>1737653.3134</v>
      </c>
      <c r="EI10" s="1417" t="n">
        <v>1829273.1984</v>
      </c>
      <c r="EJ10" s="1417" t="n">
        <v>1648063.9783</v>
      </c>
      <c r="EK10" s="1417" t="n">
        <v>1910001.0507</v>
      </c>
      <c r="EL10" s="1417" t="n">
        <v>1803793.0136</v>
      </c>
      <c r="EM10" s="1418" t="n"/>
      <c r="EN10" s="31" t="n"/>
    </row>
    <row r="11" ht="27" customFormat="1" customHeight="1" s="190">
      <c r="A11" s="1392" t="inlineStr">
        <is>
          <t>武汉市</t>
        </is>
      </c>
      <c r="B11" s="1392" t="inlineStr">
        <is>
          <t>规上+规下货运量  (万吨)</t>
        </is>
      </c>
      <c r="C11" s="1409" t="n">
        <v>5367.97597897092</v>
      </c>
      <c r="D11" s="31">
        <f>C11/T11-1</f>
        <v/>
      </c>
      <c r="E11" s="1409" t="n">
        <v>3325.22259164582</v>
      </c>
      <c r="F11" s="31">
        <f>E11/V11-1</f>
        <v/>
      </c>
      <c r="G11" s="1409" t="n">
        <v>5045.50909236873</v>
      </c>
      <c r="H11" s="31">
        <f>G11/X11-1</f>
        <v/>
      </c>
      <c r="I11" s="1409" t="n">
        <v>5344.91921929461</v>
      </c>
      <c r="J11" s="31">
        <f>I11/Z11-1</f>
        <v/>
      </c>
      <c r="K11" s="1409" t="n">
        <v>5241.13732055576</v>
      </c>
      <c r="L11" s="31">
        <f>K11/AB11-1</f>
        <v/>
      </c>
      <c r="M11" s="1409" t="n">
        <v>5041.04223558928</v>
      </c>
      <c r="N11" s="31">
        <f>M11/AD11-1</f>
        <v/>
      </c>
      <c r="O11" s="1409" t="n">
        <v>4940.97151207247</v>
      </c>
      <c r="P11" s="31">
        <f>O11/AF11-1</f>
        <v/>
      </c>
      <c r="Q11" s="1409">
        <f>C11+E11+G11+I11+K11+M11+O11</f>
        <v/>
      </c>
      <c r="R11" s="31">
        <f>Q11/SUM(T11,V11,X11,Z11,AB11,AD11,AF11)-1</f>
        <v/>
      </c>
      <c r="S11" s="31" t="n"/>
      <c r="T11" s="1409" t="n">
        <v>4656.86022482053</v>
      </c>
      <c r="U11" s="31">
        <f>T11/AV11-1</f>
        <v/>
      </c>
      <c r="V11" s="1409" t="n">
        <v>4023.66051345845</v>
      </c>
      <c r="W11" s="31">
        <f>V11/AX11-1</f>
        <v/>
      </c>
      <c r="X11" s="1409" t="n">
        <v>5288.85996688688</v>
      </c>
      <c r="Y11" s="31">
        <f>X11/AZ11-1</f>
        <v/>
      </c>
      <c r="Z11" s="1409" t="n">
        <v>5460.10164347465</v>
      </c>
      <c r="AA11" s="31">
        <f>Z11/BB11-1</f>
        <v/>
      </c>
      <c r="AB11" s="1409" t="n">
        <v>5241.79632267468</v>
      </c>
      <c r="AC11" s="31">
        <f>AB11/BD11-1</f>
        <v/>
      </c>
      <c r="AD11" s="1409" t="n">
        <v>4848.42478290879</v>
      </c>
      <c r="AE11" s="31">
        <f>AD11/BF11-1</f>
        <v/>
      </c>
      <c r="AF11" s="1409" t="n">
        <v>4878.39440515788</v>
      </c>
      <c r="AG11" s="31">
        <f>AF11/BH11-1</f>
        <v/>
      </c>
      <c r="AH11" s="1409" t="n">
        <v>4884.82101586532</v>
      </c>
      <c r="AI11" s="31">
        <f>AH11/BJ11-1</f>
        <v/>
      </c>
      <c r="AJ11" s="1409" t="n">
        <v>5013.45555264011</v>
      </c>
      <c r="AK11" s="31">
        <f>AJ11/BL11-1</f>
        <v/>
      </c>
      <c r="AL11" s="1409" t="n">
        <v>4807.02884987137</v>
      </c>
      <c r="AM11" s="31">
        <f>AL11/BN11-1</f>
        <v/>
      </c>
      <c r="AN11" s="1409" t="n">
        <v>5151.97784328582</v>
      </c>
      <c r="AO11" s="31">
        <f>AN11/BP11-1</f>
        <v/>
      </c>
      <c r="AP11" s="1409" t="n">
        <v>5606.96890082024</v>
      </c>
      <c r="AQ11" s="31">
        <f>AP11/BR11-1</f>
        <v/>
      </c>
      <c r="AR11" s="1409">
        <f>T11+V11+X11+Z11+AB11+AD11+AF11+AH11+AJ11+AL11+AN11+AP11</f>
        <v/>
      </c>
      <c r="AS11" s="31">
        <f>AR11/SUM(AV11,AX11,AZ11,BB11,BD11,BF11,BH11,BJ11,BL11,BN11,BP11,BR11)-1</f>
        <v/>
      </c>
      <c r="AT11" s="31" t="n"/>
      <c r="AU11" s="1409">
        <f>AV11+AX11+AZ11+BB11+BD11+BF11+BH11+BJ11+BL11+BN11+BP11</f>
        <v/>
      </c>
      <c r="AV11" s="1409" t="n">
        <v>4874.20406255955</v>
      </c>
      <c r="AW11" s="31">
        <f>AV11/BW11-1</f>
        <v/>
      </c>
      <c r="AX11" s="1409" t="n">
        <v>2461.2762216563</v>
      </c>
      <c r="AY11" s="31">
        <f>AX11/BY11-1</f>
        <v/>
      </c>
      <c r="AZ11" s="1409" t="n">
        <v>4666.82474887959</v>
      </c>
      <c r="BA11" s="31">
        <f>AZ11/CA11-1</f>
        <v/>
      </c>
      <c r="BB11" s="1409" t="n">
        <v>4940.27474483678</v>
      </c>
      <c r="BC11" s="31">
        <f>BB11/CC11-1</f>
        <v/>
      </c>
      <c r="BD11" s="1409" t="n">
        <v>4827.64327809664</v>
      </c>
      <c r="BE11" s="31">
        <f>BD11/CE11-1</f>
        <v/>
      </c>
      <c r="BF11" s="1409" t="n">
        <v>4483.67301439095</v>
      </c>
      <c r="BG11" s="31">
        <f>BF11/CG11-1</f>
        <v/>
      </c>
      <c r="BH11" s="1409" t="n">
        <v>4751.42560496728</v>
      </c>
      <c r="BI11" s="31">
        <f>BH11/CI11-1</f>
        <v/>
      </c>
      <c r="BJ11" s="1409" t="n">
        <v>4978.01582204659</v>
      </c>
      <c r="BK11" s="31">
        <f>BJ11/CK11-1</f>
        <v/>
      </c>
      <c r="BL11" s="1409" t="n">
        <v>5058.52624547774</v>
      </c>
      <c r="BM11" s="31">
        <f>BL11/CM11-1</f>
        <v/>
      </c>
      <c r="BN11" s="1409" t="n">
        <v>5050.76191319191</v>
      </c>
      <c r="BO11" s="31">
        <f>BN11/CO11-1</f>
        <v/>
      </c>
      <c r="BP11" s="1409" t="n">
        <v>5254.91431430102</v>
      </c>
      <c r="BQ11" s="31">
        <f>BP11/CQ11-1</f>
        <v/>
      </c>
      <c r="BR11" s="1409" t="n">
        <v>5861.82761600474</v>
      </c>
      <c r="BS11" s="31">
        <f>BR11/CS11-1</f>
        <v/>
      </c>
      <c r="BT11" s="1409">
        <f>AV11+AX11+AZ11+BB11+BD11+BF11+BH11+BJ11+BL11+BN11+BP11+BR11</f>
        <v/>
      </c>
      <c r="BU11" s="31">
        <f>BT11/SUM(BW11,BY11,CA11,CC11,CE11,CG11,CI11,CK11,CM11,CO11,CQ11,CS11)-1</f>
        <v/>
      </c>
      <c r="BV11" s="31" t="n"/>
      <c r="BW11" s="1414" t="n">
        <v>2984.80856322275</v>
      </c>
      <c r="BX11" s="1410">
        <f>BW11/DK11-1</f>
        <v/>
      </c>
      <c r="BY11" s="1414" t="n">
        <v>3646.36042767365</v>
      </c>
      <c r="BZ11" s="1410">
        <f>BY11/DL11-1</f>
        <v/>
      </c>
      <c r="CA11" s="1414" t="n">
        <v>4561.73147680095</v>
      </c>
      <c r="CB11" s="1410">
        <f>CA11/DM11-1</f>
        <v/>
      </c>
      <c r="CC11" s="1414" t="n">
        <v>4350.86701845251</v>
      </c>
      <c r="CD11" s="1410">
        <f>CC11/DN11-1</f>
        <v/>
      </c>
      <c r="CE11" s="1414" t="n">
        <v>4349.67919838586</v>
      </c>
      <c r="CF11" s="1410">
        <f>CE11/DO11-1</f>
        <v/>
      </c>
      <c r="CG11" s="1414" t="n">
        <v>4380.45030826442</v>
      </c>
      <c r="CH11" s="1410">
        <f>CG11/DP11-1</f>
        <v/>
      </c>
      <c r="CI11" s="1427" t="n">
        <v>4482.59340050833</v>
      </c>
      <c r="CJ11" s="1410">
        <f>CI11/DQ11-1</f>
        <v/>
      </c>
      <c r="CK11" s="1414" t="n">
        <v>4783.59620420602</v>
      </c>
      <c r="CL11" s="1410">
        <f>CK11/DR11-1</f>
        <v/>
      </c>
      <c r="CM11" s="1414" t="n">
        <v>4811.06802858566</v>
      </c>
      <c r="CN11" s="1410">
        <f>CM11/DS11-1</f>
        <v/>
      </c>
      <c r="CO11" s="1414" t="n">
        <v>4687.14563798825</v>
      </c>
      <c r="CP11" s="1410">
        <f>CO11/DT11-1</f>
        <v/>
      </c>
      <c r="CQ11" s="1414" t="n">
        <v>4935.2178460134</v>
      </c>
      <c r="CR11" s="1410">
        <f>CQ11/DV11-1</f>
        <v/>
      </c>
      <c r="CS11" s="1414" t="n">
        <v>5311.99354062139</v>
      </c>
      <c r="CT11" s="1410">
        <f>CS11/DV11-1</f>
        <v/>
      </c>
      <c r="CU11" s="1414">
        <f>BW11+BY11+CA11+CC11+CE11+CG11+CI11+CK11+CM11+CO11+CQ11+CS11</f>
        <v/>
      </c>
      <c r="CV11" s="1410">
        <f>CU11/SUM(DK11:DV11)-1</f>
        <v/>
      </c>
      <c r="CW11" s="1410" t="n"/>
      <c r="CX11" s="1412">
        <f>CS11/CQ11-1</f>
        <v/>
      </c>
      <c r="CY11" s="1412">
        <f>CQ11/CO11-1</f>
        <v/>
      </c>
      <c r="CZ11" s="1412" t="n"/>
      <c r="DA11" s="1412" t="n"/>
      <c r="DB11" s="1412" t="n"/>
      <c r="DC11" s="1412" t="n"/>
      <c r="DD11" s="1412" t="n"/>
      <c r="DE11" s="1412" t="n"/>
      <c r="DF11" s="1412" t="n"/>
      <c r="DG11" s="1412" t="n"/>
      <c r="DH11" s="1412" t="n"/>
      <c r="DI11" s="1412" t="n"/>
      <c r="DJ11" s="103" t="n"/>
      <c r="DK11" s="1428" t="n">
        <v>3527.89407360113</v>
      </c>
      <c r="DL11" s="1428" t="n">
        <v>2520.982961604</v>
      </c>
      <c r="DM11" s="1428" t="n">
        <v>3983.11172258367</v>
      </c>
      <c r="DN11" s="1428" t="n">
        <v>3577.37867741941</v>
      </c>
      <c r="DO11" s="1428" t="n">
        <v>3687.56685730291</v>
      </c>
      <c r="DP11" s="1428" t="n">
        <v>3549.347195249</v>
      </c>
      <c r="DQ11" s="1428" t="n">
        <v>3704.7269670231</v>
      </c>
      <c r="DR11" s="1428" t="n">
        <v>3775.504653381</v>
      </c>
      <c r="DS11" s="1428" t="n">
        <v>4236.55050831277</v>
      </c>
      <c r="DT11" s="1428" t="n">
        <v>3935.66698044375</v>
      </c>
      <c r="DU11" s="1428" t="n">
        <v>4144.25158863895</v>
      </c>
      <c r="DV11" s="1428" t="n">
        <v>4334.42636773157</v>
      </c>
      <c r="DW11" s="1429" t="n">
        <v>-0.05719578936123193</v>
      </c>
      <c r="DX11" s="1428" t="n">
        <v>44977.40855329126</v>
      </c>
      <c r="DY11" s="924" t="n">
        <v>-0.08866067083501084</v>
      </c>
      <c r="DZ11" s="1430" t="n"/>
      <c r="EA11" s="1417" t="n">
        <v>4863.52971437481</v>
      </c>
      <c r="EB11" s="1417" t="n">
        <v>2088.32336458482</v>
      </c>
      <c r="EC11" s="1417" t="n">
        <v>3828.30677668804</v>
      </c>
      <c r="ED11" s="1417" t="n">
        <v>4386.97443141278</v>
      </c>
      <c r="EE11" s="1417" t="n">
        <v>4073.47112694631</v>
      </c>
      <c r="EF11" s="1417" t="n">
        <v>4516.89765680552</v>
      </c>
      <c r="EG11" s="1417" t="n">
        <v>4020.77262198426</v>
      </c>
      <c r="EH11" s="1417" t="n">
        <v>3939.684481897</v>
      </c>
      <c r="EI11" s="1417" t="n">
        <v>4321.49838179577</v>
      </c>
      <c r="EJ11" s="1417" t="n">
        <v>3983.34972010582</v>
      </c>
      <c r="EK11" s="1417" t="n">
        <v>4732.90104242075</v>
      </c>
      <c r="EL11" s="1417" t="n">
        <v>4597.37697267486</v>
      </c>
      <c r="EM11" s="1418" t="n"/>
      <c r="EN11" s="31" t="n"/>
    </row>
    <row r="12" ht="27" customFormat="1" customHeight="1" s="190">
      <c r="A12" s="1977" t="n"/>
      <c r="B12" s="1392" t="inlineStr">
        <is>
          <t>规上货运量      (万吨)</t>
        </is>
      </c>
      <c r="C12" s="1409" t="n">
        <v>1068.203</v>
      </c>
      <c r="D12" s="31">
        <f>C12/T12-1</f>
        <v/>
      </c>
      <c r="E12" s="1409" t="n">
        <v>1082.0457</v>
      </c>
      <c r="F12" s="31">
        <f>E12/V12-1</f>
        <v/>
      </c>
      <c r="G12" s="1409" t="n">
        <v>1315.4117</v>
      </c>
      <c r="H12" s="31">
        <f>G12/X12-1</f>
        <v/>
      </c>
      <c r="I12" s="1409" t="n">
        <v>1395.7514</v>
      </c>
      <c r="J12" s="31">
        <f>I12/Z12-1</f>
        <v/>
      </c>
      <c r="K12" s="1409" t="n">
        <v>1404.6304</v>
      </c>
      <c r="L12" s="31">
        <f>K12/AB12-1</f>
      </c>
      <c r="M12" s="1409" t="n">
        <v>1411.5586</v>
      </c>
      <c r="N12" s="31">
        <f>M12/AD12-1</f>
      </c>
      <c r="O12" s="1409" t="n">
        <v>1227.5499</v>
      </c>
      <c r="P12" s="31">
        <f>O12/AF12-1</f>
      </c>
      <c r="Q12" s="1409">
        <f>C12+E12+G12+I12+K12+M12+O12</f>
      </c>
      <c r="R12" s="31">
        <f>Q12/SUM(T12,V12,X12,Z12,AB12,AD12,AF12)-1</f>
      </c>
      <c r="S12" s="31" t="n"/>
      <c r="T12" s="1409" t="n">
        <v>1679.333</v>
      </c>
      <c r="U12" s="31">
        <f>T12/AV12-1</f>
        <v/>
      </c>
      <c r="V12" s="1409" t="n">
        <v>1587.8388</v>
      </c>
      <c r="W12" s="31">
        <f>V12/AX12-1</f>
        <v/>
      </c>
      <c r="X12" s="1409" t="n">
        <v>1658.7646</v>
      </c>
      <c r="Y12" s="31">
        <f>X12/AZ12-1</f>
        <v/>
      </c>
      <c r="Z12" s="1409" t="n">
        <v>1709.4014</v>
      </c>
      <c r="AA12" s="31">
        <f>Z12/BB12-1</f>
        <v/>
      </c>
      <c r="AB12" s="1409" t="n">
        <v>1685.1569</v>
      </c>
      <c r="AC12" s="31">
        <f>AB12/BD12-1</f>
        <v/>
      </c>
      <c r="AD12" s="1409" t="n">
        <v>1657.0862</v>
      </c>
      <c r="AE12" s="31">
        <f>AD12/BF12-1</f>
        <v/>
      </c>
      <c r="AF12" s="1409" t="n">
        <v>1157.9821</v>
      </c>
      <c r="AG12" s="31">
        <f>AF12/BH12-1</f>
        <v/>
      </c>
      <c r="AH12" s="1409" t="n">
        <v>1055.6742</v>
      </c>
      <c r="AI12" s="31">
        <f>AH12/BJ12-1</f>
        <v/>
      </c>
      <c r="AJ12" s="1409" t="n">
        <v>1130.5905</v>
      </c>
      <c r="AK12" s="31">
        <f>AJ12/BL12-1</f>
        <v/>
      </c>
      <c r="AL12" s="1409" t="n">
        <v>1091.9593</v>
      </c>
      <c r="AM12" s="31">
        <f>AL12/BN12-1</f>
        <v/>
      </c>
      <c r="AN12" s="1409" t="n">
        <v>1282.9303</v>
      </c>
      <c r="AO12" s="31">
        <f>AN12/BP12-1</f>
        <v/>
      </c>
      <c r="AP12" s="1409" t="n">
        <v>1454.2056</v>
      </c>
      <c r="AQ12" s="31">
        <f>AP12/BR12-1</f>
        <v/>
      </c>
      <c r="AR12" s="1409">
        <f>T12+V12+X12+Z12+AB12+AD12+AF12+AH12+AJ12+AL12+AN12+AP12</f>
      </c>
      <c r="AS12" s="31">
        <f>AR12/SUM(AV12,AX12,AZ12,BB12,BD12,BF12,BH12,BJ12,BL12,BN12,BP12,BR12)-1</f>
        <v/>
      </c>
      <c r="AT12" s="31" t="n">
        <v>0.0506134964454197</v>
      </c>
      <c r="AU12" s="1409">
        <f>AV12+AX12+AZ12+BB12+BD12+BF12+BH12+BJ12+BL12+BN12+BP12</f>
        <v/>
      </c>
      <c r="AV12" s="1409" t="n">
        <v>1248.9741</v>
      </c>
      <c r="AW12" s="31">
        <f>AV12/BW12-1</f>
        <v/>
      </c>
      <c r="AX12" s="1409" t="n">
        <v>890.9195</v>
      </c>
      <c r="AY12" s="31">
        <f>AX12/BY12-1</f>
        <v/>
      </c>
      <c r="AZ12" s="1409" t="n">
        <v>1150.0197</v>
      </c>
      <c r="BA12" s="31">
        <f>AZ12/CA12-1</f>
        <v/>
      </c>
      <c r="BB12" s="1409" t="n">
        <v>1396.8088</v>
      </c>
      <c r="BC12" s="31">
        <f>BB12/CC12-1</f>
        <v/>
      </c>
      <c r="BD12" s="1409" t="n">
        <v>1336.3589</v>
      </c>
      <c r="BE12" s="31">
        <f>BD12/CE12-1</f>
        <v/>
      </c>
      <c r="BF12" s="1409" t="n">
        <v>1364.4821</v>
      </c>
      <c r="BG12" s="31">
        <f>BF12/CG12-1</f>
        <v/>
      </c>
      <c r="BH12" s="1409" t="n">
        <v>1466.8122</v>
      </c>
      <c r="BI12" s="31">
        <f>BH12/CI12-1</f>
        <v/>
      </c>
      <c r="BJ12" s="1409" t="n">
        <v>1537.9002</v>
      </c>
      <c r="BK12" s="31">
        <f>BJ12/CK12-1</f>
        <v/>
      </c>
      <c r="BL12" s="1409" t="n">
        <v>1482.234</v>
      </c>
      <c r="BM12" s="31">
        <f>BL12/CM12-1</f>
        <v/>
      </c>
      <c r="BN12" s="1409" t="n">
        <v>1501.2086</v>
      </c>
      <c r="BO12" s="31">
        <f>BN12/CO12-1</f>
        <v/>
      </c>
      <c r="BP12" s="1409" t="n">
        <v>1603.2823</v>
      </c>
      <c r="BQ12" s="31">
        <f>BP12/CQ12-1</f>
        <v/>
      </c>
      <c r="BR12" s="1409" t="n">
        <v>1826.6492</v>
      </c>
      <c r="BS12" s="31">
        <f>BR12/CS12-1</f>
        <v/>
      </c>
      <c r="BT12" s="1409">
        <f>AV12+AX12+AZ12+BB12+BD12+BF12+BH12+BJ12+BL12+BN12+BP12+BR12</f>
        <v/>
      </c>
      <c r="BU12" s="31">
        <f>BT12/SUM(BW12,BY12,CA12,CC12,CE12,CG12,CI12,CK12,CM12,CO12,CQ12,CS12)-1</f>
        <v/>
      </c>
      <c r="BV12" s="31" t="n"/>
      <c r="BW12" s="1414" t="n">
        <v>502.8711</v>
      </c>
      <c r="BX12" s="1410">
        <f>BW12/DK12-1</f>
        <v/>
      </c>
      <c r="BY12" s="1414" t="n">
        <v>574.5986</v>
      </c>
      <c r="BZ12" s="1410">
        <f>BY12/DL12-1</f>
        <v/>
      </c>
      <c r="CA12" s="1414" t="n">
        <v>663.6102</v>
      </c>
      <c r="CB12" s="1410">
        <f>CA12/DM12-1</f>
        <v/>
      </c>
      <c r="CC12" s="1414" t="n">
        <v>709.1734</v>
      </c>
      <c r="CD12" s="1410">
        <f>CC12/DN12-1</f>
        <v/>
      </c>
      <c r="CE12" s="1414" t="n">
        <v>728.7535</v>
      </c>
      <c r="CF12" s="1410">
        <f>CE12/DO12-1</f>
        <v/>
      </c>
      <c r="CG12" s="1414" t="n">
        <v>704.4881</v>
      </c>
      <c r="CH12" s="1410">
        <f>CG12/DP12-1</f>
        <v/>
      </c>
      <c r="CI12" s="1427" t="n">
        <v>781.3303</v>
      </c>
      <c r="CJ12" s="1410">
        <f>CI12/DQ12-1</f>
        <v/>
      </c>
      <c r="CK12" s="1414" t="n">
        <v>819.1662</v>
      </c>
      <c r="CL12" s="1410">
        <f>CK12/DR12-1</f>
        <v/>
      </c>
      <c r="CM12" s="1414" t="n">
        <v>816.3959</v>
      </c>
      <c r="CN12" s="1410">
        <f>CM12/DS12-1</f>
        <v/>
      </c>
      <c r="CO12" s="1414" t="n">
        <v>865.0056</v>
      </c>
      <c r="CP12" s="1410">
        <f>CO12/DT12-1</f>
        <v/>
      </c>
      <c r="CQ12" s="1414" t="n">
        <v>875.7366</v>
      </c>
      <c r="CR12" s="1410">
        <f>CQ12/DV12-1</f>
        <v/>
      </c>
      <c r="CS12" s="1414" t="n">
        <v>911.8235</v>
      </c>
      <c r="CT12" s="1410">
        <f>CS12/DV12-1</f>
        <v/>
      </c>
      <c r="CU12" s="1414">
        <f>BW12+BY12+CA12+CC12+CE12+CG12+CI12+CK12+CM12+CO12+CQ12+CS12</f>
        <v/>
      </c>
      <c r="CV12" s="1410">
        <f>CU12/SUM(DK12:DV12)-1</f>
        <v/>
      </c>
      <c r="CW12" s="1410" t="n"/>
      <c r="CX12" s="1412">
        <f>CS12/CQ12-1</f>
        <v/>
      </c>
      <c r="CY12" s="1412">
        <f>CQ12/CO12-1</f>
        <v/>
      </c>
      <c r="CZ12" s="1412" t="n"/>
      <c r="DA12" s="1412" t="n"/>
      <c r="DB12" s="1412" t="n"/>
      <c r="DC12" s="1412" t="n"/>
      <c r="DD12" s="1412" t="n"/>
      <c r="DE12" s="1412" t="n"/>
      <c r="DF12" s="1412" t="n"/>
      <c r="DG12" s="1412" t="n"/>
      <c r="DH12" s="1412" t="n"/>
      <c r="DI12" s="1412" t="n"/>
      <c r="DJ12" s="1431" t="inlineStr">
        <is>
          <t>武汉市</t>
        </is>
      </c>
      <c r="DK12" s="1428" t="n">
        <v>197.5861</v>
      </c>
      <c r="DL12" s="1428" t="n">
        <v>170.6634</v>
      </c>
      <c r="DM12" s="1428" t="n">
        <v>202.72</v>
      </c>
      <c r="DN12" s="1428" t="n">
        <v>173.4475</v>
      </c>
      <c r="DO12" s="1428" t="n">
        <v>175.6111</v>
      </c>
      <c r="DP12" s="1428" t="n">
        <v>179.1164</v>
      </c>
      <c r="DQ12" s="1428" t="n">
        <v>195.5276</v>
      </c>
      <c r="DR12" s="1428" t="n">
        <v>181.8021</v>
      </c>
      <c r="DS12" s="1428" t="n">
        <v>185.9725</v>
      </c>
      <c r="DT12" s="1428" t="n">
        <v>175.8374</v>
      </c>
      <c r="DU12" s="1428" t="n">
        <v>156.2715</v>
      </c>
      <c r="DV12" s="1428" t="n">
        <v>191.4624</v>
      </c>
      <c r="DW12" s="1429" t="n">
        <v>-0.171014535423682</v>
      </c>
      <c r="DX12" s="1428" t="n">
        <v>2186.018</v>
      </c>
      <c r="DY12" s="924" t="n">
        <v>-0.176043622620352</v>
      </c>
      <c r="DZ12" s="924" t="n"/>
      <c r="EA12" s="1417" t="n">
        <v>281.7984</v>
      </c>
      <c r="EB12" s="1417" t="n">
        <v>158.6914</v>
      </c>
      <c r="EC12" s="1417" t="n">
        <v>244.86636</v>
      </c>
      <c r="ED12" s="1417" t="n">
        <v>240.82636</v>
      </c>
      <c r="EE12" s="1417" t="n">
        <v>236.0501</v>
      </c>
      <c r="EF12" s="1417" t="n">
        <v>226.246</v>
      </c>
      <c r="EG12" s="1417" t="n">
        <v>223.3899</v>
      </c>
      <c r="EH12" s="1417" t="n">
        <v>183.2319</v>
      </c>
      <c r="EI12" s="1417" t="n">
        <v>195.7</v>
      </c>
      <c r="EJ12" s="1417" t="n">
        <v>209.6869</v>
      </c>
      <c r="EK12" s="1417" t="n">
        <v>221.6277</v>
      </c>
      <c r="EL12" s="1417" t="n">
        <v>230.9599</v>
      </c>
      <c r="EM12" s="1418" t="n"/>
      <c r="EN12" s="31" t="n"/>
    </row>
    <row r="13" ht="27" customFormat="1" customHeight="1" s="190">
      <c r="A13" s="1977" t="n"/>
      <c r="B13" s="1392" t="inlineStr">
        <is>
          <t>规下货运量      (万吨)</t>
        </is>
      </c>
      <c r="C13" s="1409" t="n">
        <v>4299.772978970919</v>
      </c>
      <c r="D13" s="31">
        <f>C13/T13-1</f>
        <v/>
      </c>
      <c r="E13" s="1409" t="n">
        <v>2243.17689164582</v>
      </c>
      <c r="F13" s="31">
        <f>E13/V13-1</f>
        <v/>
      </c>
      <c r="G13" s="1409" t="n">
        <v>3730.09739236873</v>
      </c>
      <c r="H13" s="31">
        <f>G13/X13-1</f>
        <v/>
      </c>
      <c r="I13" s="1409" t="n">
        <v>3949.16781929461</v>
      </c>
      <c r="J13" s="31">
        <f>I13/Z13-1</f>
        <v/>
      </c>
      <c r="K13" s="1409" t="n">
        <v>3836.50692055576</v>
      </c>
      <c r="L13" s="31">
        <f>K13/AB13-1</f>
        <v/>
      </c>
      <c r="M13" s="1409" t="n">
        <v>3629.483635589279</v>
      </c>
      <c r="N13" s="31">
        <f>M13/AD13-1</f>
        <v/>
      </c>
      <c r="O13" s="1409" t="n">
        <v>3713.42161207247</v>
      </c>
      <c r="P13" s="31">
        <f>O13/AF13-1</f>
        <v/>
      </c>
      <c r="Q13" s="1409">
        <f>C13+E13+G13+I13+K13+M13+O13</f>
        <v/>
      </c>
      <c r="R13" s="31">
        <f>Q13/SUM(T13,V13,X13,Z13,AB13,AD13,AF13)-1</f>
        <v/>
      </c>
      <c r="S13" s="31" t="n"/>
      <c r="T13" s="1409" t="n">
        <v>2977.52722482053</v>
      </c>
      <c r="U13" s="31">
        <f>T13/AV13-1</f>
        <v/>
      </c>
      <c r="V13" s="1409" t="n">
        <v>2435.82171345845</v>
      </c>
      <c r="W13" s="31">
        <f>V13/AX13-1</f>
        <v/>
      </c>
      <c r="X13" s="1409" t="n">
        <v>3630.09536688688</v>
      </c>
      <c r="Y13" s="31">
        <f>X13/AZ13-1</f>
        <v/>
      </c>
      <c r="Z13" s="1409" t="n">
        <v>3750.70024347465</v>
      </c>
      <c r="AA13" s="31">
        <f>Z13/BB13-1</f>
        <v/>
      </c>
      <c r="AB13" s="1409" t="n">
        <v>3556.63942267468</v>
      </c>
      <c r="AC13" s="31">
        <f>AB13/BD13-1</f>
        <v/>
      </c>
      <c r="AD13" s="1409" t="n">
        <v>3191.33858290879</v>
      </c>
      <c r="AE13" s="31">
        <f>AD13/BF13-1</f>
        <v/>
      </c>
      <c r="AF13" s="1409" t="n">
        <v>3720.41230515788</v>
      </c>
      <c r="AG13" s="31">
        <f>AF13/BH13-1</f>
        <v/>
      </c>
      <c r="AH13" s="1409" t="n">
        <v>3829.14681586532</v>
      </c>
      <c r="AI13" s="31">
        <f>AH13/BJ13-1</f>
        <v/>
      </c>
      <c r="AJ13" s="1409" t="n">
        <v>3882.86505264011</v>
      </c>
      <c r="AK13" s="31">
        <f>AJ13/BL13-1</f>
        <v/>
      </c>
      <c r="AL13" s="1409" t="n">
        <v>3715.06954987137</v>
      </c>
      <c r="AM13" s="31">
        <f>AL13/BN13-1</f>
        <v/>
      </c>
      <c r="AN13" s="1409" t="n">
        <v>3869.04754328582</v>
      </c>
      <c r="AO13" s="31">
        <f>AN13/BP13-1</f>
        <v/>
      </c>
      <c r="AP13" s="1409" t="n">
        <v>4152.76330082024</v>
      </c>
      <c r="AQ13" s="31">
        <f>AP13/BR13-1</f>
        <v/>
      </c>
      <c r="AR13" s="1409">
        <f>T13+V13+X13+Z13+AB13+AD13+AF13+AH13+AJ13+AL13+AN13+AP13</f>
        <v/>
      </c>
      <c r="AS13" s="31">
        <f>AR13/SUM(AV13,AX13,AZ13,BB13,BD13,BF13,BH13,BJ13,BL13,BN13,BP13,BR13)-1</f>
        <v/>
      </c>
      <c r="AT13" s="31" t="n"/>
      <c r="AU13" s="1409">
        <f>AV13+AX13+AZ13+BB13+BD13+BF13+BH13+BJ13+BL13+BN13+BP13</f>
        <v/>
      </c>
      <c r="AV13" s="1409" t="n">
        <v>3625.22996255955</v>
      </c>
      <c r="AW13" s="31">
        <f>AV13/BW13-1</f>
        <v/>
      </c>
      <c r="AX13" s="1409" t="n">
        <v>1570.3567216563</v>
      </c>
      <c r="AY13" s="31">
        <f>AX13/BY13-1</f>
        <v/>
      </c>
      <c r="AZ13" s="1409" t="n">
        <v>3516.80504887959</v>
      </c>
      <c r="BA13" s="31">
        <f>AZ13/CA13-1</f>
        <v/>
      </c>
      <c r="BB13" s="1409" t="n">
        <v>3543.46594483678</v>
      </c>
      <c r="BC13" s="31">
        <f>BB13/CC13-1</f>
        <v/>
      </c>
      <c r="BD13" s="1409" t="n">
        <v>3491.28437809664</v>
      </c>
      <c r="BE13" s="31">
        <f>BD13/CE13-1</f>
        <v/>
      </c>
      <c r="BF13" s="1409" t="n">
        <v>3119.19091439095</v>
      </c>
      <c r="BG13" s="31">
        <f>BF13/CG13-1</f>
        <v/>
      </c>
      <c r="BH13" s="1409" t="n">
        <v>3284.61340496728</v>
      </c>
      <c r="BI13" s="31">
        <f>BH13/CI13-1</f>
        <v/>
      </c>
      <c r="BJ13" s="1409" t="n">
        <v>3440.11562204659</v>
      </c>
      <c r="BK13" s="31">
        <f>BJ13/CK13-1</f>
        <v/>
      </c>
      <c r="BL13" s="1409" t="n">
        <v>3576.29224547774</v>
      </c>
      <c r="BM13" s="31">
        <f>BL13/CM13-1</f>
        <v/>
      </c>
      <c r="BN13" s="1409" t="n">
        <v>3549.55331319191</v>
      </c>
      <c r="BO13" s="31">
        <f>BN13/CO13-1</f>
        <v/>
      </c>
      <c r="BP13" s="1409" t="n">
        <v>3651.63201430102</v>
      </c>
      <c r="BQ13" s="31">
        <f>BP13/CQ13-1</f>
        <v/>
      </c>
      <c r="BR13" s="1409" t="n">
        <v>4035.17841600474</v>
      </c>
      <c r="BS13" s="31">
        <f>BR13/CS13-1</f>
        <v/>
      </c>
      <c r="BT13" s="1409">
        <f>AV13+AX13+AZ13+BB13+BD13+BF13+BH13+BJ13+BL13+BN13+BP13+BR13</f>
        <v/>
      </c>
      <c r="BU13" s="31">
        <f>BT13/SUM(BW13,BY13,CA13,CC13,CE13,CG13,CI13,CK13,CM13,CO13,CQ13,CS13)-1</f>
        <v/>
      </c>
      <c r="BV13" s="31" t="n"/>
      <c r="BW13" s="1414" t="n">
        <v>2481.93746322275</v>
      </c>
      <c r="BX13" s="1410">
        <f>BW13/DK13-1</f>
        <v/>
      </c>
      <c r="BY13" s="1414" t="n">
        <v>3071.76182767365</v>
      </c>
      <c r="BZ13" s="1410">
        <f>BY13/DL13-1</f>
        <v/>
      </c>
      <c r="CA13" s="1414" t="n">
        <v>3898.12127680095</v>
      </c>
      <c r="CB13" s="1410">
        <f>CA13/DM13-1</f>
        <v/>
      </c>
      <c r="CC13" s="1414" t="n">
        <v>3641.69361845251</v>
      </c>
      <c r="CD13" s="1410">
        <f>CC13/DN13-1</f>
        <v/>
      </c>
      <c r="CE13" s="1414" t="n">
        <v>3620.92569838586</v>
      </c>
      <c r="CF13" s="1410">
        <f>CE13/DO13-1</f>
        <v/>
      </c>
      <c r="CG13" s="1414" t="n">
        <v>3675.96220826442</v>
      </c>
      <c r="CH13" s="1410">
        <f>CG13/DP13-1</f>
        <v/>
      </c>
      <c r="CI13" s="1427" t="n">
        <v>3701.26310050833</v>
      </c>
      <c r="CJ13" s="1410">
        <f>CI13/DQ13-1</f>
        <v/>
      </c>
      <c r="CK13" s="1414" t="n">
        <v>3964.43000420602</v>
      </c>
      <c r="CL13" s="1410">
        <f>CK13/DR13-1</f>
        <v/>
      </c>
      <c r="CM13" s="1414" t="n">
        <v>3994.67212858566</v>
      </c>
      <c r="CN13" s="1410">
        <f>CM13/DS13-1</f>
        <v/>
      </c>
      <c r="CO13" s="1414" t="n">
        <v>3822.14003798825</v>
      </c>
      <c r="CP13" s="1410">
        <f>CO13/DT13-1</f>
        <v/>
      </c>
      <c r="CQ13" s="1414" t="n">
        <v>4059.4812460134</v>
      </c>
      <c r="CR13" s="1410">
        <f>CQ13/DV13-1</f>
        <v/>
      </c>
      <c r="CS13" s="1414" t="n">
        <v>4400.170040621389</v>
      </c>
      <c r="CT13" s="1410">
        <f>CS13/DV13-1</f>
        <v/>
      </c>
      <c r="CU13" s="1414">
        <f>BW13+BY13+CA13+CC13+CE13+CG13+CI13+CK13+CM13+CO13+CQ13+CS13</f>
        <v/>
      </c>
      <c r="CV13" s="1410">
        <f>CU13/SUM(DK13:DV13)-1</f>
        <v/>
      </c>
      <c r="CW13" s="1410" t="n"/>
      <c r="CX13" s="1412">
        <f>CS13/CQ13-1</f>
        <v/>
      </c>
      <c r="CY13" s="1412">
        <f>CQ13/CO13-1</f>
        <v/>
      </c>
      <c r="CZ13" s="1412" t="n"/>
      <c r="DA13" s="1412" t="n"/>
      <c r="DB13" s="1412" t="n"/>
      <c r="DC13" s="1412" t="n"/>
      <c r="DD13" s="1412" t="n"/>
      <c r="DE13" s="1412" t="n"/>
      <c r="DF13" s="1412" t="n"/>
      <c r="DG13" s="1412" t="n"/>
      <c r="DH13" s="1412" t="n"/>
      <c r="DI13" s="1412" t="n"/>
      <c r="DK13" s="1428" t="n">
        <v>3330.30797360113</v>
      </c>
      <c r="DL13" s="1428" t="n">
        <v>2350.319561604</v>
      </c>
      <c r="DM13" s="1428" t="n">
        <v>3780.39172258367</v>
      </c>
      <c r="DN13" s="1428" t="n">
        <v>3403.93117741941</v>
      </c>
      <c r="DO13" s="1428" t="n">
        <v>3511.95575730291</v>
      </c>
      <c r="DP13" s="1428" t="n">
        <v>3370.230795249</v>
      </c>
      <c r="DQ13" s="1428" t="n">
        <v>3509.1993670231</v>
      </c>
      <c r="DR13" s="1428" t="n">
        <v>3593.702553381</v>
      </c>
      <c r="DS13" s="1428" t="n">
        <v>4050.57800831277</v>
      </c>
      <c r="DT13" s="1428" t="n">
        <v>3759.82958044375</v>
      </c>
      <c r="DU13" s="1428" t="n">
        <v>3987.98008863895</v>
      </c>
      <c r="DV13" s="1428" t="n">
        <v>4142.96396773157</v>
      </c>
      <c r="DW13" s="1429" t="n">
        <v>-0.05117539191152043</v>
      </c>
      <c r="DX13" s="1428" t="n">
        <v>42791.39055329126</v>
      </c>
      <c r="DY13" s="924" t="n">
        <v>-0.08369635688716037</v>
      </c>
      <c r="DZ13" s="924" t="n"/>
      <c r="EA13" s="1417" t="n">
        <v>4581.731314374811</v>
      </c>
      <c r="EB13" s="1417" t="n">
        <v>1929.63196458482</v>
      </c>
      <c r="EC13" s="1417" t="n">
        <v>3583.44041668804</v>
      </c>
      <c r="ED13" s="1417" t="n">
        <v>4146.14807141278</v>
      </c>
      <c r="EE13" s="1417" t="n">
        <v>3837.42102694631</v>
      </c>
      <c r="EF13" s="1417" t="n">
        <v>4290.651656805519</v>
      </c>
      <c r="EG13" s="1417" t="n">
        <v>3797.38272198426</v>
      </c>
      <c r="EH13" s="1417" t="n">
        <v>3756.452581897</v>
      </c>
      <c r="EI13" s="1417" t="n">
        <v>4125.79838179577</v>
      </c>
      <c r="EJ13" s="1417" t="n">
        <v>3773.66282010582</v>
      </c>
      <c r="EK13" s="1417" t="n">
        <v>4511.27334242075</v>
      </c>
      <c r="EL13" s="1417" t="n">
        <v>4366.41707267486</v>
      </c>
      <c r="EM13" s="1418" t="n"/>
      <c r="EN13" s="31" t="n"/>
    </row>
    <row r="14" ht="27" customFormat="1" customHeight="1" s="190">
      <c r="A14" s="1977" t="n"/>
      <c r="B14" s="1392" t="inlineStr">
        <is>
          <t>规上+规下周转量  (万吨公里)</t>
        </is>
      </c>
      <c r="C14" s="1409">
        <f>C15+C16</f>
        <v/>
      </c>
      <c r="D14" s="31">
        <f>C14/T14-1</f>
        <v/>
      </c>
      <c r="E14" s="1409">
        <f>E15+E16</f>
        <v/>
      </c>
      <c r="F14" s="31">
        <f>E14/V14-1</f>
        <v/>
      </c>
      <c r="G14" s="1409">
        <f>G15+G16</f>
        <v/>
      </c>
      <c r="H14" s="31">
        <f>G14/X14-1</f>
        <v/>
      </c>
      <c r="I14" s="1409">
        <f>I15+I16</f>
        <v/>
      </c>
      <c r="J14" s="31">
        <f>I14/Z14-1</f>
        <v/>
      </c>
      <c r="K14" s="2103">
        <f>K15+K16</f>
      </c>
      <c r="L14" s="31">
        <f>K14/AB14-1</f>
      </c>
      <c r="M14" s="2104">
        <f>M15+M16</f>
      </c>
      <c r="N14" s="31">
        <f>M14/AD14-1</f>
      </c>
      <c r="O14" s="2105">
        <f>O15+O16</f>
      </c>
      <c r="P14" s="31">
        <f>O14/AF14-1</f>
      </c>
      <c r="Q14" s="1409">
        <f>C14+E14+G14+I14+K14+M14+O14</f>
      </c>
      <c r="R14" s="31">
        <f>Q14/SUM(T14,V14,X14,Z14,AB14,AD14,AF14)-1</f>
      </c>
      <c r="S14" s="31" t="n"/>
      <c r="T14" s="1409">
        <f>T15+T16</f>
        <v/>
      </c>
      <c r="U14" s="31">
        <f>T14/AV14-1</f>
        <v/>
      </c>
      <c r="V14" s="1409">
        <f>V15+V16</f>
        <v/>
      </c>
      <c r="W14" s="31">
        <f>V14/AX14-1</f>
        <v/>
      </c>
      <c r="X14" s="1409">
        <f>X15+X16</f>
        <v/>
      </c>
      <c r="Y14" s="31">
        <f>X14/AZ14-1</f>
        <v/>
      </c>
      <c r="Z14" s="1409">
        <f>Z15+Z16</f>
        <v/>
      </c>
      <c r="AA14" s="31">
        <f>Z14/BB14-1</f>
        <v/>
      </c>
      <c r="AB14" s="1409">
        <f>AB15+AB16</f>
        <v/>
      </c>
      <c r="AC14" s="31">
        <f>AB14/BD14-1</f>
        <v/>
      </c>
      <c r="AD14" s="1409">
        <f>AD15+AD16</f>
        <v/>
      </c>
      <c r="AE14" s="31">
        <f>AD14/BF14-1</f>
        <v/>
      </c>
      <c r="AF14" s="1409">
        <f>AF15+AF16</f>
        <v/>
      </c>
      <c r="AG14" s="31">
        <f>AF14/BH14-1</f>
        <v/>
      </c>
      <c r="AH14" s="1409">
        <f>AH15+AH16</f>
        <v/>
      </c>
      <c r="AI14" s="31">
        <f>AH14/BJ14-1</f>
        <v/>
      </c>
      <c r="AJ14" s="1409">
        <f>AJ15+AJ16</f>
        <v/>
      </c>
      <c r="AK14" s="31">
        <f>AJ14/BL14-1</f>
        <v/>
      </c>
      <c r="AL14" s="1409">
        <f>AL15+AL16</f>
        <v/>
      </c>
      <c r="AM14" s="31">
        <f>AL14/BN14-1</f>
        <v/>
      </c>
      <c r="AN14" s="1409">
        <f>AN15+AN16</f>
        <v/>
      </c>
      <c r="AO14" s="31">
        <f>AN14/BP14-1</f>
        <v/>
      </c>
      <c r="AP14" s="1409">
        <f>AP15+AP16</f>
        <v/>
      </c>
      <c r="AQ14" s="31">
        <f>AP14/BR14-1</f>
        <v/>
      </c>
      <c r="AR14" s="1409">
        <f>T14+V14+X14+Z14+AB14+AD14+AF14+AH14+AJ14+AL14+AN14+AP14</f>
      </c>
      <c r="AS14" s="31">
        <f>AR14/SUM(AV14,AX14,AZ14,BB14,BD14,BF14,BH14,BJ14,BL14,BN14,BP14,BR14)-1</f>
        <v/>
      </c>
      <c r="AT14" s="31" t="n"/>
      <c r="AU14" s="1409">
        <f>AV14+AX14+AZ14+BB14+BD14+BF14+BH14+BJ14+BL14+BN14+BP14</f>
        <v/>
      </c>
      <c r="AV14" s="1409">
        <f>AV15+AV16</f>
        <v/>
      </c>
      <c r="AW14" s="31">
        <f>AV14/BW14-1</f>
        <v/>
      </c>
      <c r="AX14" s="1409">
        <f>AX15+AX16</f>
        <v/>
      </c>
      <c r="AY14" s="31">
        <f>AX14/BY14-1</f>
        <v/>
      </c>
      <c r="AZ14" s="1409">
        <f>AZ15+AZ16</f>
        <v/>
      </c>
      <c r="BA14" s="31">
        <f>AZ14/CA14-1</f>
        <v/>
      </c>
      <c r="BB14" s="1409">
        <f>BB15+BB16</f>
        <v/>
      </c>
      <c r="BC14" s="31">
        <f>BB14/CC14-1</f>
        <v/>
      </c>
      <c r="BD14" s="1409">
        <f>BD15+BD16</f>
        <v/>
      </c>
      <c r="BE14" s="31">
        <f>BD14/CE14-1</f>
        <v/>
      </c>
      <c r="BF14" s="1409">
        <f>BF15+BF16</f>
        <v/>
      </c>
      <c r="BG14" s="31">
        <f>BF14/CG14-1</f>
        <v/>
      </c>
      <c r="BH14" s="1409">
        <f>BH15+BH16</f>
        <v/>
      </c>
      <c r="BI14" s="31">
        <f>BH14/CI14-1</f>
        <v/>
      </c>
      <c r="BJ14" s="1409">
        <f>BJ15+BJ16</f>
        <v/>
      </c>
      <c r="BK14" s="31">
        <f>BJ14/CK14-1</f>
        <v/>
      </c>
      <c r="BL14" s="1409">
        <f>BL15+BL16</f>
        <v/>
      </c>
      <c r="BM14" s="31">
        <f>BL14/CM14-1</f>
        <v/>
      </c>
      <c r="BN14" s="1409">
        <f>BN15+BN16</f>
        <v/>
      </c>
      <c r="BO14" s="31">
        <f>BN14/CO14-1</f>
        <v/>
      </c>
      <c r="BP14" s="1409">
        <f>BP15+BP16</f>
        <v/>
      </c>
      <c r="BQ14" s="31">
        <f>BP14/CQ14-1</f>
        <v/>
      </c>
      <c r="BR14" s="1409">
        <f>BR15+BR16</f>
        <v/>
      </c>
      <c r="BS14" s="31">
        <f>BR14/CS14-1</f>
        <v/>
      </c>
      <c r="BT14" s="1409">
        <f>AV14+AX14+AZ14+BB14+BD14+BF14+BH14+BJ14+BL14+BN14+BP14+BR14</f>
        <v/>
      </c>
      <c r="BU14" s="31">
        <f>BT14/SUM(BW14,BY14,CA14,CC14,CE14,CG14,CI14,CK14,CM14,CO14,CQ14,CS14)-1</f>
        <v/>
      </c>
      <c r="BV14" s="31" t="n"/>
      <c r="BW14" s="1414">
        <f>BW15+BW16</f>
        <v/>
      </c>
      <c r="BX14" s="1410">
        <f>BW14/DK14-1</f>
        <v/>
      </c>
      <c r="BY14" s="1414">
        <f>BY15+BY16</f>
        <v/>
      </c>
      <c r="BZ14" s="1410">
        <f>BY14/DL14-1</f>
        <v/>
      </c>
      <c r="CA14" s="1439">
        <f>SUM(CA15:CA16)</f>
        <v/>
      </c>
      <c r="CB14" s="1410">
        <f>CA14/DM14-1</f>
        <v/>
      </c>
      <c r="CC14" s="1414" t="n">
        <v>597187.856783914</v>
      </c>
      <c r="CD14" s="1410">
        <f>CC14/DN14-1</f>
        <v/>
      </c>
      <c r="CE14" s="1414" t="n">
        <v>612547.125764687</v>
      </c>
      <c r="CF14" s="1410">
        <f>CE14/DO14-1</f>
        <v/>
      </c>
      <c r="CG14" s="1414">
        <f>CG15+CG16</f>
        <v/>
      </c>
      <c r="CH14" s="1410">
        <f>CG14/DP14-1</f>
        <v/>
      </c>
      <c r="CI14" s="1414">
        <f>CI15+CI16</f>
        <v/>
      </c>
      <c r="CJ14" s="1410">
        <f>CI14/DQ14-1</f>
        <v/>
      </c>
      <c r="CK14" s="1414" t="n">
        <v>656799.191593871</v>
      </c>
      <c r="CL14" s="1410">
        <f>CK14/DR14-1</f>
        <v/>
      </c>
      <c r="CM14" s="1414">
        <f>SUM(CM15:CM16)</f>
        <v/>
      </c>
      <c r="CN14" s="1410">
        <f>CM14/DS14-1</f>
        <v/>
      </c>
      <c r="CO14" s="1414">
        <f>SUM(CO15:CO16)</f>
        <v/>
      </c>
      <c r="CP14" s="1410">
        <f>CO14/DT14-1</f>
        <v/>
      </c>
      <c r="CQ14" s="1414">
        <f>CQ15+CQ16</f>
        <v/>
      </c>
      <c r="CR14" s="1410">
        <f>CQ14/DV14-1</f>
        <v/>
      </c>
      <c r="CS14" s="1414">
        <f>CS15+CS16</f>
        <v/>
      </c>
      <c r="CT14" s="1410">
        <f>CS14/DV14-1</f>
        <v/>
      </c>
      <c r="CU14" s="1414">
        <f>BW14+BY14+CA14+CC14+CE14+CG14+CI14+CK14+CM14+CO14+CQ14+CS14</f>
        <v/>
      </c>
      <c r="CV14" s="1410">
        <f>CU14/SUM(DK14:DV14)-1</f>
        <v/>
      </c>
      <c r="CW14" s="1410" t="n"/>
      <c r="CX14" s="1412">
        <f>CS14/CQ14-1</f>
        <v/>
      </c>
      <c r="CY14" s="1412">
        <f>CQ14/CO14-1</f>
        <v/>
      </c>
      <c r="CZ14" s="1412" t="n"/>
      <c r="DA14" s="1412" t="n"/>
      <c r="DB14" s="1412">
        <f>CU7/CU5</f>
        <v/>
      </c>
      <c r="DC14" s="1412" t="n"/>
      <c r="DD14" s="1412" t="n"/>
      <c r="DE14" s="1412" t="n"/>
      <c r="DF14" s="1412" t="n"/>
      <c r="DG14" s="1412" t="n"/>
      <c r="DH14" s="1412" t="n"/>
      <c r="DI14" s="1412" t="n"/>
      <c r="DK14" s="1414" t="n">
        <v>519815.509881217</v>
      </c>
      <c r="DL14" s="1414" t="n">
        <v>360327.364796016</v>
      </c>
      <c r="DM14" s="1414" t="n">
        <v>527130.310455202</v>
      </c>
      <c r="DN14" s="1414" t="n">
        <v>504396.572789787</v>
      </c>
      <c r="DO14" s="1414" t="n">
        <v>515752.50169256</v>
      </c>
      <c r="DP14" s="1414" t="n">
        <v>492083.408654912</v>
      </c>
      <c r="DQ14" s="1414" t="n">
        <v>509065.591669255</v>
      </c>
      <c r="DR14" s="1414" t="n">
        <v>520493.098751739</v>
      </c>
      <c r="DS14" s="1414" t="n">
        <v>594403.785384516</v>
      </c>
      <c r="DT14" s="1414" t="n">
        <v>586210.208423374</v>
      </c>
      <c r="DU14" s="1414" t="n">
        <v>591294.481343296</v>
      </c>
      <c r="DV14" s="1414" t="n">
        <v>608823.495390257</v>
      </c>
      <c r="DW14" s="1410" t="n">
        <v>0.0161124044732983</v>
      </c>
      <c r="DX14" s="1414" t="n">
        <v>6329796.32923213</v>
      </c>
      <c r="DY14" s="31" t="n">
        <v>-0.0522659889004626</v>
      </c>
      <c r="DZ14" s="31" t="n"/>
      <c r="EA14" s="1399">
        <f>EA15+EA16</f>
        <v/>
      </c>
      <c r="EB14" s="1399">
        <f>EB15+EB16</f>
        <v/>
      </c>
      <c r="EC14" s="1399">
        <f>EC15+EC16</f>
        <v/>
      </c>
      <c r="ED14" s="1399">
        <f>ED15+ED16</f>
        <v/>
      </c>
      <c r="EE14" s="1399">
        <f>EE15+EE16</f>
        <v/>
      </c>
      <c r="EF14" s="1399">
        <f>EF15+EF16</f>
        <v/>
      </c>
      <c r="EG14" s="1399">
        <f>EG15+EG16</f>
        <v/>
      </c>
      <c r="EH14" s="1399">
        <f>EH15+EH16</f>
        <v/>
      </c>
      <c r="EI14" s="1399">
        <f>EI15+EI16</f>
        <v/>
      </c>
      <c r="EJ14" s="1399">
        <f>EJ15+EJ16</f>
        <v/>
      </c>
      <c r="EK14" s="1417">
        <f>EK15+EK16</f>
        <v/>
      </c>
      <c r="EL14" s="1417">
        <f>EL15+EL16</f>
        <v/>
      </c>
      <c r="EM14" s="1418" t="n"/>
      <c r="EN14" s="31" t="n"/>
      <c r="EO14" s="1435" t="n"/>
    </row>
    <row r="15" ht="27" customFormat="1" customHeight="1" s="190">
      <c r="A15" s="1977" t="n"/>
      <c r="B15" s="1392" t="inlineStr">
        <is>
          <t>规上货物周转量  (万吨公里)</t>
        </is>
      </c>
      <c r="C15" s="1409" t="n">
        <v>165332.6054</v>
      </c>
      <c r="D15" s="31">
        <f>C15/T15-1</f>
        <v/>
      </c>
      <c r="E15" s="1409" t="n">
        <v>149830.2083</v>
      </c>
      <c r="F15" s="31">
        <f>E15/V15-1</f>
        <v/>
      </c>
      <c r="G15" s="1409" t="n">
        <v>212998.4307</v>
      </c>
      <c r="H15" s="31">
        <f>G15/X15-1</f>
        <v/>
      </c>
      <c r="I15" s="1409" t="n">
        <v>227544.8264</v>
      </c>
      <c r="J15" s="31">
        <f>I15/Z15-1</f>
        <v/>
      </c>
      <c r="K15" s="1409" t="n">
        <v>238395.1236</v>
      </c>
      <c r="L15" s="31">
        <f>K15/AB15-1</f>
      </c>
      <c r="M15" s="1409" t="n">
        <v>241659.5295</v>
      </c>
      <c r="N15" s="31">
        <f>M15/AD15-1</f>
      </c>
      <c r="O15" s="1409" t="n">
        <v>204809.5633</v>
      </c>
      <c r="P15" s="31">
        <f>O15/AF15-1</f>
      </c>
      <c r="Q15" s="1409">
        <f>C15+E15+G15+I15+K15+M15+O15</f>
      </c>
      <c r="R15" s="31">
        <f>Q15/SUM(T15,V15,X15,Z15,AB15,AD15,AF15)-1</f>
      </c>
      <c r="S15" s="31" t="n"/>
      <c r="T15" s="1409" t="n">
        <v>223768.7881</v>
      </c>
      <c r="U15" s="31">
        <f>T15/AV15-1</f>
        <v/>
      </c>
      <c r="V15" s="1409" t="n">
        <v>215756.59</v>
      </c>
      <c r="W15" s="31">
        <f>V15/AX15-1</f>
        <v/>
      </c>
      <c r="X15" s="1409" t="n">
        <v>228032.2554</v>
      </c>
      <c r="Y15" s="31">
        <f>X15/AZ15-1</f>
        <v/>
      </c>
      <c r="Z15" s="1409" t="n">
        <v>231348.3936</v>
      </c>
      <c r="AA15" s="31">
        <f>Z15/BB15-1</f>
        <v/>
      </c>
      <c r="AB15" s="1409" t="n">
        <v>235218.0959</v>
      </c>
      <c r="AC15" s="31">
        <f>AB15/BD15-1</f>
        <v/>
      </c>
      <c r="AD15" s="1409" t="n">
        <v>243540.2501</v>
      </c>
      <c r="AE15" s="31">
        <f>AD15/BF15-1</f>
        <v/>
      </c>
      <c r="AF15" s="1409" t="n">
        <v>167430.5182</v>
      </c>
      <c r="AG15" s="31">
        <f>AF15/BH15-1</f>
        <v/>
      </c>
      <c r="AH15" s="1409" t="n">
        <v>144226.2304</v>
      </c>
      <c r="AI15" s="31">
        <f>AH15/BJ15-1</f>
        <v/>
      </c>
      <c r="AJ15" s="1409" t="n">
        <v>162619.787</v>
      </c>
      <c r="AK15" s="31">
        <f>AJ15/BL15-1</f>
        <v/>
      </c>
      <c r="AL15" s="1409" t="n">
        <v>154248.884</v>
      </c>
      <c r="AM15" s="31">
        <f>AL15/BN15-1</f>
        <v/>
      </c>
      <c r="AN15" s="1409" t="n">
        <v>189963.8819</v>
      </c>
      <c r="AO15" s="31">
        <f>AN15/BP15-1</f>
        <v/>
      </c>
      <c r="AP15" s="1409" t="n">
        <v>228375.0976</v>
      </c>
      <c r="AQ15" s="31">
        <f>AP15/BR15-1</f>
        <v/>
      </c>
      <c r="AR15" s="1409">
        <f>T15+V15+X15+Z15+AB15+AD15+AF15+AH15+AJ15+AL15+AN15+AP15</f>
      </c>
      <c r="AS15" s="31">
        <f>AR15/SUM(AV15,AX15,AZ15,BB15,BD15,BF15,BH15,BJ15,BL15,BN15,BP15,BR15)-1</f>
        <v/>
      </c>
      <c r="AT15" s="31" t="n"/>
      <c r="AU15" s="1409">
        <f>AV15+AX15+AZ15+BB15+BD15+BF15+BH15+BJ15+BL15+BN15+BP15</f>
        <v/>
      </c>
      <c r="AV15" s="1409" t="n">
        <v>180170.6004</v>
      </c>
      <c r="AW15" s="31">
        <f>AV15/BW15-1</f>
        <v/>
      </c>
      <c r="AX15" s="1409" t="n">
        <v>129426.4827</v>
      </c>
      <c r="AY15" s="31">
        <f>AX15/BY15-1</f>
        <v/>
      </c>
      <c r="AZ15" s="1409" t="n">
        <v>159012.9413</v>
      </c>
      <c r="BA15" s="31">
        <f>AZ15/CA15-1</f>
        <v/>
      </c>
      <c r="BB15" s="1409" t="n">
        <v>173812.196</v>
      </c>
      <c r="BC15" s="31">
        <f>BB15/CC15-1</f>
        <v/>
      </c>
      <c r="BD15" s="1409" t="n">
        <v>173696.4344</v>
      </c>
      <c r="BE15" s="31">
        <f>BD15/CE15-1</f>
        <v/>
      </c>
      <c r="BF15" s="1409" t="n">
        <v>179078.9019</v>
      </c>
      <c r="BG15" s="31">
        <f>BF15/CG15-1</f>
        <v/>
      </c>
      <c r="BH15" s="1409" t="n">
        <v>202542.1087</v>
      </c>
      <c r="BI15" s="31">
        <f>BH15/CI15-1</f>
        <v/>
      </c>
      <c r="BJ15" s="1409" t="n">
        <v>205470.0872</v>
      </c>
      <c r="BK15" s="31">
        <f>BJ15/CK15-1</f>
        <v/>
      </c>
      <c r="BL15" s="1409" t="n">
        <v>205997.133</v>
      </c>
      <c r="BM15" s="31">
        <f>BL15/CM15-1</f>
        <v/>
      </c>
      <c r="BN15" s="1409" t="n">
        <v>203771.5826</v>
      </c>
      <c r="BO15" s="31">
        <f>BN15/CO15-1</f>
        <v/>
      </c>
      <c r="BP15" s="1409" t="n">
        <v>221023.4892</v>
      </c>
      <c r="BQ15" s="31">
        <f>BP15/CQ15-1</f>
        <v/>
      </c>
      <c r="BR15" s="1409" t="n">
        <v>294139.9908</v>
      </c>
      <c r="BS15" s="31">
        <f>BR15/CS15-1</f>
        <v/>
      </c>
      <c r="BT15" s="1409">
        <f>AV15+AX15+AZ15+BB15+BD15+BF15+BH15+BJ15+BL15+BN15+BP15+BR15</f>
        <v/>
      </c>
      <c r="BU15" s="31">
        <f>BT15/SUM(BW15,BY15,CA15,CC15,CE15,CG15,CI15,CK15,CM15,CO15,CQ15,CS15)-1</f>
        <v/>
      </c>
      <c r="BV15" s="31" t="n"/>
      <c r="BW15" s="1414" t="n">
        <v>82056.63890000001</v>
      </c>
      <c r="BX15" s="1410">
        <f>BW15/DK15-1</f>
        <v/>
      </c>
      <c r="BY15" s="1414" t="n">
        <v>83946.7101</v>
      </c>
      <c r="BZ15" s="1410">
        <f>BY15/DL15-1</f>
        <v/>
      </c>
      <c r="CA15" s="1414" t="n">
        <v>95454.9596</v>
      </c>
      <c r="CB15" s="1410">
        <f>CA15/DM15-1</f>
        <v/>
      </c>
      <c r="CC15" s="1414" t="n">
        <v>102624.0382</v>
      </c>
      <c r="CD15" s="1410">
        <f>CC15/DN15-1</f>
        <v/>
      </c>
      <c r="CE15" s="1414" t="n">
        <v>109978.6266</v>
      </c>
      <c r="CF15" s="1410">
        <f>CE15/DO15-1</f>
        <v/>
      </c>
      <c r="CG15" s="1427" t="n">
        <v>119972.1129</v>
      </c>
      <c r="CH15" s="1410">
        <f>CG15/DP15-1</f>
        <v/>
      </c>
      <c r="CI15" s="1427" t="n">
        <v>131297.0651</v>
      </c>
      <c r="CJ15" s="1410">
        <f>CI15/DQ15-1</f>
        <v/>
      </c>
      <c r="CK15" s="1414" t="n">
        <v>135080.9857</v>
      </c>
      <c r="CL15" s="1410">
        <f>CK15/DR15-1</f>
        <v/>
      </c>
      <c r="CM15" s="1414" t="n">
        <v>137003.9135</v>
      </c>
      <c r="CN15" s="1410">
        <f>CM15/DS15-1</f>
        <v/>
      </c>
      <c r="CO15" s="1414" t="n">
        <v>140386.4511</v>
      </c>
      <c r="CP15" s="1410">
        <f>CO15/DT15-1</f>
        <v/>
      </c>
      <c r="CQ15" s="1414" t="n">
        <v>145724.5566</v>
      </c>
      <c r="CR15" s="1410">
        <f>CQ15/DV15-1</f>
        <v/>
      </c>
      <c r="CS15" s="1414" t="n">
        <v>155520.7783</v>
      </c>
      <c r="CT15" s="1410">
        <f>CS15/DV15-1</f>
        <v/>
      </c>
      <c r="CU15" s="1414">
        <f>BW15+BY15+CA15+CC15+CE15+CG15+CI15+CK15+CM15+CO15+CQ15+CS15</f>
        <v/>
      </c>
      <c r="CV15" s="1410">
        <f>CU15/SUM(DK15:DV15)-1</f>
        <v/>
      </c>
      <c r="CW15" s="1410" t="n"/>
      <c r="CX15" s="1412">
        <f>CS15/CQ15-1</f>
        <v/>
      </c>
      <c r="CY15" s="1412">
        <f>CQ15/CO15-1</f>
        <v/>
      </c>
      <c r="CZ15" s="1412" t="n"/>
      <c r="DA15" s="1412" t="n"/>
      <c r="DB15" s="1412">
        <f>CU8/CU6</f>
        <v/>
      </c>
      <c r="DC15" s="1412" t="n"/>
      <c r="DD15" s="1412" t="n"/>
      <c r="DE15" s="1412" t="n"/>
      <c r="DF15" s="1412" t="n"/>
      <c r="DG15" s="1412" t="n"/>
      <c r="DH15" s="1412" t="n"/>
      <c r="DI15" s="1412" t="n"/>
      <c r="DK15" s="1414" t="n">
        <v>31664.3689</v>
      </c>
      <c r="DL15" s="1414" t="n">
        <v>29056.0038</v>
      </c>
      <c r="DM15" s="1414" t="n">
        <v>31802.2241</v>
      </c>
      <c r="DN15" s="1414" t="n">
        <v>26432.653</v>
      </c>
      <c r="DO15" s="1414" t="n">
        <v>28521.5185</v>
      </c>
      <c r="DP15" s="1414" t="n">
        <v>28991.7201</v>
      </c>
      <c r="DQ15" s="1414" t="n">
        <v>30005.4489</v>
      </c>
      <c r="DR15" s="1414" t="n">
        <v>28472.1261</v>
      </c>
      <c r="DS15" s="1414" t="n">
        <v>28179.3639</v>
      </c>
      <c r="DT15" s="1414" t="n">
        <v>27965.4313</v>
      </c>
      <c r="DU15" s="1414" t="n">
        <v>24611.3597</v>
      </c>
      <c r="DV15" s="1414" t="n">
        <v>30880.4989</v>
      </c>
      <c r="DW15" s="1410" t="n">
        <v>-0.0895901546143402</v>
      </c>
      <c r="DX15" s="1414" t="n">
        <v>346582.7172</v>
      </c>
      <c r="DY15" s="31" t="n">
        <v>-0.159314834353142</v>
      </c>
      <c r="DZ15" s="31" t="n"/>
      <c r="EA15" s="1417" t="n">
        <v>43194.1216</v>
      </c>
      <c r="EB15" s="1417" t="n">
        <v>28235.5302</v>
      </c>
      <c r="EC15" s="1417" t="n">
        <v>37322.58674</v>
      </c>
      <c r="ED15" s="1417" t="n">
        <v>35839.14931</v>
      </c>
      <c r="EE15" s="1417" t="n">
        <v>34720.0172</v>
      </c>
      <c r="EF15" s="1417" t="n">
        <v>34634.9805</v>
      </c>
      <c r="EG15" s="1417" t="n">
        <v>33474.0041</v>
      </c>
      <c r="EH15" s="1417" t="n">
        <v>31149.2318</v>
      </c>
      <c r="EI15" s="1417" t="n">
        <v>32160.2299</v>
      </c>
      <c r="EJ15" s="1417" t="n">
        <v>32968.4788</v>
      </c>
      <c r="EK15" s="1417" t="n">
        <v>34644.5338</v>
      </c>
      <c r="EL15" s="1417" t="n">
        <v>33919.3376</v>
      </c>
      <c r="EM15" s="1418" t="n"/>
      <c r="EN15" s="31" t="n"/>
    </row>
    <row r="16" ht="27" customFormat="1" customHeight="1" s="190" thickBot="1">
      <c r="A16" s="1954" t="n"/>
      <c r="B16" s="1392" t="inlineStr">
        <is>
          <t>规下货物周转量  (万吨公里)</t>
        </is>
      </c>
      <c r="C16" s="1409" t="n">
        <v>522474.887950917</v>
      </c>
      <c r="D16" s="31">
        <f>C16/T16-1</f>
        <v/>
      </c>
      <c r="E16" s="1409" t="n">
        <v>309473.873367124</v>
      </c>
      <c r="F16" s="31">
        <f>E16/V16-1</f>
        <v/>
      </c>
      <c r="G16" s="1409" t="n">
        <v>462054.62536927</v>
      </c>
      <c r="H16" s="31">
        <f>G16/X16-1</f>
        <v/>
      </c>
      <c r="I16" s="1409" t="n">
        <v>477015.934391763</v>
      </c>
      <c r="J16" s="31">
        <f>I16/Z16-1</f>
        <v/>
      </c>
      <c r="K16" s="2106" t="n">
        <v>475743.778467599</v>
      </c>
      <c r="L16" s="31">
        <f>K16/AB16-1</f>
      </c>
      <c r="M16" s="2107" t="n">
        <v>445444.355026924</v>
      </c>
      <c r="N16" s="31">
        <f>M16/AD16-1</f>
      </c>
      <c r="O16" s="2108" t="n">
        <v>462751.8105886</v>
      </c>
      <c r="P16" s="31">
        <f>O16/AF16-1</f>
      </c>
      <c r="Q16" s="1409">
        <f>C16+E16+G16+I16+K16+M16+O16</f>
      </c>
      <c r="R16" s="31">
        <f>Q16/SUM(T16,V16,X16,Z16,AB16,AD16,AF16)-1</f>
      </c>
      <c r="S16" s="31" t="n"/>
      <c r="T16" s="1409" t="n">
        <v>393031.414856188</v>
      </c>
      <c r="U16" s="31">
        <f>T16/AV16-1</f>
        <v/>
      </c>
      <c r="V16" s="1409" t="n">
        <v>342631.598923585</v>
      </c>
      <c r="W16" s="31">
        <f>V16/AX16-1</f>
        <v/>
      </c>
      <c r="X16" s="1409" t="n">
        <v>477427.622865622</v>
      </c>
      <c r="Y16" s="31">
        <f>X16/AZ16-1</f>
        <v/>
      </c>
      <c r="Z16" s="1409" t="n">
        <v>484338.431839217</v>
      </c>
      <c r="AA16" s="31">
        <f>Z16/BB16-1</f>
        <v/>
      </c>
      <c r="AB16" s="1409" t="n">
        <v>488220.303897424</v>
      </c>
      <c r="AC16" s="31">
        <f>AB16/BD16-1</f>
        <v/>
      </c>
      <c r="AD16" s="1409" t="n">
        <v>434173.422710674</v>
      </c>
      <c r="AE16" s="31">
        <f>AD16/BF16-1</f>
        <v/>
      </c>
      <c r="AF16" s="1409" t="n">
        <v>495075.481746196</v>
      </c>
      <c r="AG16" s="31">
        <f>AF16/BH16-1</f>
        <v/>
      </c>
      <c r="AH16" s="1409" t="n">
        <v>515273.375064298</v>
      </c>
      <c r="AI16" s="31">
        <f>AH16/BJ16-1</f>
        <v/>
      </c>
      <c r="AJ16" s="1409" t="n">
        <v>529763.847176939</v>
      </c>
      <c r="AK16" s="31">
        <f>AJ16/BL16-1</f>
        <v/>
      </c>
      <c r="AL16" s="1409" t="n">
        <v>489544.506952201</v>
      </c>
      <c r="AM16" s="31">
        <f>AL16/BN16-1</f>
        <v/>
      </c>
      <c r="AN16" s="1409" t="n">
        <v>476161.559209964</v>
      </c>
      <c r="AO16" s="31">
        <f>AN16/BP16-1</f>
        <v/>
      </c>
      <c r="AP16" s="1409" t="n">
        <v>493249.499994126</v>
      </c>
      <c r="AQ16" s="31">
        <f>AP16/BR16-1</f>
        <v/>
      </c>
      <c r="AR16" s="1409">
        <f>T16+V16+X16+Z16+AB16+AD16+AF16+AH16+AJ16+AL16+AN16+AP16</f>
      </c>
      <c r="AS16" s="31">
        <f>AR16/SUM(AV16,AX16,AZ16,BB16,BD16,BF16,BH16,BJ16,BL16,BN16,BP16,BR16)-1</f>
        <v/>
      </c>
      <c r="AT16" s="31" t="n"/>
      <c r="AU16" s="1409">
        <f>AV16+AX16+AZ16+BB16+BD16+BF16+BH16+BJ16+BL16+BN16+BP16</f>
        <v/>
      </c>
      <c r="AV16" s="1409" t="n">
        <v>456907.855686507</v>
      </c>
      <c r="AW16" s="31">
        <f>AV16/BW16-1</f>
        <v/>
      </c>
      <c r="AX16" s="1409" t="n">
        <v>233539.541604102</v>
      </c>
      <c r="AY16" s="31">
        <f>AX16/BY16-1</f>
        <v/>
      </c>
      <c r="AZ16" s="1409" t="n">
        <v>460898.080529049</v>
      </c>
      <c r="BA16" s="31">
        <f>AZ16/CA16-1</f>
        <v/>
      </c>
      <c r="BB16" s="1409" t="n">
        <v>460477.126567975</v>
      </c>
      <c r="BC16" s="31">
        <f>BB16/CC16-1</f>
        <v/>
      </c>
      <c r="BD16" s="1409" t="n">
        <v>472875.680773368</v>
      </c>
      <c r="BE16" s="31">
        <f>BD16/CE16-1</f>
        <v/>
      </c>
      <c r="BF16" s="1409" t="n">
        <v>421365.247774724</v>
      </c>
      <c r="BG16" s="31">
        <f>BF16/CG16-1</f>
        <v/>
      </c>
      <c r="BH16" s="1409" t="n">
        <v>435988.407820395</v>
      </c>
      <c r="BI16" s="31">
        <f>BH16/CI16-1</f>
        <v/>
      </c>
      <c r="BJ16" s="1409" t="n">
        <v>457113.693288714</v>
      </c>
      <c r="BK16" s="31">
        <f>BJ16/CK16-1</f>
        <v/>
      </c>
      <c r="BL16" s="1409" t="n">
        <v>478400.847243042</v>
      </c>
      <c r="BM16" s="31">
        <f>BL16/CM16-1</f>
        <v/>
      </c>
      <c r="BN16" s="1409" t="n">
        <v>481074.922481168</v>
      </c>
      <c r="BO16" s="31">
        <f>BN16/CO16-1</f>
        <v/>
      </c>
      <c r="BP16" s="1409" t="n">
        <v>473778.505968977</v>
      </c>
      <c r="BQ16" s="31">
        <f>BP16/CQ16-1</f>
        <v/>
      </c>
      <c r="BR16" s="1409" t="n">
        <v>495292.452585744</v>
      </c>
      <c r="BS16" s="31">
        <f>BR16/CS16-1</f>
        <v/>
      </c>
      <c r="BT16" s="1409">
        <f>AV16+AX16+AZ16+BB16+BD16+BF16+BH16+BJ16+BL16+BN16+BP16+BR16</f>
        <v/>
      </c>
      <c r="BU16" s="31">
        <f>BT16/SUM(BW16,BY16,CA16,CC16,CE16,CG16,CI16,CK16,CM16,CO16,CQ16,CS16)-1</f>
        <v/>
      </c>
      <c r="BV16" s="31" t="n"/>
      <c r="BW16" s="1414" t="n">
        <v>378334.746694551</v>
      </c>
      <c r="BX16" s="1410">
        <f>BW16/DK16-1</f>
        <v/>
      </c>
      <c r="BY16" s="1414" t="n">
        <v>438823.73830157</v>
      </c>
      <c r="BZ16" s="1410">
        <f>BY16/DL16-1</f>
        <v/>
      </c>
      <c r="CA16" s="1414" t="n">
        <v>525538.102340745</v>
      </c>
      <c r="CB16" s="1410">
        <f>CA16/DM16-1</f>
        <v/>
      </c>
      <c r="CC16" s="1414" t="n">
        <v>494563.818583914</v>
      </c>
      <c r="CD16" s="1410">
        <f>CC16/DN16-1</f>
        <v/>
      </c>
      <c r="CE16" s="1414" t="n">
        <v>502568.499164687</v>
      </c>
      <c r="CF16" s="1410">
        <f>CE16/DO16-1</f>
        <v/>
      </c>
      <c r="CG16" s="1437" t="n">
        <v>487501.570543933</v>
      </c>
      <c r="CH16" s="1410">
        <f>CG16/DP16-1</f>
        <v/>
      </c>
      <c r="CI16" s="1427" t="n">
        <v>489756.403048399</v>
      </c>
      <c r="CJ16" s="1410">
        <f>CI16/DQ16-1</f>
        <v/>
      </c>
      <c r="CK16" s="1414" t="n">
        <v>521718.205893871</v>
      </c>
      <c r="CL16" s="1410">
        <f>CK16/DR16-1</f>
        <v/>
      </c>
      <c r="CM16" s="1414" t="n">
        <v>542958.292131874</v>
      </c>
      <c r="CN16" s="1410">
        <f>CM16/DS16-1</f>
        <v/>
      </c>
      <c r="CO16" s="1414" t="n">
        <v>515928.642177775</v>
      </c>
      <c r="CP16" s="1410">
        <f>CO16/DT16-1</f>
        <v/>
      </c>
      <c r="CQ16" s="1414" t="n">
        <v>528159.162641934</v>
      </c>
      <c r="CR16" s="1410">
        <f>CQ16/DV16-1</f>
        <v/>
      </c>
      <c r="CS16" s="1414" t="n">
        <v>563216.5330499751</v>
      </c>
      <c r="CT16" s="1410">
        <f>CS16/DV16-1</f>
        <v/>
      </c>
      <c r="CU16" s="1414">
        <f>BW16+BY16+CA16+CC16+CE16+CG16+CI16+CK16+CM16+CO16+CQ16+CS16</f>
        <v/>
      </c>
      <c r="CV16" s="1410">
        <f>CU16/SUM(DK16:DV16)-1</f>
        <v/>
      </c>
      <c r="CW16" s="1410" t="n"/>
      <c r="CX16" s="1412">
        <f>CS16/CQ16-1</f>
        <v/>
      </c>
      <c r="CY16" s="1412">
        <f>CQ16/CO16-1</f>
        <v/>
      </c>
      <c r="CZ16" s="1412" t="n"/>
      <c r="DA16" s="1412" t="n"/>
      <c r="DB16" s="1412" t="n"/>
      <c r="DC16" s="1412" t="n"/>
      <c r="DD16" s="1412" t="n"/>
      <c r="DE16" s="1412" t="n"/>
      <c r="DF16" s="1412" t="n"/>
      <c r="DG16" s="1412" t="n"/>
      <c r="DH16" s="1412" t="n"/>
      <c r="DI16" s="1412" t="n"/>
      <c r="DJ16" s="2035" t="n"/>
      <c r="DK16" s="1423" t="n">
        <v>488151.140981217</v>
      </c>
      <c r="DL16" s="1423" t="n">
        <v>331271.360996016</v>
      </c>
      <c r="DM16" s="1423" t="n">
        <v>495328.086355202</v>
      </c>
      <c r="DN16" s="1423" t="n">
        <v>477963.919789787</v>
      </c>
      <c r="DO16" s="1423" t="n">
        <v>487230.98319256</v>
      </c>
      <c r="DP16" s="1423" t="n">
        <v>463091.688554912</v>
      </c>
      <c r="DQ16" s="1423" t="n">
        <v>479060.142769255</v>
      </c>
      <c r="DR16" s="1423" t="n">
        <v>492020.972651739</v>
      </c>
      <c r="DS16" s="1423" t="n">
        <v>566224.421484516</v>
      </c>
      <c r="DT16" s="1423" t="n">
        <v>558244.777123374</v>
      </c>
      <c r="DU16" s="1423" t="n">
        <v>566683.121643296</v>
      </c>
      <c r="DV16" s="1423" t="n">
        <v>577942.996490257</v>
      </c>
      <c r="DW16" s="1410" t="n">
        <v>0.0224553680618242</v>
      </c>
      <c r="DX16" s="1414" t="n">
        <v>5983213.61203213</v>
      </c>
      <c r="DY16" s="31" t="n">
        <v>-0.0452235564007559</v>
      </c>
      <c r="DZ16" s="31" t="n"/>
      <c r="EA16" s="1417" t="n">
        <v>639269.429970996</v>
      </c>
      <c r="EB16" s="1417" t="n">
        <v>322682.260403341</v>
      </c>
      <c r="EC16" s="1417" t="n">
        <v>470399.432177142</v>
      </c>
      <c r="ED16" s="1417" t="n">
        <v>528325.3452181671</v>
      </c>
      <c r="EE16" s="1417" t="n">
        <v>505694.095987904</v>
      </c>
      <c r="EF16" s="1417" t="n">
        <v>548627.7407862199</v>
      </c>
      <c r="EG16" s="1417" t="n">
        <v>492049.947839922</v>
      </c>
      <c r="EH16" s="1417" t="n">
        <v>526394.096002838</v>
      </c>
      <c r="EI16" s="1417" t="n">
        <v>569654.952691016</v>
      </c>
      <c r="EJ16" s="1417" t="n">
        <v>504832.074504963</v>
      </c>
      <c r="EK16" s="1417" t="n">
        <v>593432.624586566</v>
      </c>
      <c r="EL16" s="1417" t="n">
        <v>565250.097503826</v>
      </c>
      <c r="EM16" s="1418" t="n"/>
      <c r="EN16" s="31" t="n"/>
      <c r="EO16" s="1955">
        <f>SUM(EA16:EL16)</f>
        <v/>
      </c>
    </row>
    <row r="17" ht="27" customFormat="1" customHeight="1" s="190">
      <c r="A17" s="1392" t="inlineStr">
        <is>
          <t>黄石市</t>
        </is>
      </c>
      <c r="B17" s="1392" t="inlineStr">
        <is>
          <t>规上+规下货运量  (万吨)</t>
        </is>
      </c>
      <c r="C17" s="1409" t="n">
        <v>569.9350941937161</v>
      </c>
      <c r="D17" s="31">
        <f>C17/T17-1</f>
        <v/>
      </c>
      <c r="E17" s="1409" t="n">
        <v>411.124605233779</v>
      </c>
      <c r="F17" s="31">
        <f>E17/V17-1</f>
        <v/>
      </c>
      <c r="G17" s="1409" t="n">
        <v>559.3745271545559</v>
      </c>
      <c r="H17" s="31">
        <f>G17/X17-1</f>
        <v/>
      </c>
      <c r="I17" s="1409" t="n">
        <v>632.2224280198481</v>
      </c>
      <c r="J17" s="31">
        <f>I17/Z17-1</f>
        <v/>
      </c>
      <c r="K17" s="1409" t="n">
        <v>628.247636541029</v>
      </c>
      <c r="L17" s="31">
        <f>K17/AB17-1</f>
        <v/>
      </c>
      <c r="M17" s="1409" t="n">
        <v>601.6952580348971</v>
      </c>
      <c r="N17" s="31">
        <f>M17/AD17-1</f>
        <v/>
      </c>
      <c r="O17" s="1409" t="n">
        <v>560.586938725796</v>
      </c>
      <c r="P17" s="31">
        <f>O17/AF17-1</f>
        <v/>
      </c>
      <c r="Q17" s="1409">
        <f>C17+E17+G17+I17+K17+M17+O17</f>
        <v/>
      </c>
      <c r="R17" s="31">
        <f>Q17/SUM(T17,V17,X17,Z17,AB17,AD17,AF17)-1</f>
        <v/>
      </c>
      <c r="S17" s="31" t="n"/>
      <c r="T17" s="1409" t="n">
        <v>480.632893800929</v>
      </c>
      <c r="U17" s="31">
        <f>T17/AV17-1</f>
        <v/>
      </c>
      <c r="V17" s="1409" t="n">
        <v>488.303945946766</v>
      </c>
      <c r="W17" s="31">
        <f>V17/AX17-1</f>
        <v/>
      </c>
      <c r="X17" s="1409" t="n">
        <v>583.013000928567</v>
      </c>
      <c r="Y17" s="31">
        <f>X17/AZ17-1</f>
        <v/>
      </c>
      <c r="Z17" s="1409" t="n">
        <v>641.16170872911</v>
      </c>
      <c r="AA17" s="31">
        <f>Z17/BB17-1</f>
        <v/>
      </c>
      <c r="AB17" s="1409" t="n">
        <v>629.537236810118</v>
      </c>
      <c r="AC17" s="31">
        <f>AB17/BD17-1</f>
        <v/>
      </c>
      <c r="AD17" s="1409" t="n">
        <v>576.763121800236</v>
      </c>
      <c r="AE17" s="31">
        <f>AD17/BF17-1</f>
        <v/>
      </c>
      <c r="AF17" s="1409" t="n">
        <v>558.216011563372</v>
      </c>
      <c r="AG17" s="31">
        <f>AF17/BH17-1</f>
        <v/>
      </c>
      <c r="AH17" s="1409" t="n">
        <v>571.966637893166</v>
      </c>
      <c r="AI17" s="31">
        <f>AH17/BJ17-1</f>
        <v/>
      </c>
      <c r="AJ17" s="1409" t="n">
        <v>580.20960356184</v>
      </c>
      <c r="AK17" s="31">
        <f>AJ17/BL17-1</f>
        <v/>
      </c>
      <c r="AL17" s="1409" t="n">
        <v>557.143534730297</v>
      </c>
      <c r="AM17" s="31">
        <f>AL17/BN17-1</f>
        <v/>
      </c>
      <c r="AN17" s="1409" t="n">
        <v>582.431204756063</v>
      </c>
      <c r="AO17" s="31">
        <f>AN17/BP17-1</f>
        <v/>
      </c>
      <c r="AP17" s="1409" t="n">
        <v>592.654852053529</v>
      </c>
      <c r="AQ17" s="31">
        <f>AP17/BR17-1</f>
        <v/>
      </c>
      <c r="AR17" s="1409">
        <f>T17+V17+X17+Z17+AB17+AD17+AF17+AH17+AJ17+AL17+AN17+AP17</f>
        <v/>
      </c>
      <c r="AS17" s="31">
        <f>AR17/SUM(AV17,AX17,AZ17,BB17,BD17,BF17,BH17,BJ17,BL17,BN17,BP17,BR17)-1</f>
        <v/>
      </c>
      <c r="AT17" s="31" t="n"/>
      <c r="AU17" s="1409">
        <f>AV17+AX17+AZ17+BB17+BD17+BF17+BH17+BJ17+BL17+BN17+BP17</f>
        <v/>
      </c>
      <c r="AV17" s="1409" t="n">
        <v>525.214266201601</v>
      </c>
      <c r="AW17" s="31">
        <f>AV17/BW17-1</f>
        <v/>
      </c>
      <c r="AX17" s="1409" t="n">
        <v>324.712088524461</v>
      </c>
      <c r="AY17" s="31">
        <f>AX17/BY17-1</f>
        <v/>
      </c>
      <c r="AZ17" s="1409" t="n">
        <v>525.918060150439</v>
      </c>
      <c r="BA17" s="31">
        <f>AZ17/CA17-1</f>
        <v/>
      </c>
      <c r="BB17" s="1409" t="n">
        <v>604.234374000554</v>
      </c>
      <c r="BC17" s="31">
        <f>BB17/CC17-1</f>
        <v/>
      </c>
      <c r="BD17" s="1409" t="n">
        <v>613.671491727133</v>
      </c>
      <c r="BE17" s="31">
        <f>BD17/CE17-1</f>
        <v/>
      </c>
      <c r="BF17" s="1409" t="n">
        <v>553.291033231137</v>
      </c>
      <c r="BG17" s="31">
        <f>BF17/CG17-1</f>
        <v/>
      </c>
      <c r="BH17" s="1409" t="n">
        <v>547.757750111617</v>
      </c>
      <c r="BI17" s="31">
        <f>BH17/CI17-1</f>
        <v/>
      </c>
      <c r="BJ17" s="1409" t="n">
        <v>575.350115406178</v>
      </c>
      <c r="BK17" s="31">
        <f>BJ17/CK17-1</f>
        <v/>
      </c>
      <c r="BL17" s="1409" t="n">
        <v>563.305859359827</v>
      </c>
      <c r="BM17" s="31">
        <f>BL17/CM17-1</f>
        <v/>
      </c>
      <c r="BN17" s="1409" t="n">
        <v>557.877396750725</v>
      </c>
      <c r="BO17" s="31">
        <f>BN17/CO17-1</f>
        <v/>
      </c>
      <c r="BP17" s="1409" t="n">
        <v>564.736408064845</v>
      </c>
      <c r="BQ17" s="31">
        <f>BP17/CQ17-1</f>
        <v/>
      </c>
      <c r="BR17" s="1409" t="n">
        <v>604.189238405946</v>
      </c>
      <c r="BS17" s="31">
        <f>BR17/CS17-1</f>
        <v/>
      </c>
      <c r="BT17" s="1409">
        <f>AV17+AX17+AZ17+BB17+BD17+BF17+BH17+BJ17+BL17+BN17+BP17+BR17</f>
        <v/>
      </c>
      <c r="BU17" s="31">
        <f>BT17/SUM(BW17,BY17,CA17,CC17,CE17,CG17,CI17,CK17,CM17,CO17,CQ17,CS17)-1</f>
        <v/>
      </c>
      <c r="BV17" s="31" t="n"/>
      <c r="BW17" s="1414" t="n">
        <v>299.500321470059</v>
      </c>
      <c r="BX17" s="1410">
        <f>BW17/DK17-1</f>
        <v/>
      </c>
      <c r="BY17" s="1414" t="n">
        <v>435.593655910389</v>
      </c>
      <c r="BZ17" s="1410">
        <f>BY17/DL17-1</f>
        <v/>
      </c>
      <c r="CA17" s="1414" t="n">
        <v>504.314313682214</v>
      </c>
      <c r="CB17" s="1410">
        <f>CA17/DM17-1</f>
        <v/>
      </c>
      <c r="CC17" s="1414" t="n">
        <v>538.350254808637</v>
      </c>
      <c r="CD17" s="1410">
        <f>CC17/DN17-1</f>
        <v/>
      </c>
      <c r="CE17" s="1414" t="n">
        <v>552.570304779605</v>
      </c>
      <c r="CF17" s="1410">
        <f>CE17/DO17-1</f>
        <v/>
      </c>
      <c r="CG17" s="1414" t="n">
        <v>545.572506376536</v>
      </c>
      <c r="CH17" s="1410">
        <f>CG17/DP17-1</f>
        <v/>
      </c>
      <c r="CI17" s="1427" t="n">
        <v>525.976656439635</v>
      </c>
      <c r="CJ17" s="1410">
        <f>CI17/DQ17-1</f>
        <v/>
      </c>
      <c r="CK17" s="1414" t="n">
        <v>564.602310662244</v>
      </c>
      <c r="CL17" s="1410">
        <f>CK17/DR17-1</f>
        <v/>
      </c>
      <c r="CM17" s="1414" t="n">
        <v>532.514587619074</v>
      </c>
      <c r="CN17" s="1410">
        <f>CM17/DS17-1</f>
        <v/>
      </c>
      <c r="CO17" s="1414" t="n">
        <v>538.8957446489341</v>
      </c>
      <c r="CP17" s="1410">
        <f>CO17/DT17-1</f>
        <v/>
      </c>
      <c r="CQ17" s="1414" t="n">
        <v>551.031611936889</v>
      </c>
      <c r="CR17" s="1410">
        <f>CQ17/DV17-1</f>
        <v/>
      </c>
      <c r="CS17" s="1414" t="n">
        <v>543.488856939538</v>
      </c>
      <c r="CT17" s="1410">
        <f>CS17/DV17-1</f>
        <v/>
      </c>
      <c r="CU17" s="1414">
        <f>BW17+BY17+CA17+CC17+CE17+CG17+CI17+CK17+CM17+CO17+CQ17+CS17</f>
        <v/>
      </c>
      <c r="CV17" s="1410">
        <f>CU17/SUM(DK17:DV17)-1</f>
        <v/>
      </c>
      <c r="CW17" s="1410" t="n"/>
      <c r="CX17" s="1412">
        <f>CS17/CQ17-1</f>
        <v/>
      </c>
      <c r="CY17" s="1412">
        <f>CQ17/CO17-1</f>
        <v/>
      </c>
      <c r="CZ17" s="1412" t="n"/>
      <c r="DA17" s="1412" t="n"/>
      <c r="DB17" s="1412" t="n"/>
      <c r="DC17" s="1412" t="n"/>
      <c r="DD17" s="1412" t="n"/>
      <c r="DE17" s="1412" t="n"/>
      <c r="DF17" s="1412" t="n"/>
      <c r="DG17" s="1412" t="n"/>
      <c r="DH17" s="1412" t="n"/>
      <c r="DI17" s="1412" t="n"/>
      <c r="DJ17" s="103" t="n"/>
      <c r="DK17" s="1428" t="n">
        <v>365.842154586371</v>
      </c>
      <c r="DL17" s="1428" t="n">
        <v>331.689972065713</v>
      </c>
      <c r="DM17" s="1428" t="n">
        <v>470.751450232216</v>
      </c>
      <c r="DN17" s="1428" t="n">
        <v>442.850365486984</v>
      </c>
      <c r="DO17" s="1428" t="n">
        <v>465.292764907923</v>
      </c>
      <c r="DP17" s="1428" t="n">
        <v>431.819105097235</v>
      </c>
      <c r="DQ17" s="1428" t="n">
        <v>446.029374704744</v>
      </c>
      <c r="DR17" s="1428" t="n">
        <v>478.723019730822</v>
      </c>
      <c r="DS17" s="1428" t="n">
        <v>489.068267336847</v>
      </c>
      <c r="DT17" s="1428" t="n">
        <v>474.984126601276</v>
      </c>
      <c r="DU17" s="1428" t="n">
        <v>496.74570333291</v>
      </c>
      <c r="DV17" s="1428" t="n">
        <v>487.379207663128</v>
      </c>
      <c r="DW17" s="1410" t="n">
        <v>-0.06362518345510704</v>
      </c>
      <c r="DX17" s="1414" t="n">
        <v>5381.175511746169</v>
      </c>
      <c r="DY17" s="31" t="n">
        <v>-0.104569083696178</v>
      </c>
      <c r="DZ17" s="1430" t="n"/>
      <c r="EA17" s="1417" t="n">
        <v>509.037830548022</v>
      </c>
      <c r="EB17" s="1417" t="n">
        <v>283.563328091386</v>
      </c>
      <c r="EC17" s="1417" t="n">
        <v>467.804069341918</v>
      </c>
      <c r="ED17" s="1417" t="n">
        <v>518.026363547207</v>
      </c>
      <c r="EE17" s="1417" t="n">
        <v>533.240366936193</v>
      </c>
      <c r="EF17" s="1417" t="n">
        <v>581.702380760757</v>
      </c>
      <c r="EG17" s="1417" t="n">
        <v>525.403548468008</v>
      </c>
      <c r="EH17" s="1417" t="n">
        <v>533.4816574971391</v>
      </c>
      <c r="EI17" s="1417" t="n">
        <v>516.573709398134</v>
      </c>
      <c r="EJ17" s="1417" t="n">
        <v>489.230750032546</v>
      </c>
      <c r="EK17" s="1417" t="n">
        <v>531.033305755554</v>
      </c>
      <c r="EL17" s="1417" t="n">
        <v>520.495851716193</v>
      </c>
      <c r="EM17" s="1418" t="n"/>
      <c r="EN17" s="31" t="n"/>
      <c r="EO17" s="1955">
        <f>SUM(EA17:EL17)</f>
        <v/>
      </c>
    </row>
    <row r="18" ht="27" customFormat="1" customHeight="1" s="190">
      <c r="A18" s="1977" t="n"/>
      <c r="B18" s="1392" t="inlineStr">
        <is>
          <t>规上货运量      (万吨)</t>
        </is>
      </c>
      <c r="C18" s="1409" t="n">
        <v>146.2244</v>
      </c>
      <c r="D18" s="31">
        <f>C18/T18-1</f>
        <v/>
      </c>
      <c r="E18" s="1409" t="n">
        <v>138.363</v>
      </c>
      <c r="F18" s="31">
        <f>E18/V18-1</f>
        <v/>
      </c>
      <c r="G18" s="1409" t="n">
        <v>141.3944</v>
      </c>
      <c r="H18" s="31">
        <f>G18/X18-1</f>
        <v/>
      </c>
      <c r="I18" s="1409" t="n">
        <v>153.0738</v>
      </c>
      <c r="J18" s="31">
        <f>I18/Z18-1</f>
        <v/>
      </c>
      <c r="K18" s="1409" t="n">
        <v>145.4478</v>
      </c>
      <c r="L18" s="31">
        <f>K18/AB18-1</f>
      </c>
      <c r="M18" s="1409" t="n">
        <v>152.4682</v>
      </c>
      <c r="N18" s="31">
        <f>M18/AD18-1</f>
      </c>
      <c r="O18" s="1409" t="n">
        <v>133.0799</v>
      </c>
      <c r="P18" s="31">
        <f>O18/AF18-1</f>
      </c>
      <c r="Q18" s="1409">
        <f>C18+E18+G18+I18+K18+M18+O18</f>
      </c>
      <c r="R18" s="31">
        <f>Q18/SUM(T18,V18,X18,Z18,AB18,AD18,AF18)-1</f>
      </c>
      <c r="S18" s="31" t="n"/>
      <c r="T18" s="1409" t="n">
        <v>215.0814</v>
      </c>
      <c r="U18" s="31">
        <f>T18/AV18-1</f>
        <v/>
      </c>
      <c r="V18" s="1409" t="n">
        <v>233.5007</v>
      </c>
      <c r="W18" s="31">
        <f>V18/AX18-1</f>
        <v/>
      </c>
      <c r="X18" s="1409" t="n">
        <v>234.7088</v>
      </c>
      <c r="Y18" s="31">
        <f>X18/AZ18-1</f>
        <v/>
      </c>
      <c r="Z18" s="1409" t="n">
        <v>244.3226</v>
      </c>
      <c r="AA18" s="31">
        <f>Z18/BB18-1</f>
        <v/>
      </c>
      <c r="AB18" s="1409" t="n">
        <v>224.6981</v>
      </c>
      <c r="AC18" s="31">
        <f>AB18/BD18-1</f>
        <v/>
      </c>
      <c r="AD18" s="1409" t="n">
        <v>222.9137</v>
      </c>
      <c r="AE18" s="31">
        <f>AD18/BF18-1</f>
        <v/>
      </c>
      <c r="AF18" s="1409" t="n">
        <v>197.0272</v>
      </c>
      <c r="AG18" s="31">
        <f>AF18/BH18-1</f>
        <v/>
      </c>
      <c r="AH18" s="1409" t="n">
        <v>200.2692</v>
      </c>
      <c r="AI18" s="31">
        <f>AH18/BJ18-1</f>
        <v/>
      </c>
      <c r="AJ18" s="1409" t="n">
        <v>237.2793</v>
      </c>
      <c r="AK18" s="31">
        <f>AJ18/BL18-1</f>
        <v/>
      </c>
      <c r="AL18" s="1409" t="n">
        <v>226.4434</v>
      </c>
      <c r="AM18" s="31">
        <f>AL18/BN18-1</f>
        <v/>
      </c>
      <c r="AN18" s="1409" t="n">
        <v>232.4916</v>
      </c>
      <c r="AO18" s="31">
        <f>AN18/BP18-1</f>
        <v/>
      </c>
      <c r="AP18" s="1409" t="n">
        <v>247.7827</v>
      </c>
      <c r="AQ18" s="31">
        <f>AP18/BR18-1</f>
        <v/>
      </c>
      <c r="AR18" s="1409">
        <f>T18+V18+X18+Z18+AB18+AD18+AF18+AH18+AJ18+AL18+AN18+AP18</f>
      </c>
      <c r="AS18" s="31">
        <f>AR18/SUM(AV18,AX18,AZ18,BB18,BD18,BF18,BH18,BJ18,BL18,BN18,BP18,BR18)-1</f>
        <v/>
      </c>
      <c r="AT18" s="31" t="n"/>
      <c r="AU18" s="1409">
        <f>AV18+AX18+AZ18+BB18+BD18+BF18+BH18+BJ18+BL18+BN18+BP18</f>
        <v/>
      </c>
      <c r="AV18" s="1409" t="n">
        <v>199.5413</v>
      </c>
      <c r="AW18" s="31">
        <f>AV18/BW18-1</f>
        <v/>
      </c>
      <c r="AX18" s="1409" t="n">
        <v>184.107</v>
      </c>
      <c r="AY18" s="31">
        <f>AX18/BY18-1</f>
        <v/>
      </c>
      <c r="AZ18" s="1409" t="n">
        <v>213.7702</v>
      </c>
      <c r="BA18" s="31">
        <f>AZ18/CA18-1</f>
        <v/>
      </c>
      <c r="BB18" s="1409" t="n">
        <v>240.6408</v>
      </c>
      <c r="BC18" s="31">
        <f>BB18/CC18-1</f>
        <v/>
      </c>
      <c r="BD18" s="1409" t="n">
        <v>242.6287</v>
      </c>
      <c r="BE18" s="31">
        <f>BD18/CE18-1</f>
        <v/>
      </c>
      <c r="BF18" s="1409" t="n">
        <v>232.4824</v>
      </c>
      <c r="BG18" s="31">
        <f>BF18/CG18-1</f>
        <v/>
      </c>
      <c r="BH18" s="1409" t="n">
        <v>228.5154</v>
      </c>
      <c r="BI18" s="31">
        <f>BH18/CI18-1</f>
        <v/>
      </c>
      <c r="BJ18" s="1409" t="n">
        <v>241.4792</v>
      </c>
      <c r="BK18" s="31">
        <f>BJ18/CK18-1</f>
        <v/>
      </c>
      <c r="BL18" s="1409" t="n">
        <v>236.1798</v>
      </c>
      <c r="BM18" s="31">
        <f>BL18/CM18-1</f>
        <v/>
      </c>
      <c r="BN18" s="1409" t="n">
        <v>220.3632</v>
      </c>
      <c r="BO18" s="31">
        <f>BN18/CO18-1</f>
        <v/>
      </c>
      <c r="BP18" s="1409" t="n">
        <v>208.6072</v>
      </c>
      <c r="BQ18" s="31">
        <f>BP18/CQ18-1</f>
        <v/>
      </c>
      <c r="BR18" s="1409" t="n">
        <v>235.3121</v>
      </c>
      <c r="BS18" s="31">
        <f>BR18/CS18-1</f>
        <v/>
      </c>
      <c r="BT18" s="1409">
        <f>AV18+AX18+AZ18+BB18+BD18+BF18+BH18+BJ18+BL18+BN18+BP18+BR18</f>
        <v/>
      </c>
      <c r="BU18" s="31">
        <f>BT18/SUM(BW18,BY18,CA18,CC18,CE18,CG18,CI18,CK18,CM18,CO18,CQ18,CS18)-1</f>
        <v/>
      </c>
      <c r="BV18" s="31" t="n"/>
      <c r="BW18" s="1414" t="n">
        <v>91.13039999999999</v>
      </c>
      <c r="BX18" s="1410">
        <f>BW18/DK18-1</f>
        <v/>
      </c>
      <c r="BY18" s="1414" t="n">
        <v>101.3522</v>
      </c>
      <c r="BZ18" s="1410">
        <f>BY18/DL18-1</f>
        <v/>
      </c>
      <c r="CA18" s="1414" t="n">
        <v>107.9145</v>
      </c>
      <c r="CB18" s="1410">
        <f>CA18/DM18-1</f>
        <v/>
      </c>
      <c r="CC18" s="1414" t="n">
        <v>230.7812</v>
      </c>
      <c r="CD18" s="1410">
        <f>CC18/DN18-1</f>
        <v/>
      </c>
      <c r="CE18" s="1414" t="n">
        <v>271.097</v>
      </c>
      <c r="CF18" s="1410">
        <f>CE18/DO18-1</f>
        <v/>
      </c>
      <c r="CG18" s="1414" t="n">
        <v>290.1972</v>
      </c>
      <c r="CH18" s="1410">
        <f>CG18/DP18-1</f>
        <v/>
      </c>
      <c r="CI18" s="1427" t="n">
        <v>199.9823</v>
      </c>
      <c r="CJ18" s="1410">
        <f>CI18/DQ18-1</f>
        <v/>
      </c>
      <c r="CK18" s="1414" t="n">
        <v>173.726</v>
      </c>
      <c r="CL18" s="1410">
        <f>CK18/DR18-1</f>
        <v/>
      </c>
      <c r="CM18" s="1414" t="n">
        <v>167.6153</v>
      </c>
      <c r="CN18" s="1410">
        <f>CM18/DS18-1</f>
        <v/>
      </c>
      <c r="CO18" s="1414" t="n">
        <v>151.216</v>
      </c>
      <c r="CP18" s="1410">
        <f>CO18/DT18-1</f>
        <v/>
      </c>
      <c r="CQ18" s="1414" t="n">
        <v>171.5616</v>
      </c>
      <c r="CR18" s="1410">
        <f>CQ18/DV18-1</f>
        <v/>
      </c>
      <c r="CS18" s="1414" t="n">
        <v>196.8561</v>
      </c>
      <c r="CT18" s="1410">
        <f>CS18/DV18-1</f>
        <v/>
      </c>
      <c r="CU18" s="1414">
        <f>BW18+BY18+CA18+CC18+CE18+CG18+CI18+CK18+CM18+CO18+CQ18+CS18</f>
        <v/>
      </c>
      <c r="CV18" s="1410">
        <f>CU18/SUM(DK18:DV18)-1</f>
        <v/>
      </c>
      <c r="CW18" s="1410" t="n"/>
      <c r="CX18" s="1412">
        <f>CS18/CQ18-1</f>
        <v/>
      </c>
      <c r="CY18" s="1412">
        <f>CQ18/CO18-1</f>
        <v/>
      </c>
      <c r="CZ18" s="1412" t="n"/>
      <c r="DA18" s="1412" t="n"/>
      <c r="DB18" s="1412" t="n"/>
      <c r="DC18" s="1412" t="n"/>
      <c r="DD18" s="1412" t="n"/>
      <c r="DE18" s="1412" t="n"/>
      <c r="DF18" s="1412" t="n"/>
      <c r="DG18" s="1412" t="n"/>
      <c r="DH18" s="1412" t="n"/>
      <c r="DI18" s="1412" t="n"/>
      <c r="DJ18" s="1431" t="inlineStr">
        <is>
          <t>黄石市</t>
        </is>
      </c>
      <c r="DK18" s="1428" t="n">
        <v>33.4348</v>
      </c>
      <c r="DL18" s="1428" t="n">
        <v>33.8666</v>
      </c>
      <c r="DM18" s="1428" t="n">
        <v>30.4508</v>
      </c>
      <c r="DN18" s="1428" t="n">
        <v>36.1481</v>
      </c>
      <c r="DO18" s="1428" t="n">
        <v>28.6769</v>
      </c>
      <c r="DP18" s="1428" t="n">
        <v>30.1699</v>
      </c>
      <c r="DQ18" s="1428" t="n">
        <v>38.1869</v>
      </c>
      <c r="DR18" s="1428" t="n">
        <v>26.6693</v>
      </c>
      <c r="DS18" s="1428" t="n">
        <v>53.1762</v>
      </c>
      <c r="DT18" s="1428" t="n">
        <v>41.4342</v>
      </c>
      <c r="DU18" s="1428" t="n">
        <v>105.6138</v>
      </c>
      <c r="DV18" s="1428" t="n">
        <v>49.1234</v>
      </c>
      <c r="DW18" s="1410" t="n">
        <v>-0.463265397546183</v>
      </c>
      <c r="DX18" s="1414" t="n">
        <v>506.9509</v>
      </c>
      <c r="DY18" s="31" t="n">
        <v>-0.646890911865145</v>
      </c>
      <c r="DZ18" s="31" t="n"/>
      <c r="EA18" s="1417" t="n">
        <v>116.4564</v>
      </c>
      <c r="EB18" s="1417" t="n">
        <v>111.7571</v>
      </c>
      <c r="EC18" s="1417" t="n">
        <v>134.45383</v>
      </c>
      <c r="ED18" s="1417" t="n">
        <v>130.23113</v>
      </c>
      <c r="EE18" s="1417" t="n">
        <v>127.0119</v>
      </c>
      <c r="EF18" s="1417" t="n">
        <v>131.2854</v>
      </c>
      <c r="EG18" s="1417" t="n">
        <v>126.5023</v>
      </c>
      <c r="EH18" s="1417" t="n">
        <v>126.1601</v>
      </c>
      <c r="EI18" s="1417" t="n">
        <v>125.5644</v>
      </c>
      <c r="EJ18" s="1417" t="n">
        <v>123.4414</v>
      </c>
      <c r="EK18" s="1417" t="n">
        <v>91.2912</v>
      </c>
      <c r="EL18" s="1417" t="n">
        <v>91.5227</v>
      </c>
      <c r="EM18" s="1418" t="n"/>
      <c r="EN18" s="31" t="n"/>
      <c r="EO18" s="1955">
        <f>SUM(EA18:EL18)</f>
        <v/>
      </c>
    </row>
    <row r="19" ht="27" customFormat="1" customHeight="1" s="190">
      <c r="A19" s="1977" t="n"/>
      <c r="B19" s="1392" t="inlineStr">
        <is>
          <t>规下货运量      (万吨)</t>
        </is>
      </c>
      <c r="C19" s="1409" t="n">
        <v>423.7106941937161</v>
      </c>
      <c r="D19" s="31">
        <f>C19/T19-1</f>
        <v/>
      </c>
      <c r="E19" s="1409" t="n">
        <v>272.761605233779</v>
      </c>
      <c r="F19" s="31">
        <f>E19/V19-1</f>
        <v/>
      </c>
      <c r="G19" s="1409" t="n">
        <v>417.9801271545559</v>
      </c>
      <c r="H19" s="31">
        <f>G19/X19-1</f>
        <v/>
      </c>
      <c r="I19" s="1409" t="n">
        <v>479.148628019848</v>
      </c>
      <c r="J19" s="31">
        <f>I19/Z19-1</f>
        <v/>
      </c>
      <c r="K19" s="1409" t="n">
        <v>482.799836541029</v>
      </c>
      <c r="L19" s="31">
        <f>K19/AB19-1</f>
        <v/>
      </c>
      <c r="M19" s="1409" t="n">
        <v>449.227058034897</v>
      </c>
      <c r="N19" s="31">
        <f>M19/AD19-1</f>
        <v/>
      </c>
      <c r="O19" s="1409" t="n">
        <v>427.507038725796</v>
      </c>
      <c r="P19" s="31">
        <f>O19/AF19-1</f>
        <v/>
      </c>
      <c r="Q19" s="1409">
        <f>C19+E19+G19+I19+K19+M19+O19</f>
        <v/>
      </c>
      <c r="R19" s="31">
        <f>Q19/SUM(T19,V19,X19,Z19,AB19,AD19,AF19)-1</f>
        <v/>
      </c>
      <c r="S19" s="31" t="n"/>
      <c r="T19" s="1409" t="n">
        <v>265.5514938009291</v>
      </c>
      <c r="U19" s="31">
        <f>T19/AV19-1</f>
        <v/>
      </c>
      <c r="V19" s="1409" t="n">
        <v>254.803245946766</v>
      </c>
      <c r="W19" s="31">
        <f>V19/AX19-1</f>
        <v/>
      </c>
      <c r="X19" s="1409" t="n">
        <v>348.304200928567</v>
      </c>
      <c r="Y19" s="31">
        <f>X19/AZ19-1</f>
        <v/>
      </c>
      <c r="Z19" s="1409" t="n">
        <v>396.8391087291101</v>
      </c>
      <c r="AA19" s="31">
        <f>Z19/BB19-1</f>
        <v/>
      </c>
      <c r="AB19" s="1409" t="n">
        <v>404.839136810118</v>
      </c>
      <c r="AC19" s="31">
        <f>AB19/BD19-1</f>
        <v/>
      </c>
      <c r="AD19" s="1409" t="n">
        <v>353.849421800236</v>
      </c>
      <c r="AE19" s="31">
        <f>AD19/BF19-1</f>
        <v/>
      </c>
      <c r="AF19" s="1409" t="n">
        <v>361.188811563372</v>
      </c>
      <c r="AG19" s="31">
        <f>AF19/BH19-1</f>
        <v/>
      </c>
      <c r="AH19" s="1409" t="n">
        <v>371.697437893166</v>
      </c>
      <c r="AI19" s="31">
        <f>AH19/BJ19-1</f>
        <v/>
      </c>
      <c r="AJ19" s="1409" t="n">
        <v>342.93030356184</v>
      </c>
      <c r="AK19" s="31">
        <f>AJ19/BL19-1</f>
        <v/>
      </c>
      <c r="AL19" s="1409" t="n">
        <v>330.700134730297</v>
      </c>
      <c r="AM19" s="31">
        <f>AL19/BN19-1</f>
        <v/>
      </c>
      <c r="AN19" s="1409" t="n">
        <v>349.939604756063</v>
      </c>
      <c r="AO19" s="31">
        <f>AN19/BP19-1</f>
        <v/>
      </c>
      <c r="AP19" s="1409" t="n">
        <v>344.872152053529</v>
      </c>
      <c r="AQ19" s="31">
        <f>AP19/BR19-1</f>
        <v/>
      </c>
      <c r="AR19" s="1409">
        <f>T19+V19+X19+Z19+AB19+AD19+AF19+AH19+AJ19+AL19+AN19+AP19</f>
        <v/>
      </c>
      <c r="AS19" s="31">
        <f>AR19/SUM(AV19,AX19,AZ19,BB19,BD19,BF19,BH19,BJ19,BL19,BN19,BP19,BR19)-1</f>
        <v/>
      </c>
      <c r="AT19" s="31" t="n"/>
      <c r="AU19" s="1409">
        <f>AV19+AX19+AZ19+BB19+BD19+BF19+BH19+BJ19+BL19+BN19+BP19</f>
        <v/>
      </c>
      <c r="AV19" s="1409" t="n">
        <v>325.6729662016011</v>
      </c>
      <c r="AW19" s="31">
        <f>AV19/BW19-1</f>
        <v/>
      </c>
      <c r="AX19" s="1409" t="n">
        <v>140.605088524461</v>
      </c>
      <c r="AY19" s="31">
        <f>AX19/BY19-1</f>
        <v/>
      </c>
      <c r="AZ19" s="1409" t="n">
        <v>312.147860150439</v>
      </c>
      <c r="BA19" s="31">
        <f>AZ19/CA19-1</f>
        <v/>
      </c>
      <c r="BB19" s="1409" t="n">
        <v>363.593574000554</v>
      </c>
      <c r="BC19" s="31">
        <f>BB19/CC19-1</f>
        <v/>
      </c>
      <c r="BD19" s="1409" t="n">
        <v>371.042791727133</v>
      </c>
      <c r="BE19" s="31">
        <f>BD19/CE19-1</f>
        <v/>
      </c>
      <c r="BF19" s="1409" t="n">
        <v>320.808633231137</v>
      </c>
      <c r="BG19" s="31">
        <f>BF19/CG19-1</f>
        <v/>
      </c>
      <c r="BH19" s="1409" t="n">
        <v>319.242350111617</v>
      </c>
      <c r="BI19" s="31">
        <f>BH19/CI19-1</f>
        <v/>
      </c>
      <c r="BJ19" s="1409" t="n">
        <v>333.870915406178</v>
      </c>
      <c r="BK19" s="31">
        <f>BJ19/CK19-1</f>
        <v/>
      </c>
      <c r="BL19" s="1409" t="n">
        <v>327.126059359827</v>
      </c>
      <c r="BM19" s="31">
        <f>BL19/CM19-1</f>
        <v/>
      </c>
      <c r="BN19" s="1409" t="n">
        <v>337.514196750725</v>
      </c>
      <c r="BO19" s="31">
        <f>BN19/CO19-1</f>
        <v/>
      </c>
      <c r="BP19" s="1409" t="n">
        <v>356.129208064845</v>
      </c>
      <c r="BQ19" s="31">
        <f>BP19/CQ19-1</f>
        <v/>
      </c>
      <c r="BR19" s="1409" t="n">
        <v>368.877138405946</v>
      </c>
      <c r="BS19" s="31">
        <f>BR19/CS19-1</f>
        <v/>
      </c>
      <c r="BT19" s="1409">
        <f>AV19+AX19+AZ19+BB19+BD19+BF19+BH19+BJ19+BL19+BN19+BP19+BR19</f>
        <v/>
      </c>
      <c r="BU19" s="31">
        <f>BT19/SUM(BW19,BY19,CA19,CC19,CE19,CG19,CI19,CK19,CM19,CO19,CQ19,CS19)-1</f>
        <v/>
      </c>
      <c r="BV19" s="31" t="n"/>
      <c r="BW19" s="1414" t="n">
        <v>208.369921470059</v>
      </c>
      <c r="BX19" s="1410">
        <f>BW19/DK19-1</f>
        <v/>
      </c>
      <c r="BY19" s="1414" t="n">
        <v>334.241455910389</v>
      </c>
      <c r="BZ19" s="1410">
        <f>BY19/DL19-1</f>
        <v/>
      </c>
      <c r="CA19" s="1414" t="n">
        <v>396.399813682214</v>
      </c>
      <c r="CB19" s="1410">
        <f>CA19/DM19-1</f>
        <v/>
      </c>
      <c r="CC19" s="1414" t="n">
        <v>307.569054808637</v>
      </c>
      <c r="CD19" s="1410">
        <f>CC19/DN19-1</f>
        <v/>
      </c>
      <c r="CE19" s="1414" t="n">
        <v>281.473304779605</v>
      </c>
      <c r="CF19" s="1410">
        <f>CE19/DO19-1</f>
        <v/>
      </c>
      <c r="CG19" s="1414" t="n">
        <v>255.375306376536</v>
      </c>
      <c r="CH19" s="1410">
        <f>CG19/DP19-1</f>
        <v/>
      </c>
      <c r="CI19" s="1427" t="n">
        <v>325.994356439635</v>
      </c>
      <c r="CJ19" s="1410">
        <f>CI19/DQ19-1</f>
        <v/>
      </c>
      <c r="CK19" s="1414" t="n">
        <v>390.876310662244</v>
      </c>
      <c r="CL19" s="1410">
        <f>CK19/DR19-1</f>
        <v/>
      </c>
      <c r="CM19" s="1414" t="n">
        <v>364.899287619074</v>
      </c>
      <c r="CN19" s="1410">
        <f>CM19/DS19-1</f>
        <v/>
      </c>
      <c r="CO19" s="1414" t="n">
        <v>387.679744648934</v>
      </c>
      <c r="CP19" s="1410">
        <f>CO19/DT19-1</f>
        <v/>
      </c>
      <c r="CQ19" s="1414" t="n">
        <v>379.470011936889</v>
      </c>
      <c r="CR19" s="1410">
        <f>CQ19/DV19-1</f>
        <v/>
      </c>
      <c r="CS19" s="1414" t="n">
        <v>346.632756939538</v>
      </c>
      <c r="CT19" s="1410">
        <f>CS19/DV19-1</f>
        <v/>
      </c>
      <c r="CU19" s="1414">
        <f>BW19+BY19+CA19+CC19+CE19+CG19+CI19+CK19+CM19+CO19+CQ19+CS19</f>
        <v/>
      </c>
      <c r="CV19" s="1410">
        <f>CU19/SUM(DK19:DV19)-1</f>
        <v/>
      </c>
      <c r="CW19" s="1410" t="n"/>
      <c r="CX19" s="1412">
        <f>CS19/CQ19-1</f>
        <v/>
      </c>
      <c r="CY19" s="1412">
        <f>CQ19/CO19-1</f>
        <v/>
      </c>
      <c r="CZ19" s="1412" t="n"/>
      <c r="DA19" s="1412" t="n"/>
      <c r="DB19" s="1412" t="n"/>
      <c r="DC19" s="1412" t="n"/>
      <c r="DD19" s="1412" t="n"/>
      <c r="DE19" s="1412" t="n"/>
      <c r="DF19" s="1412" t="n"/>
      <c r="DG19" s="1412" t="n"/>
      <c r="DH19" s="1412" t="n"/>
      <c r="DI19" s="1412" t="n"/>
      <c r="DK19" s="1428" t="n">
        <v>332.407354586371</v>
      </c>
      <c r="DL19" s="1428" t="n">
        <v>297.823372065713</v>
      </c>
      <c r="DM19" s="1428" t="n">
        <v>440.300650232216</v>
      </c>
      <c r="DN19" s="1428" t="n">
        <v>406.702265486984</v>
      </c>
      <c r="DO19" s="1428" t="n">
        <v>436.615864907923</v>
      </c>
      <c r="DP19" s="1428" t="n">
        <v>401.649205097235</v>
      </c>
      <c r="DQ19" s="1428" t="n">
        <v>407.842474704744</v>
      </c>
      <c r="DR19" s="1428" t="n">
        <v>452.053719730822</v>
      </c>
      <c r="DS19" s="1428" t="n">
        <v>435.892067336847</v>
      </c>
      <c r="DT19" s="1428" t="n">
        <v>433.549926601276</v>
      </c>
      <c r="DU19" s="1428" t="n">
        <v>391.13190333291</v>
      </c>
      <c r="DV19" s="1428" t="n">
        <v>438.255807663128</v>
      </c>
      <c r="DW19" s="1410" t="n">
        <v>0.0216392469081057</v>
      </c>
      <c r="DX19" s="1414" t="n">
        <v>4874.224611746169</v>
      </c>
      <c r="DY19" s="31" t="n">
        <v>0.06565694592457549</v>
      </c>
      <c r="DZ19" s="924" t="n"/>
      <c r="EA19" s="1417" t="n">
        <v>392.581430548022</v>
      </c>
      <c r="EB19" s="1417" t="n">
        <v>171.806228091386</v>
      </c>
      <c r="EC19" s="1417" t="n">
        <v>333.350239341918</v>
      </c>
      <c r="ED19" s="1417" t="n">
        <v>387.795233547207</v>
      </c>
      <c r="EE19" s="1417" t="n">
        <v>406.2284669361931</v>
      </c>
      <c r="EF19" s="1417" t="n">
        <v>450.416980760757</v>
      </c>
      <c r="EG19" s="1417" t="n">
        <v>398.901248468008</v>
      </c>
      <c r="EH19" s="1417" t="n">
        <v>407.3215574971391</v>
      </c>
      <c r="EI19" s="1417" t="n">
        <v>391.0093093981341</v>
      </c>
      <c r="EJ19" s="1417" t="n">
        <v>365.789350032546</v>
      </c>
      <c r="EK19" s="1417" t="n">
        <v>439.742105755554</v>
      </c>
      <c r="EL19" s="1417" t="n">
        <v>428.973151716193</v>
      </c>
      <c r="EM19" s="1418" t="n"/>
      <c r="EN19" s="31" t="n"/>
      <c r="EO19" s="1955">
        <f>SUM(EA19:EL19)</f>
        <v/>
      </c>
    </row>
    <row r="20" ht="27" customFormat="1" customHeight="1" s="190">
      <c r="A20" s="1977" t="n"/>
      <c r="B20" s="1392" t="inlineStr">
        <is>
          <t>规上+规下周转量  (万吨公里)</t>
        </is>
      </c>
      <c r="C20" s="1409">
        <f>C21+C22</f>
        <v/>
      </c>
      <c r="D20" s="31">
        <f>C20/T20-1</f>
        <v/>
      </c>
      <c r="E20" s="1409">
        <f>E21+E22</f>
        <v/>
      </c>
      <c r="F20" s="31">
        <f>E20/V20-1</f>
        <v/>
      </c>
      <c r="G20" s="1409">
        <f>G21+G22</f>
        <v/>
      </c>
      <c r="H20" s="31">
        <f>G20/X20-1</f>
        <v/>
      </c>
      <c r="I20" s="1409">
        <f>I21+I22</f>
        <v/>
      </c>
      <c r="J20" s="31">
        <f>I20/Z20-1</f>
        <v/>
      </c>
      <c r="K20" s="2109">
        <f>K21+K22</f>
      </c>
      <c r="L20" s="31">
        <f>K20/AB20-1</f>
      </c>
      <c r="M20" s="2110">
        <f>M21+M22</f>
      </c>
      <c r="N20" s="31">
        <f>M20/AD20-1</f>
      </c>
      <c r="O20" s="2111">
        <f>O21+O22</f>
      </c>
      <c r="P20" s="31">
        <f>O20/AF20-1</f>
      </c>
      <c r="Q20" s="1409">
        <f>C20+E20+G20+I20+K20+M20+O20</f>
      </c>
      <c r="R20" s="31">
        <f>Q20/SUM(T20,V20,X20,Z20,AB20,AD20,AF20)-1</f>
      </c>
      <c r="S20" s="31" t="n"/>
      <c r="T20" s="1409">
        <f>T21+T22</f>
        <v/>
      </c>
      <c r="U20" s="31">
        <f>T20/AV20-1</f>
        <v/>
      </c>
      <c r="V20" s="1409">
        <f>V21+V22</f>
        <v/>
      </c>
      <c r="W20" s="31">
        <f>V20/AX20-1</f>
        <v/>
      </c>
      <c r="X20" s="1409">
        <f>X21+X22</f>
        <v/>
      </c>
      <c r="Y20" s="31">
        <f>X20/AZ20-1</f>
        <v/>
      </c>
      <c r="Z20" s="1409">
        <f>Z21+Z22</f>
        <v/>
      </c>
      <c r="AA20" s="31">
        <f>Z20/BB20-1</f>
        <v/>
      </c>
      <c r="AB20" s="1409">
        <f>AB21+AB22</f>
        <v/>
      </c>
      <c r="AC20" s="31">
        <f>AB20/BD20-1</f>
        <v/>
      </c>
      <c r="AD20" s="1409">
        <f>AD21+AD22</f>
        <v/>
      </c>
      <c r="AE20" s="31">
        <f>AD20/BF20-1</f>
        <v/>
      </c>
      <c r="AF20" s="1409">
        <f>AF21+AF22</f>
        <v/>
      </c>
      <c r="AG20" s="31">
        <f>AF20/BH20-1</f>
        <v/>
      </c>
      <c r="AH20" s="1409">
        <f>AH21+AH22</f>
        <v/>
      </c>
      <c r="AI20" s="31">
        <f>AH20/BJ20-1</f>
        <v/>
      </c>
      <c r="AJ20" s="1409">
        <f>AJ21+AJ22</f>
        <v/>
      </c>
      <c r="AK20" s="31">
        <f>AJ20/BL20-1</f>
        <v/>
      </c>
      <c r="AL20" s="1409">
        <f>AL21+AL22</f>
        <v/>
      </c>
      <c r="AM20" s="31">
        <f>AL20/BN20-1</f>
        <v/>
      </c>
      <c r="AN20" s="1409">
        <f>AN21+AN22</f>
        <v/>
      </c>
      <c r="AO20" s="31">
        <f>AN20/BP20-1</f>
        <v/>
      </c>
      <c r="AP20" s="1409">
        <f>AP21+AP22</f>
        <v/>
      </c>
      <c r="AQ20" s="31">
        <f>AP20/BR20-1</f>
        <v/>
      </c>
      <c r="AR20" s="1409">
        <f>T20+V20+X20+Z20+AB20+AD20+AF20+AH20+AJ20+AL20+AN20+AP20</f>
      </c>
      <c r="AS20" s="31">
        <f>AR20/SUM(AV20,AX20,AZ20,BB20,BD20,BF20,BH20,BJ20,BL20,BN20,BP20,BR20)-1</f>
        <v/>
      </c>
      <c r="AT20" s="31" t="n"/>
      <c r="AU20" s="1409">
        <f>AV20+AX20+AZ20+BB20+BD20+BF20+BH20+BJ20+BL20+BN20+BP20</f>
        <v/>
      </c>
      <c r="AV20" s="1409">
        <f>AV21+AV22</f>
        <v/>
      </c>
      <c r="AW20" s="31">
        <f>AV20/BW20-1</f>
        <v/>
      </c>
      <c r="AX20" s="1409">
        <f>AX21+AX22</f>
        <v/>
      </c>
      <c r="AY20" s="31">
        <f>AX20/BY20-1</f>
        <v/>
      </c>
      <c r="AZ20" s="1409">
        <f>AZ21+AZ22</f>
        <v/>
      </c>
      <c r="BA20" s="31">
        <f>AZ20/CA20-1</f>
        <v/>
      </c>
      <c r="BB20" s="1409">
        <f>BB21+BB22</f>
        <v/>
      </c>
      <c r="BC20" s="31">
        <f>BB20/CC20-1</f>
        <v/>
      </c>
      <c r="BD20" s="1409">
        <f>BD21+BD22</f>
        <v/>
      </c>
      <c r="BE20" s="31">
        <f>BD20/CE20-1</f>
        <v/>
      </c>
      <c r="BF20" s="1409">
        <f>BF21+BF22</f>
        <v/>
      </c>
      <c r="BG20" s="31">
        <f>BF20/CG20-1</f>
        <v/>
      </c>
      <c r="BH20" s="1409">
        <f>BH21+BH22</f>
        <v/>
      </c>
      <c r="BI20" s="31">
        <f>BH20/CI20-1</f>
        <v/>
      </c>
      <c r="BJ20" s="1409">
        <f>BJ21+BJ22</f>
        <v/>
      </c>
      <c r="BK20" s="31">
        <f>BJ20/CK20-1</f>
        <v/>
      </c>
      <c r="BL20" s="1409">
        <f>BL21+BL22</f>
        <v/>
      </c>
      <c r="BM20" s="31">
        <f>BL20/CM20-1</f>
        <v/>
      </c>
      <c r="BN20" s="1409">
        <f>BN21+BN22</f>
        <v/>
      </c>
      <c r="BO20" s="31">
        <f>BN20/CO20-1</f>
        <v/>
      </c>
      <c r="BP20" s="1409">
        <f>BP21+BP22</f>
        <v/>
      </c>
      <c r="BQ20" s="31">
        <f>BP20/CQ20-1</f>
        <v/>
      </c>
      <c r="BR20" s="1409">
        <f>BR21+BR22</f>
        <v/>
      </c>
      <c r="BS20" s="31">
        <f>BR20/CS20-1</f>
        <v/>
      </c>
      <c r="BT20" s="1409">
        <f>AV20+AX20+AZ20+BB20+BD20+BF20+BH20+BJ20+BL20+BN20+BP20+BR20</f>
        <v/>
      </c>
      <c r="BU20" s="31">
        <f>BT20/SUM(BW20,BY20,CA20,CC20,CE20,CG20,CI20,CK20,CM20,CO20,CQ20,CS20)-1</f>
        <v/>
      </c>
      <c r="BV20" s="31" t="n"/>
      <c r="BW20" s="1414">
        <f>BW21+BW22</f>
        <v/>
      </c>
      <c r="BX20" s="1410">
        <f>BW20/DK20-1</f>
        <v/>
      </c>
      <c r="BY20" s="1414">
        <f>BY21+BY22</f>
        <v/>
      </c>
      <c r="BZ20" s="1410">
        <f>BY20/DL20-1</f>
        <v/>
      </c>
      <c r="CA20" s="1414">
        <f>SUM(CA21:CA22)</f>
        <v/>
      </c>
      <c r="CB20" s="1410">
        <f>CA20/DM20-1</f>
        <v/>
      </c>
      <c r="CC20" s="1414" t="n">
        <v>44439.4386328218</v>
      </c>
      <c r="CD20" s="1410">
        <f>CC20/DN20-1</f>
        <v/>
      </c>
      <c r="CE20" s="1414" t="n">
        <v>44693.3389568102</v>
      </c>
      <c r="CF20" s="1410">
        <f>CE20/DO20-1</f>
        <v/>
      </c>
      <c r="CG20" s="1414">
        <f>CG21+CG22</f>
        <v/>
      </c>
      <c r="CH20" s="1410">
        <f>CG20/DP20-1</f>
        <v/>
      </c>
      <c r="CI20" s="1414">
        <f>CI21+CI22</f>
        <v/>
      </c>
      <c r="CJ20" s="1410">
        <f>CI20/DQ20-1</f>
        <v/>
      </c>
      <c r="CK20" s="1414" t="n">
        <v>48643.4849071618</v>
      </c>
      <c r="CL20" s="1410">
        <f>CK20/DR20-1</f>
        <v/>
      </c>
      <c r="CM20" s="1414">
        <f>SUM(CM21:CM22)</f>
        <v/>
      </c>
      <c r="CN20" s="1410">
        <f>CM20/DS20-1</f>
        <v/>
      </c>
      <c r="CO20" s="1414">
        <f>SUM(CO21:CO22)</f>
        <v/>
      </c>
      <c r="CP20" s="1410">
        <f>CO20/DT20-1</f>
        <v/>
      </c>
      <c r="CQ20" s="1414">
        <f>CQ21+CQ22</f>
        <v/>
      </c>
      <c r="CR20" s="1410">
        <f>CQ20/DV20-1</f>
        <v/>
      </c>
      <c r="CS20" s="1414">
        <f>CS21+CS22</f>
        <v/>
      </c>
      <c r="CT20" s="1410">
        <f>CS20/DV20-1</f>
        <v/>
      </c>
      <c r="CU20" s="1414">
        <f>BW20+BY20+CA20+CC20+CE20+CG20+CI20+CK20+CM20+CO20+CQ20+CS20</f>
        <v/>
      </c>
      <c r="CV20" s="1410">
        <f>CU20/SUM(DK20:DV20)-1</f>
        <v/>
      </c>
      <c r="CW20" s="1410" t="n"/>
      <c r="CX20" s="1412">
        <f>CS20/CQ20-1</f>
        <v/>
      </c>
      <c r="CY20" s="1412">
        <f>CQ20/CO20-1</f>
        <v/>
      </c>
      <c r="CZ20" s="1412" t="n"/>
      <c r="DA20" s="1412" t="n"/>
      <c r="DB20" s="1412" t="n"/>
      <c r="DC20" s="1412" t="n"/>
      <c r="DD20" s="1412" t="n"/>
      <c r="DE20" s="1412" t="n"/>
      <c r="DF20" s="1412" t="n"/>
      <c r="DG20" s="1412" t="n"/>
      <c r="DH20" s="1412" t="n"/>
      <c r="DI20" s="1412" t="n"/>
      <c r="DK20" s="1414" t="n">
        <v>31655.8781727246</v>
      </c>
      <c r="DL20" s="1414" t="n">
        <v>24237.2098342053</v>
      </c>
      <c r="DM20" s="1414" t="n">
        <v>36150.3688065085</v>
      </c>
      <c r="DN20" s="1414" t="n">
        <v>36799.0511980949</v>
      </c>
      <c r="DO20" s="1414" t="n">
        <v>37354.0136427093</v>
      </c>
      <c r="DP20" s="1414" t="n">
        <v>35048.9977750122</v>
      </c>
      <c r="DQ20" s="1414" t="n">
        <v>36920.0045182444</v>
      </c>
      <c r="DR20" s="1414" t="n">
        <v>39932.1305741686</v>
      </c>
      <c r="DS20" s="1414" t="n">
        <v>40249.7092671876</v>
      </c>
      <c r="DT20" s="1414" t="n">
        <v>41678.1636674854</v>
      </c>
      <c r="DU20" s="1414" t="n">
        <v>48866.702022169</v>
      </c>
      <c r="DV20" s="1414" t="n">
        <v>45136.9463204856</v>
      </c>
      <c r="DW20" s="1410" t="n">
        <v>0.08937629220747149</v>
      </c>
      <c r="DX20" s="1414" t="n">
        <v>454029.175798995</v>
      </c>
      <c r="DY20" s="31" t="n">
        <v>-0.0245563508647466</v>
      </c>
      <c r="DZ20" s="31" t="n"/>
      <c r="EA20" s="1399">
        <f>EA21+EA22</f>
        <v/>
      </c>
      <c r="EB20" s="1399">
        <f>EB21+EB22</f>
        <v/>
      </c>
      <c r="EC20" s="1399">
        <f>EC21+EC22</f>
        <v/>
      </c>
      <c r="ED20" s="1399">
        <f>ED21+ED22</f>
        <v/>
      </c>
      <c r="EE20" s="1399">
        <f>EE21+EE22</f>
        <v/>
      </c>
      <c r="EF20" s="1399">
        <f>EF21+EF22</f>
        <v/>
      </c>
      <c r="EG20" s="1399">
        <f>EG21+EG22</f>
        <v/>
      </c>
      <c r="EH20" s="1399">
        <f>EH21+EH22</f>
        <v/>
      </c>
      <c r="EI20" s="1399">
        <f>EI21+EI22</f>
        <v/>
      </c>
      <c r="EJ20" s="1399">
        <f>EJ21+EJ22</f>
        <v/>
      </c>
      <c r="EK20" s="1417">
        <f>EK21+EK22</f>
        <v/>
      </c>
      <c r="EL20" s="1417">
        <f>EL21+EL22</f>
        <v/>
      </c>
      <c r="EM20" s="1418" t="n"/>
      <c r="EN20" s="31" t="n"/>
      <c r="EO20" s="1435" t="n"/>
    </row>
    <row r="21" ht="27" customFormat="1" customHeight="1" s="190">
      <c r="A21" s="1977" t="n"/>
      <c r="B21" s="1392" t="inlineStr">
        <is>
          <t>规上货物周转量  (万吨公里)</t>
        </is>
      </c>
      <c r="C21" s="1409" t="n">
        <v>18790.8307</v>
      </c>
      <c r="D21" s="31">
        <f>C21/T21-1</f>
        <v/>
      </c>
      <c r="E21" s="1409" t="n">
        <v>18331.5023</v>
      </c>
      <c r="F21" s="31">
        <f>E21/V21-1</f>
        <v/>
      </c>
      <c r="G21" s="1409" t="n">
        <v>17686.3439</v>
      </c>
      <c r="H21" s="31">
        <f>G21/X21-1</f>
        <v/>
      </c>
      <c r="I21" s="1409" t="n">
        <v>16648.4081</v>
      </c>
      <c r="J21" s="31">
        <f>I21/Z21-1</f>
        <v/>
      </c>
      <c r="K21" s="1409" t="n">
        <v>15402.9278</v>
      </c>
      <c r="L21" s="31">
        <f>K21/AB21-1</f>
      </c>
      <c r="M21" s="1409" t="n">
        <v>16044.5999</v>
      </c>
      <c r="N21" s="31">
        <f>M21/AD21-1</f>
      </c>
      <c r="O21" s="1409" t="n">
        <v>15366.3263</v>
      </c>
      <c r="P21" s="31">
        <f>O21/AF21-1</f>
      </c>
      <c r="Q21" s="1409">
        <f>C21+E21+G21+I21+K21+M21+O21</f>
      </c>
      <c r="R21" s="31">
        <f>Q21/SUM(T21,V21,X21,Z21,AB21,AD21,AF21)-1</f>
      </c>
      <c r="S21" s="31" t="n"/>
      <c r="T21" s="1409" t="n">
        <v>22905.0144</v>
      </c>
      <c r="U21" s="31">
        <f>T21/AV21-1</f>
        <v/>
      </c>
      <c r="V21" s="1409" t="n">
        <v>22339.126</v>
      </c>
      <c r="W21" s="31">
        <f>V21/AX21-1</f>
        <v/>
      </c>
      <c r="X21" s="1409" t="n">
        <v>20346.423</v>
      </c>
      <c r="Y21" s="31">
        <f>X21/AZ21-1</f>
        <v/>
      </c>
      <c r="Z21" s="1409" t="n">
        <v>21174.7348</v>
      </c>
      <c r="AA21" s="31">
        <f>Z21/BB21-1</f>
        <v/>
      </c>
      <c r="AB21" s="1409" t="n">
        <v>20026.5253</v>
      </c>
      <c r="AC21" s="31">
        <f>AB21/BD21-1</f>
        <v/>
      </c>
      <c r="AD21" s="1409" t="n">
        <v>20285.5712</v>
      </c>
      <c r="AE21" s="31">
        <f>AD21/BF21-1</f>
        <v/>
      </c>
      <c r="AF21" s="1409" t="n">
        <v>13930.6444</v>
      </c>
      <c r="AG21" s="31">
        <f>AF21/BH21-1</f>
        <v/>
      </c>
      <c r="AH21" s="1409" t="n">
        <v>13141.519</v>
      </c>
      <c r="AI21" s="31">
        <f>AH21/BJ21-1</f>
        <v/>
      </c>
      <c r="AJ21" s="1409" t="n">
        <v>21230.2923</v>
      </c>
      <c r="AK21" s="31">
        <f>AJ21/BL21-1</f>
        <v/>
      </c>
      <c r="AL21" s="1409" t="n">
        <v>20153.559</v>
      </c>
      <c r="AM21" s="31">
        <f>AL21/BN21-1</f>
        <v/>
      </c>
      <c r="AN21" s="1409" t="n">
        <v>21854.1204</v>
      </c>
      <c r="AO21" s="31">
        <f>AN21/BP21-1</f>
        <v/>
      </c>
      <c r="AP21" s="1409" t="n">
        <v>27481.3758</v>
      </c>
      <c r="AQ21" s="31">
        <f>AP21/BR21-1</f>
        <v/>
      </c>
      <c r="AR21" s="1409">
        <f>T21+V21+X21+Z21+AB21+AD21+AF21+AH21+AJ21+AL21+AN21+AP21</f>
      </c>
      <c r="AS21" s="31">
        <f>AR21/SUM(AV21,AX21,AZ21,BB21,BD21,BF21,BH21,BJ21,BL21,BN21,BP21,BR21)-1</f>
        <v/>
      </c>
      <c r="AT21" s="31" t="n"/>
      <c r="AU21" s="1409">
        <f>AV21+AX21+AZ21+BB21+BD21+BF21+BH21+BJ21+BL21+BN21+BP21</f>
        <v/>
      </c>
      <c r="AV21" s="1409" t="n">
        <v>18013.8743</v>
      </c>
      <c r="AW21" s="31">
        <f>AV21/BW21-1</f>
        <v/>
      </c>
      <c r="AX21" s="1409" t="n">
        <v>17155.5151</v>
      </c>
      <c r="AY21" s="31">
        <f>AX21/BY21-1</f>
        <v/>
      </c>
      <c r="AZ21" s="1409" t="n">
        <v>16803.094</v>
      </c>
      <c r="BA21" s="31">
        <f>AZ21/CA21-1</f>
        <v/>
      </c>
      <c r="BB21" s="1409" t="n">
        <v>18398.7056</v>
      </c>
      <c r="BC21" s="31">
        <f>BB21/CC21-1</f>
        <v/>
      </c>
      <c r="BD21" s="1409" t="n">
        <v>19155.9186</v>
      </c>
      <c r="BE21" s="31">
        <f>BD21/CE21-1</f>
        <v/>
      </c>
      <c r="BF21" s="1409" t="n">
        <v>19802.7276</v>
      </c>
      <c r="BG21" s="31">
        <f>BF21/CG21-1</f>
        <v/>
      </c>
      <c r="BH21" s="1409" t="n">
        <v>19628.9607</v>
      </c>
      <c r="BI21" s="31">
        <f>BH21/CI21-1</f>
        <v/>
      </c>
      <c r="BJ21" s="1409" t="n">
        <v>20414.9049</v>
      </c>
      <c r="BK21" s="31">
        <f>BJ21/CK21-1</f>
        <v/>
      </c>
      <c r="BL21" s="1409" t="n">
        <v>20784.8011</v>
      </c>
      <c r="BM21" s="31">
        <f>BL21/CM21-1</f>
        <v/>
      </c>
      <c r="BN21" s="1409" t="n">
        <v>20338.527</v>
      </c>
      <c r="BO21" s="31">
        <f>BN21/CO21-1</f>
        <v/>
      </c>
      <c r="BP21" s="1409" t="n">
        <v>21475.4677</v>
      </c>
      <c r="BQ21" s="31">
        <f>BP21/CQ21-1</f>
        <v/>
      </c>
      <c r="BR21" s="1409" t="n">
        <v>26731.013</v>
      </c>
      <c r="BS21" s="31">
        <f>BR21/CS21-1</f>
        <v/>
      </c>
      <c r="BT21" s="1409">
        <f>AV21+AX21+AZ21+BB21+BD21+BF21+BH21+BJ21+BL21+BN21+BP21+BR21</f>
        <v/>
      </c>
      <c r="BU21" s="31">
        <f>BT21/SUM(BW21,BY21,CA21,CC21,CE21,CG21,CI21,CK21,CM21,CO21,CQ21,CS21)-1</f>
        <v/>
      </c>
      <c r="BV21" s="31" t="n"/>
      <c r="BW21" s="1414" t="n">
        <v>8511.501</v>
      </c>
      <c r="BX21" s="1410">
        <f>BW21/DK21-1</f>
        <v/>
      </c>
      <c r="BY21" s="1414" t="n">
        <v>8928.2693</v>
      </c>
      <c r="BZ21" s="1410">
        <f>BY21/DL21-1</f>
        <v/>
      </c>
      <c r="CA21" s="1414" t="n">
        <v>12760.3798</v>
      </c>
      <c r="CB21" s="1410">
        <f>CA21/DM21-1</f>
        <v/>
      </c>
      <c r="CC21" s="1414" t="n">
        <v>13801.1836</v>
      </c>
      <c r="CD21" s="1410">
        <f>CC21/DN21-1</f>
        <v/>
      </c>
      <c r="CE21" s="1414" t="n">
        <v>14540.7765</v>
      </c>
      <c r="CF21" s="1410">
        <f>CE21/DO21-1</f>
        <v/>
      </c>
      <c r="CG21" s="1414" t="n">
        <v>17440.8595</v>
      </c>
      <c r="CH21" s="1410">
        <f>CG21/DP21-1</f>
        <v/>
      </c>
      <c r="CI21" s="1427" t="n">
        <v>12763.7246</v>
      </c>
      <c r="CJ21" s="1410">
        <f>CI21/DQ21-1</f>
        <v/>
      </c>
      <c r="CK21" s="1439" t="n">
        <v>13734.3007</v>
      </c>
      <c r="CL21" s="1410">
        <f>CK21/DR21-1</f>
        <v/>
      </c>
      <c r="CM21" s="1427" t="n">
        <v>14269.3964</v>
      </c>
      <c r="CN21" s="1410">
        <f>CM21/DS21-1</f>
        <v/>
      </c>
      <c r="CO21" s="1427" t="n">
        <v>15619.7052</v>
      </c>
      <c r="CP21" s="1410">
        <f>CO21/DT21-1</f>
        <v/>
      </c>
      <c r="CQ21" s="1417" t="n">
        <v>16459.2401</v>
      </c>
      <c r="CR21" s="1410">
        <f>CQ21/DV21-1</f>
        <v/>
      </c>
      <c r="CS21" s="1417" t="n">
        <v>19582.0148</v>
      </c>
      <c r="CT21" s="1410">
        <f>CS21/DV21-1</f>
        <v/>
      </c>
      <c r="CU21" s="1414">
        <f>BW21+BY21+CA21+CC21+CE21+CG21+CI21+CK21+CM21+CO21+CQ21+CS21</f>
        <v/>
      </c>
      <c r="CV21" s="1410">
        <f>CU21/SUM(DK21:DV21)-1</f>
        <v/>
      </c>
      <c r="CW21" s="1410" t="n"/>
      <c r="CX21" s="1412">
        <f>CS21/CQ21-1</f>
        <v/>
      </c>
      <c r="CY21" s="1412">
        <f>CQ21/CO21-1</f>
        <v/>
      </c>
      <c r="CZ21" s="1412" t="n"/>
      <c r="DA21" s="1412" t="n"/>
      <c r="DB21" s="1412" t="n"/>
      <c r="DC21" s="1412" t="n"/>
      <c r="DD21" s="1412" t="n"/>
      <c r="DE21" s="1412" t="n"/>
      <c r="DF21" s="1412" t="n"/>
      <c r="DG21" s="1412" t="n"/>
      <c r="DH21" s="1412" t="n"/>
      <c r="DI21" s="1412" t="n"/>
      <c r="DK21" s="1414" t="n">
        <v>1903.2883</v>
      </c>
      <c r="DL21" s="1414" t="n">
        <v>2130.2988</v>
      </c>
      <c r="DM21" s="1414" t="n">
        <v>1725.3818</v>
      </c>
      <c r="DN21" s="1414" t="n">
        <v>1976.1608</v>
      </c>
      <c r="DO21" s="1414" t="n">
        <v>1849.8676</v>
      </c>
      <c r="DP21" s="1414" t="n">
        <v>1818.547</v>
      </c>
      <c r="DQ21" s="1414" t="n">
        <v>2126.2045</v>
      </c>
      <c r="DR21" s="1414" t="n">
        <v>1708.7346</v>
      </c>
      <c r="DS21" s="1414" t="n">
        <v>2944.0374</v>
      </c>
      <c r="DT21" s="1414" t="n">
        <v>3141.7798</v>
      </c>
      <c r="DU21" s="1414" t="n">
        <v>15333.3286</v>
      </c>
      <c r="DV21" s="1414" t="n">
        <v>3794.4287</v>
      </c>
      <c r="DW21" s="1410" t="n">
        <v>0.5514276550927319</v>
      </c>
      <c r="DX21" s="1414" t="n">
        <v>40452.0579</v>
      </c>
      <c r="DY21" s="31" t="n">
        <v>0.100396806404952</v>
      </c>
      <c r="DZ21" s="31" t="n"/>
      <c r="EA21" s="1417" t="n">
        <v>3237.998</v>
      </c>
      <c r="EB21" s="1417" t="n">
        <v>3002.1352</v>
      </c>
      <c r="EC21" s="1417" t="n">
        <v>3766.60466</v>
      </c>
      <c r="ED21" s="1417" t="n">
        <v>3609.6626</v>
      </c>
      <c r="EE21" s="1417" t="n">
        <v>3346.6557</v>
      </c>
      <c r="EF21" s="1417" t="n">
        <v>3182.3725</v>
      </c>
      <c r="EG21" s="1417" t="n">
        <v>2933.6125</v>
      </c>
      <c r="EH21" s="1417" t="n">
        <v>2950.7339</v>
      </c>
      <c r="EI21" s="1417" t="n">
        <v>2918.4024</v>
      </c>
      <c r="EJ21" s="1417" t="n">
        <v>2923.2801</v>
      </c>
      <c r="EK21" s="1417" t="n">
        <v>2444.1137</v>
      </c>
      <c r="EL21" s="1417" t="n">
        <v>2445.7658</v>
      </c>
      <c r="EM21" s="1418" t="n"/>
      <c r="EN21" s="31" t="n"/>
      <c r="EO21" s="1955">
        <f>SUM(EA21:EL21)</f>
        <v/>
      </c>
    </row>
    <row r="22" ht="27" customFormat="1" customHeight="1" s="190" thickBot="1">
      <c r="A22" s="1954" t="n"/>
      <c r="B22" s="1392" t="inlineStr">
        <is>
          <t>规下货物周转量  (万吨公里)</t>
        </is>
      </c>
      <c r="C22" s="1409" t="n">
        <v>28717.4038115509</v>
      </c>
      <c r="D22" s="31">
        <f>C22/T22-1</f>
        <v/>
      </c>
      <c r="E22" s="1409" t="n">
        <v>17619.1197346529</v>
      </c>
      <c r="F22" s="31">
        <f>E22/V22-1</f>
        <v/>
      </c>
      <c r="G22" s="1409" t="n">
        <v>31463.7148512181</v>
      </c>
      <c r="H22" s="31">
        <f>G22/X22-1</f>
        <v/>
      </c>
      <c r="I22" s="1409" t="n">
        <v>34686.4366117424</v>
      </c>
      <c r="J22" s="31">
        <f>I22/Z22-1</f>
        <v/>
      </c>
      <c r="K22" s="2112" t="n">
        <v>35412.4567697161</v>
      </c>
      <c r="L22" s="31">
        <f>K22/AB22-1</f>
      </c>
      <c r="M22" s="2113" t="n">
        <v>33122.3695871561</v>
      </c>
      <c r="N22" s="31">
        <f>M22/AD22-1</f>
      </c>
      <c r="O22" s="2114" t="n">
        <v>31212.6786205715</v>
      </c>
      <c r="P22" s="31">
        <f>O22/AF22-1</f>
      </c>
      <c r="Q22" s="1409">
        <f>C22+E22+G22+I22+K22+M22+O22</f>
      </c>
      <c r="R22" s="31">
        <f>Q22/SUM(T22,V22,X22,Z22,AB22,AD22,AF22)-1</f>
      </c>
      <c r="S22" s="31" t="n"/>
      <c r="T22" s="1409" t="n">
        <v>18734.5807247153</v>
      </c>
      <c r="U22" s="31">
        <f>T22/AV22-1</f>
        <v/>
      </c>
      <c r="V22" s="1409" t="n">
        <v>19533.9313777258</v>
      </c>
      <c r="W22" s="31">
        <f>V22/AX22-1</f>
        <v/>
      </c>
      <c r="X22" s="1409" t="n">
        <v>30080.5758116425</v>
      </c>
      <c r="Y22" s="31">
        <f>X22/AZ22-1</f>
        <v/>
      </c>
      <c r="Z22" s="1409" t="n">
        <v>30521.7191721683</v>
      </c>
      <c r="AA22" s="31">
        <f>Z22/BB22-1</f>
        <v/>
      </c>
      <c r="AB22" s="1409" t="n">
        <v>31744.8166325071</v>
      </c>
      <c r="AC22" s="31">
        <f>AB22/BD22-1</f>
        <v/>
      </c>
      <c r="AD22" s="1409" t="n">
        <v>28270.6142920174</v>
      </c>
      <c r="AE22" s="31">
        <f>AD22/BF22-1</f>
        <v/>
      </c>
      <c r="AF22" s="1409" t="n">
        <v>31624.4457163336</v>
      </c>
      <c r="AG22" s="31">
        <f>AF22/BH22-1</f>
        <v/>
      </c>
      <c r="AH22" s="1409" t="n">
        <v>33593.5642922574</v>
      </c>
      <c r="AI22" s="31">
        <f>AH22/BJ22-1</f>
        <v/>
      </c>
      <c r="AJ22" s="1409" t="n">
        <v>28085.3019555778</v>
      </c>
      <c r="AK22" s="31">
        <f>AJ22/BL22-1</f>
        <v/>
      </c>
      <c r="AL22" s="1409" t="n">
        <v>27470.6158756874</v>
      </c>
      <c r="AM22" s="31">
        <f>AL22/BN22-1</f>
        <v/>
      </c>
      <c r="AN22" s="1409" t="n">
        <v>29272.7337243882</v>
      </c>
      <c r="AO22" s="31">
        <f>AN22/BP22-1</f>
        <v/>
      </c>
      <c r="AP22" s="1409" t="n">
        <v>26023.5750172985</v>
      </c>
      <c r="AQ22" s="31">
        <f>AP22/BR22-1</f>
        <v/>
      </c>
      <c r="AR22" s="1409">
        <f>T22+V22+X22+Z22+AB22+AD22+AF22+AH22+AJ22+AL22+AN22+AP22</f>
      </c>
      <c r="AS22" s="31">
        <f>AR22/SUM(AV22,AX22,AZ22,BB22,BD22,BF22,BH22,BJ22,BL22,BN22,BP22,BR22)-1</f>
        <v/>
      </c>
      <c r="AT22" s="31" t="n"/>
      <c r="AU22" s="1409">
        <f>AV22+AX22+AZ22+BB22+BD22+BF22+BH22+BJ22+BL22+BN22+BP22</f>
        <v/>
      </c>
      <c r="AV22" s="1409" t="n">
        <v>26345.8184136669</v>
      </c>
      <c r="AW22" s="31">
        <f>AV22/BW22-1</f>
        <v/>
      </c>
      <c r="AX22" s="1409" t="n">
        <v>11831.0282297769</v>
      </c>
      <c r="AY22" s="31">
        <f>AX22/BY22-1</f>
        <v/>
      </c>
      <c r="AZ22" s="1409" t="n">
        <v>29401.011886476</v>
      </c>
      <c r="BA22" s="31">
        <f>AZ22/CA22-1</f>
        <v/>
      </c>
      <c r="BB22" s="1409" t="n">
        <v>30096.7109032531</v>
      </c>
      <c r="BC22" s="31">
        <f>BB22/CC22-1</f>
        <v/>
      </c>
      <c r="BD22" s="1409" t="n">
        <v>30042.3069464773</v>
      </c>
      <c r="BE22" s="31">
        <f>BD22/CE22-1</f>
        <v/>
      </c>
      <c r="BF22" s="1409" t="n">
        <v>25493.7443246541</v>
      </c>
      <c r="BG22" s="31">
        <f>BF22/CG22-1</f>
        <v/>
      </c>
      <c r="BH22" s="1409" t="n">
        <v>25909.5778470937</v>
      </c>
      <c r="BI22" s="31">
        <f>BH22/CI22-1</f>
        <v/>
      </c>
      <c r="BJ22" s="1409" t="n">
        <v>28227.3282937975</v>
      </c>
      <c r="BK22" s="31">
        <f>BJ22/CK22-1</f>
        <v/>
      </c>
      <c r="BL22" s="1409" t="n">
        <v>27064.1046070804</v>
      </c>
      <c r="BM22" s="31">
        <f>BL22/CM22-1</f>
        <v/>
      </c>
      <c r="BN22" s="1409" t="n">
        <v>28700.7272622607</v>
      </c>
      <c r="BO22" s="31">
        <f>BN22/CO22-1</f>
        <v/>
      </c>
      <c r="BP22" s="1409" t="n">
        <v>30677.8061817532</v>
      </c>
      <c r="BQ22" s="31">
        <f>BP22/CQ22-1</f>
        <v/>
      </c>
      <c r="BR22" s="1409" t="n">
        <v>30339.0329458671</v>
      </c>
      <c r="BS22" s="31">
        <f>BR22/CS22-1</f>
        <v/>
      </c>
      <c r="BT22" s="1409">
        <f>AV22+AX22+AZ22+BB22+BD22+BF22+BH22+BJ22+BL22+BN22+BP22+BR22</f>
        <v/>
      </c>
      <c r="BU22" s="31">
        <f>BT22/SUM(BW22,BY22,CA22,CC22,CE22,CG22,CI22,CK22,CM22,CO22,CQ22,CS22)-1</f>
        <v/>
      </c>
      <c r="BV22" s="31" t="n"/>
      <c r="BW22" s="1414" t="n">
        <v>20456.6672344888</v>
      </c>
      <c r="BX22" s="1410">
        <f>BW22/DK22-1</f>
        <v/>
      </c>
      <c r="BY22" s="1414" t="n">
        <v>27133.4483384883</v>
      </c>
      <c r="BZ22" s="1410">
        <f>BY22/DL22-1</f>
        <v/>
      </c>
      <c r="CA22" s="1414" t="n">
        <v>31691.2094579794</v>
      </c>
      <c r="CB22" s="1410">
        <f>CA22/DM22-1</f>
        <v/>
      </c>
      <c r="CC22" s="1414" t="n">
        <v>30638.2550328218</v>
      </c>
      <c r="CD22" s="1410">
        <f>CC22/DN22-1</f>
        <v/>
      </c>
      <c r="CE22" s="1414" t="n">
        <v>30152.5624568102</v>
      </c>
      <c r="CF22" s="1410">
        <f>CE22/DO22-1</f>
        <v/>
      </c>
      <c r="CG22" s="1437" t="n">
        <v>27131.1773788574</v>
      </c>
      <c r="CH22" s="1410">
        <f>CG22/DP22-1</f>
        <v/>
      </c>
      <c r="CI22" s="1427" t="n">
        <v>31570.20300338</v>
      </c>
      <c r="CJ22" s="1410">
        <f>CI22/DQ22-1</f>
        <v/>
      </c>
      <c r="CK22" s="1414" t="n">
        <v>34909.1842071618</v>
      </c>
      <c r="CL22" s="1410">
        <f>CK22/DR22-1</f>
        <v/>
      </c>
      <c r="CM22" s="1414" t="n">
        <v>32022.8106578515</v>
      </c>
      <c r="CN22" s="1410">
        <f>CM22/DS22-1</f>
        <v/>
      </c>
      <c r="CO22" s="1414" t="n">
        <v>32120.6684307582</v>
      </c>
      <c r="CP22" s="1410">
        <f>CO22/DT22-1</f>
        <v/>
      </c>
      <c r="CQ22" s="1414" t="n">
        <v>36173.8483005169</v>
      </c>
      <c r="CR22" s="1410">
        <f>CQ22/DV22-1</f>
        <v/>
      </c>
      <c r="CS22" s="1414" t="n">
        <v>32513.2808996563</v>
      </c>
      <c r="CT22" s="1410">
        <f>CS22/DV22-1</f>
        <v/>
      </c>
      <c r="CU22" s="1414">
        <f>BW22+BY22+CA22+CC22+CE22+CG22+CI22+CK22+CM22+CO22+CQ22+CS22</f>
        <v/>
      </c>
      <c r="CV22" s="1410">
        <f>CU22/SUM(DK22:DV22)-1</f>
        <v/>
      </c>
      <c r="CW22" s="1410" t="n"/>
      <c r="CX22" s="1412">
        <f>CS22/CQ22-1</f>
        <v/>
      </c>
      <c r="CY22" s="1412">
        <f>CQ22/CO22-1</f>
        <v/>
      </c>
      <c r="CZ22" s="1412" t="n"/>
      <c r="DA22" s="1412" t="n"/>
      <c r="DB22" s="1412" t="n"/>
      <c r="DC22" s="1412" t="n"/>
      <c r="DD22" s="1412" t="n"/>
      <c r="DE22" s="1412" t="n"/>
      <c r="DF22" s="1412" t="n"/>
      <c r="DG22" s="1412" t="n"/>
      <c r="DH22" s="1412" t="n"/>
      <c r="DI22" s="1412" t="n"/>
      <c r="DJ22" s="2035" t="n"/>
      <c r="DK22" s="1423" t="n">
        <v>29752.5898727246</v>
      </c>
      <c r="DL22" s="1423" t="n">
        <v>22106.9110342053</v>
      </c>
      <c r="DM22" s="1423" t="n">
        <v>34424.9870065085</v>
      </c>
      <c r="DN22" s="1423" t="n">
        <v>34822.8903980949</v>
      </c>
      <c r="DO22" s="1423" t="n">
        <v>35504.1460427093</v>
      </c>
      <c r="DP22" s="1423" t="n">
        <v>33230.4507750122</v>
      </c>
      <c r="DQ22" s="1423" t="n">
        <v>34793.8000182444</v>
      </c>
      <c r="DR22" s="1423" t="n">
        <v>38223.3959741686</v>
      </c>
      <c r="DS22" s="1423" t="n">
        <v>37305.6718671876</v>
      </c>
      <c r="DT22" s="1423" t="n">
        <v>38536.3838674854</v>
      </c>
      <c r="DU22" s="1423" t="n">
        <v>33533.373422169</v>
      </c>
      <c r="DV22" s="1423" t="n">
        <v>41342.5176204856</v>
      </c>
      <c r="DW22" s="1424" t="n">
        <v>0.0603912239142903</v>
      </c>
      <c r="DX22" s="1423" t="n">
        <v>413577.117898995</v>
      </c>
      <c r="DY22" s="1425" t="n">
        <v>-0.0352712296173739</v>
      </c>
      <c r="DZ22" s="923" t="n"/>
      <c r="EA22" s="1417" t="n">
        <v>37063.6140501098</v>
      </c>
      <c r="EB22" s="1417" t="n">
        <v>18640.6820314494</v>
      </c>
      <c r="EC22" s="1417" t="n">
        <v>30989.1014084087</v>
      </c>
      <c r="ED22" s="1417" t="n">
        <v>35413.6733129892</v>
      </c>
      <c r="EE22" s="1417" t="n">
        <v>36349.0479740651</v>
      </c>
      <c r="EF22" s="1417" t="n">
        <v>39843.3670115059</v>
      </c>
      <c r="EG22" s="1417" t="n">
        <v>36457.9081622205</v>
      </c>
      <c r="EH22" s="1417" t="n">
        <v>41541.1963119331</v>
      </c>
      <c r="EI22" s="1417" t="n">
        <v>37898.7463079361</v>
      </c>
      <c r="EJ22" s="1417" t="n">
        <v>34121.8264372703</v>
      </c>
      <c r="EK22" s="1417" t="n">
        <v>41390.6685718329</v>
      </c>
      <c r="EL22" s="1417" t="n">
        <v>38987.9854605693</v>
      </c>
      <c r="EM22" s="1418" t="n"/>
      <c r="EN22" s="31" t="n"/>
      <c r="EO22" s="1955">
        <f>SUM(EA22:EL22)</f>
        <v/>
      </c>
    </row>
    <row r="23" ht="27" customFormat="1" customHeight="1" s="190">
      <c r="A23" s="1392" t="inlineStr">
        <is>
          <t>十堰市</t>
        </is>
      </c>
      <c r="B23" s="1392" t="inlineStr">
        <is>
          <t>规上+规下货运量  (万吨)</t>
        </is>
      </c>
      <c r="C23" s="1409" t="n">
        <v>358.655714622378</v>
      </c>
      <c r="D23" s="31">
        <f>C23/T23-1</f>
        <v/>
      </c>
      <c r="E23" s="1409" t="n">
        <v>237.365433509639</v>
      </c>
      <c r="F23" s="31">
        <f>E23/V23-1</f>
        <v/>
      </c>
      <c r="G23" s="1409" t="n">
        <v>355.602023321228</v>
      </c>
      <c r="H23" s="31">
        <f>G23/X23-1</f>
        <v/>
      </c>
      <c r="I23" s="1409" t="n">
        <v>366.879747477184</v>
      </c>
      <c r="J23" s="31">
        <f>I23/Z23-1</f>
        <v/>
      </c>
      <c r="K23" s="1409" t="n">
        <v>365.512485725102</v>
      </c>
      <c r="L23" s="31">
        <f>K23/AB23-1</f>
        <v/>
      </c>
      <c r="M23" s="1409" t="n">
        <v>341.796576496161</v>
      </c>
      <c r="N23" s="31">
        <f>M23/AD23-1</f>
        <v/>
      </c>
      <c r="O23" s="1409" t="n">
        <v>325.094132817206</v>
      </c>
      <c r="P23" s="31">
        <f>O23/AF23-1</f>
        <v/>
      </c>
      <c r="Q23" s="1409">
        <f>C23+E23+G23+I23+K23+M23+O23</f>
        <v/>
      </c>
      <c r="R23" s="31">
        <f>Q23/SUM(T23,V23,X23,Z23,AB23,AD23,AF23)-1</f>
        <v/>
      </c>
      <c r="S23" s="31" t="n"/>
      <c r="T23" s="1409" t="n">
        <v>275.335219765172</v>
      </c>
      <c r="U23" s="31">
        <f>T23/AV23-1</f>
        <v/>
      </c>
      <c r="V23" s="1409" t="n">
        <v>259.681077287565</v>
      </c>
      <c r="W23" s="31">
        <f>V23/AX23-1</f>
        <v/>
      </c>
      <c r="X23" s="1409" t="n">
        <v>351.65252493058</v>
      </c>
      <c r="Y23" s="31">
        <f>X23/AZ23-1</f>
        <v/>
      </c>
      <c r="Z23" s="1409" t="n">
        <v>358.95195520846</v>
      </c>
      <c r="AA23" s="31">
        <f>Z23/BB23-1</f>
        <v/>
      </c>
      <c r="AB23" s="1409" t="n">
        <v>344.787126088551</v>
      </c>
      <c r="AC23" s="31">
        <f>AB23/BD23-1</f>
        <v/>
      </c>
      <c r="AD23" s="1409" t="n">
        <v>307.191023541835</v>
      </c>
      <c r="AE23" s="31">
        <f>AD23/BF23-1</f>
        <v/>
      </c>
      <c r="AF23" s="1409" t="n">
        <v>311.141531413178</v>
      </c>
      <c r="AG23" s="31">
        <f>AF23/BH23-1</f>
        <v/>
      </c>
      <c r="AH23" s="1409" t="n">
        <v>311.443390550709</v>
      </c>
      <c r="AI23" s="31">
        <f>AH23/BJ23-1</f>
        <v/>
      </c>
      <c r="AJ23" s="1409" t="n">
        <v>329.085002313275</v>
      </c>
      <c r="AK23" s="31">
        <f>AJ23/BL23-1</f>
        <v/>
      </c>
      <c r="AL23" s="1409" t="n">
        <v>311.416027075955</v>
      </c>
      <c r="AM23" s="31">
        <f>AL23/BN23-1</f>
        <v/>
      </c>
      <c r="AN23" s="1409" t="n">
        <v>351.153136547011</v>
      </c>
      <c r="AO23" s="31">
        <f>AN23/BP23-1</f>
        <v/>
      </c>
      <c r="AP23" s="1409" t="n">
        <v>366.17130000511</v>
      </c>
      <c r="AQ23" s="31">
        <f>AP23/BR23-1</f>
        <v/>
      </c>
      <c r="AR23" s="1409">
        <f>T23+V23+X23+Z23+AB23+AD23+AF23+AH23+AJ23+AL23+AN23+AP23</f>
        <v/>
      </c>
      <c r="AS23" s="31">
        <f>AR23/SUM(AV23,AX23,AZ23,BB23,BD23,BF23,BH23,BJ23,BL23,BN23,BP23,BR23)-1</f>
        <v/>
      </c>
      <c r="AT23" s="31" t="n"/>
      <c r="AU23" s="1409">
        <f>AV23+AX23+AZ23+BB23+BD23+BF23+BH23+BJ23+BL23+BN23+BP23</f>
        <v/>
      </c>
      <c r="AV23" s="1409" t="n">
        <v>295.961615270811</v>
      </c>
      <c r="AW23" s="31">
        <f>AV23/BW23-1</f>
        <v/>
      </c>
      <c r="AX23" s="1409" t="n">
        <v>155.722200277977</v>
      </c>
      <c r="AY23" s="31">
        <f>AX23/BY23-1</f>
        <v/>
      </c>
      <c r="AZ23" s="1409" t="n">
        <v>315.539672187564</v>
      </c>
      <c r="BA23" s="31">
        <f>AZ23/CA23-1</f>
        <v/>
      </c>
      <c r="BB23" s="1409" t="n">
        <v>326.776455175812</v>
      </c>
      <c r="BC23" s="31">
        <f>BB23/CC23-1</f>
        <v/>
      </c>
      <c r="BD23" s="1409" t="n">
        <v>324.080208152046</v>
      </c>
      <c r="BE23" s="31">
        <f>BD23/CE23-1</f>
        <v/>
      </c>
      <c r="BF23" s="1409" t="n">
        <v>293.83546597656</v>
      </c>
      <c r="BG23" s="31">
        <f>BF23/CG23-1</f>
        <v/>
      </c>
      <c r="BH23" s="1409" t="n">
        <v>294.651086990008</v>
      </c>
      <c r="BI23" s="31">
        <f>BH23/CI23-1</f>
        <v/>
      </c>
      <c r="BJ23" s="1409" t="n">
        <v>306.857251267951</v>
      </c>
      <c r="BK23" s="31">
        <f>BJ23/CK23-1</f>
        <v/>
      </c>
      <c r="BL23" s="1409" t="n">
        <v>311.518967815143</v>
      </c>
      <c r="BM23" s="31">
        <f>BL23/CM23-1</f>
        <v/>
      </c>
      <c r="BN23" s="1409" t="n">
        <v>311.276080793253</v>
      </c>
      <c r="BO23" s="31">
        <f>BN23/CO23-1</f>
        <v/>
      </c>
      <c r="BP23" s="1409" t="n">
        <v>327.560202237854</v>
      </c>
      <c r="BQ23" s="31">
        <f>BP23/CQ23-1</f>
        <v/>
      </c>
      <c r="BR23" s="1409" t="n">
        <v>349.364059582759</v>
      </c>
      <c r="BS23" s="31">
        <f>BR23/CS23-1</f>
        <v/>
      </c>
      <c r="BT23" s="1409">
        <f>AV23+AX23+AZ23+BB23+BD23+BF23+BH23+BJ23+BL23+BN23+BP23+BR23</f>
        <v/>
      </c>
      <c r="BU23" s="31">
        <f>BT23/SUM(BW23,BY23,CA23,CC23,CE23,CG23,CI23,CK23,CM23,CO23,CQ23,CS23)-1</f>
        <v/>
      </c>
      <c r="BV23" s="31" t="n"/>
      <c r="BW23" s="1414" t="n">
        <v>173.74641906005</v>
      </c>
      <c r="BX23" s="1410">
        <f>BW23/DK23-1</f>
        <v/>
      </c>
      <c r="BY23" s="1414" t="n">
        <v>250.794489917049</v>
      </c>
      <c r="BZ23" s="1410">
        <f>BY23/DL23-1</f>
        <v/>
      </c>
      <c r="CA23" s="1414" t="n">
        <v>310.496366979726</v>
      </c>
      <c r="CB23" s="1410">
        <f>CA23/DM23-1</f>
        <v/>
      </c>
      <c r="CC23" s="1414" t="n">
        <v>297.07643628885</v>
      </c>
      <c r="CD23" s="1410">
        <f>CC23/DN23-1</f>
        <v/>
      </c>
      <c r="CE23" s="1414" t="n">
        <v>306.728435790862</v>
      </c>
      <c r="CF23" s="1410">
        <f>CE23/DO23-1</f>
        <v/>
      </c>
      <c r="CG23" s="1414" t="n">
        <v>291.570550833039</v>
      </c>
      <c r="CH23" s="1410">
        <f>CG23/DP23-1</f>
        <v/>
      </c>
      <c r="CI23" s="1427" t="n">
        <v>292.768414753102</v>
      </c>
      <c r="CJ23" s="1410">
        <f>CI23/DQ23-1</f>
        <v/>
      </c>
      <c r="CK23" s="1414" t="n">
        <v>297.116363072906</v>
      </c>
      <c r="CL23" s="1410">
        <f>CK23/DR23-1</f>
        <v/>
      </c>
      <c r="CM23" s="1414" t="n">
        <v>299.690144091385</v>
      </c>
      <c r="CN23" s="1410">
        <f>CM23/DS23-1</f>
        <v/>
      </c>
      <c r="CO23" s="1414" t="n">
        <v>300.515151182499</v>
      </c>
      <c r="CP23" s="1410">
        <f>CO23/DT23-1</f>
        <v/>
      </c>
      <c r="CQ23" s="1414" t="n">
        <v>322.940490169901</v>
      </c>
      <c r="CR23" s="1410">
        <f>CQ23/DV23-1</f>
        <v/>
      </c>
      <c r="CS23" s="1414" t="n">
        <v>310.260334082022</v>
      </c>
      <c r="CT23" s="1410">
        <f>CS23/DV23-1</f>
        <v/>
      </c>
      <c r="CU23" s="1414">
        <f>BW23+BY23+CA23+CC23+CE23+CG23+CI23+CK23+CM23+CO23+CQ23+CS23</f>
        <v/>
      </c>
      <c r="CV23" s="1410">
        <f>CU23/SUM(DK23:DV23)-1</f>
        <v/>
      </c>
      <c r="CW23" s="1410" t="n"/>
      <c r="CX23" s="1412">
        <f>CS23/CQ23-1</f>
        <v/>
      </c>
      <c r="CY23" s="1412">
        <f>CQ23/CO23-1</f>
        <v/>
      </c>
      <c r="CZ23" s="1412" t="n"/>
      <c r="DA23" s="1412" t="n"/>
      <c r="DB23" s="1412" t="n"/>
      <c r="DC23" s="1412" t="n"/>
      <c r="DD23" s="1412" t="n"/>
      <c r="DE23" s="1412" t="n"/>
      <c r="DF23" s="1412" t="n"/>
      <c r="DG23" s="1412" t="n"/>
      <c r="DH23" s="1412" t="n"/>
      <c r="DI23" s="1412" t="n"/>
      <c r="DJ23" s="103" t="n"/>
      <c r="DK23" s="1428" t="n">
        <v>196.63861359107</v>
      </c>
      <c r="DL23" s="1428" t="n">
        <v>172.470746089091</v>
      </c>
      <c r="DM23" s="1428" t="n">
        <v>268.619851915011</v>
      </c>
      <c r="DN23" s="1428" t="n">
        <v>238.374926801485</v>
      </c>
      <c r="DO23" s="1428" t="n">
        <v>251.892400671134</v>
      </c>
      <c r="DP23" s="1428" t="n">
        <v>234.815015676418</v>
      </c>
      <c r="DQ23" s="1428" t="n">
        <v>244.677201254255</v>
      </c>
      <c r="DR23" s="1428" t="n">
        <v>236.503368668832</v>
      </c>
      <c r="DS23" s="1428" t="n">
        <v>270.263039393809</v>
      </c>
      <c r="DT23" s="1428" t="n">
        <v>254.175853769983</v>
      </c>
      <c r="DU23" s="1428" t="n">
        <v>280.127657116183</v>
      </c>
      <c r="DV23" s="1428" t="n">
        <v>278.469554821766</v>
      </c>
      <c r="DW23" s="1429" t="n">
        <v>-0.09525097426977092</v>
      </c>
      <c r="DX23" s="1428" t="n">
        <v>2927.028229769037</v>
      </c>
      <c r="DY23" s="924" t="n">
        <v>-0.1116814724815627</v>
      </c>
      <c r="DZ23" s="1430" t="n"/>
      <c r="EA23" s="1417" t="n">
        <v>256.785653850356</v>
      </c>
      <c r="EB23" s="1417" t="n">
        <v>137.967448814949</v>
      </c>
      <c r="EC23" s="1417" t="n">
        <v>258.928940889951</v>
      </c>
      <c r="ED23" s="1417" t="n">
        <v>305.168431281709</v>
      </c>
      <c r="EE23" s="1417" t="n">
        <v>292.642033151469</v>
      </c>
      <c r="EF23" s="1417" t="n">
        <v>306.466655056217</v>
      </c>
      <c r="EG23" s="1417" t="n">
        <v>282.70761574142</v>
      </c>
      <c r="EH23" s="1417" t="n">
        <v>268.347290804536</v>
      </c>
      <c r="EI23" s="1417" t="n">
        <v>289.720818235616</v>
      </c>
      <c r="EJ23" s="1417" t="n">
        <v>276.609062278345</v>
      </c>
      <c r="EK23" s="1417" t="n">
        <v>311.890559390364</v>
      </c>
      <c r="EL23" s="1417" t="n">
        <v>307.78652079455</v>
      </c>
      <c r="EM23" s="1418" t="n"/>
      <c r="EN23" s="31" t="n"/>
      <c r="EO23" s="1955">
        <f>SUM(EA23:EL23)</f>
        <v/>
      </c>
    </row>
    <row r="24" ht="27" customFormat="1" customHeight="1" s="190">
      <c r="A24" s="1977" t="n"/>
      <c r="B24" s="1392" t="inlineStr">
        <is>
          <t>规上货运量      (万吨)</t>
        </is>
      </c>
      <c r="C24" s="1409" t="n">
        <v>12.1174</v>
      </c>
      <c r="D24" s="31">
        <f>C24/T24-1</f>
        <v/>
      </c>
      <c r="E24" s="1409" t="n">
        <v>9.644299999999999</v>
      </c>
      <c r="F24" s="31">
        <f>E24/V24-1</f>
        <v/>
      </c>
      <c r="G24" s="1409" t="n">
        <v>12.6232</v>
      </c>
      <c r="H24" s="31">
        <f>G24/X24-1</f>
        <v/>
      </c>
      <c r="I24" s="1409" t="n">
        <v>12.4025</v>
      </c>
      <c r="J24" s="31">
        <f>I24/Z24-1</f>
        <v/>
      </c>
      <c r="K24" s="1409" t="n">
        <v>12.4069</v>
      </c>
      <c r="L24" s="31">
        <f>K24/AB24-1</f>
      </c>
      <c r="M24" s="1409" t="n">
        <v>12.7324</v>
      </c>
      <c r="N24" s="31">
        <f>M24/AD24-1</f>
      </c>
      <c r="O24" s="1409" t="n">
        <v>12.3819</v>
      </c>
      <c r="P24" s="31">
        <f>O24/AF24-1</f>
      </c>
      <c r="Q24" s="1409">
        <f>C24+E24+G24+I24+K24+M24+O24</f>
      </c>
      <c r="R24" s="31">
        <f>Q24/SUM(T24,V24,X24,Z24,AB24,AD24,AF24)-1</f>
      </c>
      <c r="S24" s="31" t="n"/>
      <c r="T24" s="1409" t="n">
        <v>12.4871</v>
      </c>
      <c r="U24" s="31">
        <f>T24/AV24-1</f>
        <v/>
      </c>
      <c r="V24" s="1409" t="n">
        <v>12.6352</v>
      </c>
      <c r="W24" s="31">
        <f>V24/AX24-1</f>
        <v/>
      </c>
      <c r="X24" s="1409" t="n">
        <v>12.6382</v>
      </c>
      <c r="Y24" s="31">
        <f>X24/AZ24-1</f>
        <v/>
      </c>
      <c r="Z24" s="1409" t="n">
        <v>12.8778</v>
      </c>
      <c r="AA24" s="31">
        <f>Z24/BB24-1</f>
        <v/>
      </c>
      <c r="AB24" s="1409" t="n">
        <v>12.9119</v>
      </c>
      <c r="AC24" s="31">
        <f>AB24/BD24-1</f>
        <v/>
      </c>
      <c r="AD24" s="1409" t="n">
        <v>12.7781</v>
      </c>
      <c r="AE24" s="31">
        <f>AD24/BF24-1</f>
        <v/>
      </c>
      <c r="AF24" s="1409" t="n">
        <v>12.6832</v>
      </c>
      <c r="AG24" s="31">
        <f>AF24/BH24-1</f>
        <v/>
      </c>
      <c r="AH24" s="1409" t="n">
        <v>12.6086</v>
      </c>
      <c r="AI24" s="31">
        <f>AH24/BJ24-1</f>
        <v/>
      </c>
      <c r="AJ24" s="1409" t="n">
        <v>12.3113</v>
      </c>
      <c r="AK24" s="31">
        <f>AJ24/BL24-1</f>
        <v/>
      </c>
      <c r="AL24" s="1409" t="n">
        <v>11.9473</v>
      </c>
      <c r="AM24" s="31">
        <f>AL24/BN24-1</f>
        <v/>
      </c>
      <c r="AN24" s="1409" t="n">
        <v>12.675</v>
      </c>
      <c r="AO24" s="31">
        <f>AN24/BP24-1</f>
        <v/>
      </c>
      <c r="AP24" s="1409" t="n">
        <v>13.0982</v>
      </c>
      <c r="AQ24" s="31">
        <f>AP24/BR24-1</f>
        <v/>
      </c>
      <c r="AR24" s="1409">
        <f>T24+V24+X24+Z24+AB24+AD24+AF24+AH24+AJ24+AL24+AN24+AP24</f>
      </c>
      <c r="AS24" s="31">
        <f>AR24/SUM(AV24,AX24,AZ24,BB24,BD24,BF24,BH24,BJ24,BL24,BN24,BP24,BR24)-1</f>
        <v/>
      </c>
      <c r="AT24" s="31" t="n"/>
      <c r="AU24" s="1409">
        <f>AV24+AX24+AZ24+BB24+BD24+BF24+BH24+BJ24+BL24+BN24+BP24</f>
        <v/>
      </c>
      <c r="AV24" s="1409" t="n">
        <v>13.4803</v>
      </c>
      <c r="AW24" s="31">
        <f>AV24/BW24-1</f>
        <v/>
      </c>
      <c r="AX24" s="1409" t="n">
        <v>12.0388</v>
      </c>
      <c r="AY24" s="31">
        <f>AX24/BY24-1</f>
        <v/>
      </c>
      <c r="AZ24" s="1409" t="n">
        <v>12.9301</v>
      </c>
      <c r="BA24" s="31">
        <f>AZ24/CA24-1</f>
        <v/>
      </c>
      <c r="BB24" s="1409" t="n">
        <v>14.8633</v>
      </c>
      <c r="BC24" s="31">
        <f>BB24/CC24-1</f>
        <v/>
      </c>
      <c r="BD24" s="1409" t="n">
        <v>14.8473</v>
      </c>
      <c r="BE24" s="31">
        <f>BD24/CE24-1</f>
        <v/>
      </c>
      <c r="BF24" s="1409" t="n">
        <v>14.8487</v>
      </c>
      <c r="BG24" s="31">
        <f>BF24/CG24-1</f>
        <v/>
      </c>
      <c r="BH24" s="1409" t="n">
        <v>15.7384</v>
      </c>
      <c r="BI24" s="31">
        <f>BH24/CI24-1</f>
        <v/>
      </c>
      <c r="BJ24" s="1409" t="n">
        <v>16.6248</v>
      </c>
      <c r="BK24" s="31">
        <f>BJ24/CK24-1</f>
        <v/>
      </c>
      <c r="BL24" s="1409" t="n">
        <v>17.5034</v>
      </c>
      <c r="BM24" s="31">
        <f>BL24/CM24-1</f>
        <v/>
      </c>
      <c r="BN24" s="1409" t="n">
        <v>17.6115</v>
      </c>
      <c r="BO24" s="31">
        <f>BN24/CO24-1</f>
        <v/>
      </c>
      <c r="BP24" s="1409" t="n">
        <v>17.3951</v>
      </c>
      <c r="BQ24" s="31">
        <f>BP24/CQ24-1</f>
        <v/>
      </c>
      <c r="BR24" s="1409" t="n">
        <v>18.5355</v>
      </c>
      <c r="BS24" s="31">
        <f>BR24/CS24-1</f>
        <v/>
      </c>
      <c r="BT24" s="1409">
        <f>AV24+AX24+AZ24+BB24+BD24+BF24+BH24+BJ24+BL24+BN24+BP24+BR24</f>
        <v/>
      </c>
      <c r="BU24" s="31">
        <f>BT24/SUM(BW24,BY24,CA24,CC24,CE24,CG24,CI24,CK24,CM24,CO24,CQ24,CS24)-1</f>
        <v/>
      </c>
      <c r="BV24" s="31" t="n"/>
      <c r="BW24" s="1414" t="n">
        <v>10.8482</v>
      </c>
      <c r="BX24" s="1410">
        <f>BW24/DK24-1</f>
        <v/>
      </c>
      <c r="BY24" s="1414" t="n">
        <v>13.7856</v>
      </c>
      <c r="BZ24" s="1410">
        <f>BY24/DL24-1</f>
        <v/>
      </c>
      <c r="CA24" s="1414" t="n">
        <v>15.8807</v>
      </c>
      <c r="CB24" s="1410">
        <f>CA24/DM24-1</f>
        <v/>
      </c>
      <c r="CC24" s="1414" t="n">
        <v>17.7147</v>
      </c>
      <c r="CD24" s="1410">
        <f>CC24/DN24-1</f>
        <v/>
      </c>
      <c r="CE24" s="1414" t="n">
        <v>16.7663</v>
      </c>
      <c r="CF24" s="1410">
        <f>CE24/DO24-1</f>
        <v/>
      </c>
      <c r="CG24" s="1414" t="n">
        <v>16.3111</v>
      </c>
      <c r="CH24" s="1410">
        <f>CG24/DP24-1</f>
        <v/>
      </c>
      <c r="CI24" s="1427" t="n">
        <v>12.7632</v>
      </c>
      <c r="CJ24" s="1410">
        <f>CI24/DQ24-1</f>
        <v/>
      </c>
      <c r="CK24" s="1414" t="n">
        <v>17.0019</v>
      </c>
      <c r="CL24" s="1410">
        <f>CK24/DR24-1</f>
        <v/>
      </c>
      <c r="CM24" s="1414" t="n">
        <v>16.1463</v>
      </c>
      <c r="CN24" s="1410">
        <f>CM24/DS24-1</f>
        <v/>
      </c>
      <c r="CO24" s="1414" t="n">
        <v>18.9374</v>
      </c>
      <c r="CP24" s="1410">
        <f>CO24/DT24-1</f>
        <v/>
      </c>
      <c r="CQ24" s="1414" t="n">
        <v>17.2238</v>
      </c>
      <c r="CR24" s="1410">
        <f>CQ24/DV24-1</f>
        <v/>
      </c>
      <c r="CS24" s="1414" t="n">
        <v>18.5078</v>
      </c>
      <c r="CT24" s="1410">
        <f>CS24/DV24-1</f>
        <v/>
      </c>
      <c r="CU24" s="1414">
        <f>BW24+BY24+CA24+CC24+CE24+CG24+CI24+CK24+CM24+CO24+CQ24+CS24</f>
        <v/>
      </c>
      <c r="CV24" s="1410">
        <f>CU24/SUM(DK24:DV24)-1</f>
        <v/>
      </c>
      <c r="CW24" s="1410" t="n"/>
      <c r="CX24" s="1412">
        <f>CS24/CQ24-1</f>
        <v/>
      </c>
      <c r="CY24" s="1412">
        <f>CQ24/CO24-1</f>
        <v/>
      </c>
      <c r="CZ24" s="1412" t="n"/>
      <c r="DA24" s="1412" t="n"/>
      <c r="DB24" s="1412" t="n"/>
      <c r="DC24" s="1412" t="n"/>
      <c r="DD24" s="1412" t="n"/>
      <c r="DE24" s="1412" t="n"/>
      <c r="DF24" s="1412" t="n"/>
      <c r="DG24" s="1412" t="n"/>
      <c r="DH24" s="1412" t="n"/>
      <c r="DI24" s="1412" t="n"/>
      <c r="DJ24" s="1431" t="inlineStr">
        <is>
          <t>十堰市</t>
        </is>
      </c>
      <c r="DK24" s="1428" t="n">
        <v>8.355399999999999</v>
      </c>
      <c r="DL24" s="1428" t="n">
        <v>7.173</v>
      </c>
      <c r="DM24" s="1428" t="n">
        <v>8.0282</v>
      </c>
      <c r="DN24" s="1428" t="n">
        <v>8.432600000000001</v>
      </c>
      <c r="DO24" s="1428" t="n">
        <v>8.5604</v>
      </c>
      <c r="DP24" s="1428" t="n">
        <v>8.1447</v>
      </c>
      <c r="DQ24" s="1428" t="n">
        <v>7.8214</v>
      </c>
      <c r="DR24" s="1428" t="n">
        <v>7.6844</v>
      </c>
      <c r="DS24" s="1428" t="n">
        <v>8.1402</v>
      </c>
      <c r="DT24" s="1428" t="n">
        <v>8.1092</v>
      </c>
      <c r="DU24" s="1428" t="n">
        <v>7.0922</v>
      </c>
      <c r="DV24" s="1428" t="n">
        <v>7.1948</v>
      </c>
      <c r="DW24" s="1429" t="n">
        <v>-0.64883372461356</v>
      </c>
      <c r="DX24" s="1428" t="n">
        <v>94.73650000000001</v>
      </c>
      <c r="DY24" s="924" t="n">
        <v>-0.489852652220717</v>
      </c>
      <c r="DZ24" s="924" t="n"/>
      <c r="EA24" s="1417" t="n">
        <v>7.7461</v>
      </c>
      <c r="EB24" s="1417" t="n">
        <v>6.8842</v>
      </c>
      <c r="EC24" s="1417" t="n">
        <v>15.74859</v>
      </c>
      <c r="ED24" s="1417" t="n">
        <v>16.4857</v>
      </c>
      <c r="EE24" s="1417" t="n">
        <v>17.6823</v>
      </c>
      <c r="EF24" s="1417" t="n">
        <v>16.5942</v>
      </c>
      <c r="EG24" s="1417" t="n">
        <v>16.5411</v>
      </c>
      <c r="EH24" s="1417" t="n">
        <v>16.6305</v>
      </c>
      <c r="EI24" s="1417" t="n">
        <v>16.3572</v>
      </c>
      <c r="EJ24" s="1417" t="n">
        <v>16.8031</v>
      </c>
      <c r="EK24" s="1417" t="n">
        <v>17.7429</v>
      </c>
      <c r="EL24" s="1417" t="n">
        <v>20.4883</v>
      </c>
      <c r="EM24" s="1418" t="n"/>
      <c r="EN24" s="31" t="n"/>
      <c r="EO24" s="1955">
        <f>SUM(EA24:EL24)</f>
        <v/>
      </c>
    </row>
    <row r="25" ht="27" customFormat="1" customHeight="1" s="190">
      <c r="A25" s="1977" t="n"/>
      <c r="B25" s="1392" t="inlineStr">
        <is>
          <t>规下货运量      (万吨)</t>
        </is>
      </c>
      <c r="C25" s="1409" t="n">
        <v>346.538314622378</v>
      </c>
      <c r="D25" s="31">
        <f>C25/T25-1</f>
        <v/>
      </c>
      <c r="E25" s="1409" t="n">
        <v>227.721133509639</v>
      </c>
      <c r="F25" s="31">
        <f>E25/V25-1</f>
        <v/>
      </c>
      <c r="G25" s="1409" t="n">
        <v>342.978823321228</v>
      </c>
      <c r="H25" s="31">
        <f>G25/X25-1</f>
        <v/>
      </c>
      <c r="I25" s="1409" t="n">
        <v>354.4772474771841</v>
      </c>
      <c r="J25" s="31">
        <f>I25/Z25-1</f>
        <v/>
      </c>
      <c r="K25" s="1409" t="n">
        <v>353.105585725102</v>
      </c>
      <c r="L25" s="31">
        <f>K25/AB25-1</f>
        <v/>
      </c>
      <c r="M25" s="1409" t="n">
        <v>329.064176496161</v>
      </c>
      <c r="N25" s="31">
        <f>M25/AD25-1</f>
        <v/>
      </c>
      <c r="O25" s="1409" t="n">
        <v>312.712232817206</v>
      </c>
      <c r="P25" s="31">
        <f>O25/AF25-1</f>
        <v/>
      </c>
      <c r="Q25" s="1409">
        <f>C25+E25+G25+I25+K25+M25+O25</f>
        <v/>
      </c>
      <c r="R25" s="31">
        <f>Q25/SUM(T25,V25,X25,Z25,AB25,AD25,AF25)-1</f>
        <v/>
      </c>
      <c r="S25" s="31" t="n"/>
      <c r="T25" s="1409" t="n">
        <v>262.848119765172</v>
      </c>
      <c r="U25" s="31">
        <f>T25/AV25-1</f>
        <v/>
      </c>
      <c r="V25" s="1409" t="n">
        <v>247.045877287565</v>
      </c>
      <c r="W25" s="31">
        <f>V25/AX25-1</f>
        <v/>
      </c>
      <c r="X25" s="1409" t="n">
        <v>339.01432493058</v>
      </c>
      <c r="Y25" s="31">
        <f>X25/AZ25-1</f>
        <v/>
      </c>
      <c r="Z25" s="1409" t="n">
        <v>346.07415520846</v>
      </c>
      <c r="AA25" s="31">
        <f>Z25/BB25-1</f>
        <v/>
      </c>
      <c r="AB25" s="1409" t="n">
        <v>331.875226088551</v>
      </c>
      <c r="AC25" s="31">
        <f>AB25/BD25-1</f>
        <v/>
      </c>
      <c r="AD25" s="1409" t="n">
        <v>294.412923541835</v>
      </c>
      <c r="AE25" s="31">
        <f>AD25/BF25-1</f>
        <v/>
      </c>
      <c r="AF25" s="1409" t="n">
        <v>298.458331413178</v>
      </c>
      <c r="AG25" s="31">
        <f>AF25/BH25-1</f>
        <v/>
      </c>
      <c r="AH25" s="1409" t="n">
        <v>298.834790550709</v>
      </c>
      <c r="AI25" s="31">
        <f>AH25/BJ25-1</f>
        <v/>
      </c>
      <c r="AJ25" s="1409" t="n">
        <v>316.773702313275</v>
      </c>
      <c r="AK25" s="31">
        <f>AJ25/BL25-1</f>
        <v/>
      </c>
      <c r="AL25" s="1409" t="n">
        <v>299.468727075955</v>
      </c>
      <c r="AM25" s="31">
        <f>AL25/BN25-1</f>
        <v/>
      </c>
      <c r="AN25" s="1409" t="n">
        <v>338.478136547011</v>
      </c>
      <c r="AO25" s="31">
        <f>AN25/BP25-1</f>
        <v/>
      </c>
      <c r="AP25" s="1409" t="n">
        <v>353.07310000511</v>
      </c>
      <c r="AQ25" s="31">
        <f>AP25/BR25-1</f>
        <v/>
      </c>
      <c r="AR25" s="1409">
        <f>T25+V25+X25+Z25+AB25+AD25+AF25+AH25+AJ25+AL25+AN25+AP25</f>
        <v/>
      </c>
      <c r="AS25" s="31">
        <f>AR25/SUM(AV25,AX25,AZ25,BB25,BD25,BF25,BH25,BJ25,BL25,BN25,BP25,BR25)-1</f>
        <v/>
      </c>
      <c r="AT25" s="31" t="n"/>
      <c r="AU25" s="1409">
        <f>AV25+AX25+AZ25+BB25+BD25+BF25+BH25+BJ25+BL25+BN25+BP25</f>
        <v/>
      </c>
      <c r="AV25" s="1409" t="n">
        <v>282.481315270811</v>
      </c>
      <c r="AW25" s="31">
        <f>AV25/BW25-1</f>
        <v/>
      </c>
      <c r="AX25" s="1409" t="n">
        <v>143.683400277977</v>
      </c>
      <c r="AY25" s="31">
        <f>AX25/BY25-1</f>
        <v/>
      </c>
      <c r="AZ25" s="1409" t="n">
        <v>302.609572187564</v>
      </c>
      <c r="BA25" s="31">
        <f>AZ25/CA25-1</f>
        <v/>
      </c>
      <c r="BB25" s="1409" t="n">
        <v>311.913155175812</v>
      </c>
      <c r="BC25" s="31">
        <f>BB25/CC25-1</f>
        <v/>
      </c>
      <c r="BD25" s="1409" t="n">
        <v>309.232908152046</v>
      </c>
      <c r="BE25" s="31">
        <f>BD25/CE25-1</f>
        <v/>
      </c>
      <c r="BF25" s="1409" t="n">
        <v>278.98676597656</v>
      </c>
      <c r="BG25" s="31">
        <f>BF25/CG25-1</f>
        <v/>
      </c>
      <c r="BH25" s="1409" t="n">
        <v>278.912686990008</v>
      </c>
      <c r="BI25" s="31">
        <f>BH25/CI25-1</f>
        <v/>
      </c>
      <c r="BJ25" s="1409" t="n">
        <v>290.232451267951</v>
      </c>
      <c r="BK25" s="31">
        <f>BJ25/CK25-1</f>
        <v/>
      </c>
      <c r="BL25" s="1409" t="n">
        <v>294.015567815143</v>
      </c>
      <c r="BM25" s="31">
        <f>BL25/CM25-1</f>
        <v/>
      </c>
      <c r="BN25" s="1409" t="n">
        <v>293.664580793253</v>
      </c>
      <c r="BO25" s="31">
        <f>BN25/CO25-1</f>
        <v/>
      </c>
      <c r="BP25" s="1409" t="n">
        <v>310.165102237854</v>
      </c>
      <c r="BQ25" s="31">
        <f>BP25/CQ25-1</f>
        <v/>
      </c>
      <c r="BR25" s="1409" t="n">
        <v>330.828559582759</v>
      </c>
      <c r="BS25" s="31">
        <f>BR25/CS25-1</f>
        <v/>
      </c>
      <c r="BT25" s="1409">
        <f>AV25+AX25+AZ25+BB25+BD25+BF25+BH25+BJ25+BL25+BN25+BP25+BR25</f>
        <v/>
      </c>
      <c r="BU25" s="31">
        <f>BT25/SUM(BW25,BY25,CA25,CC25,CE25,CG25,CI25,CK25,CM25,CO25,CQ25,CS25)-1</f>
        <v/>
      </c>
      <c r="BV25" s="31" t="n"/>
      <c r="BW25" s="1414" t="n">
        <v>162.89821906005</v>
      </c>
      <c r="BX25" s="1410">
        <f>BW25/DK25-1</f>
        <v/>
      </c>
      <c r="BY25" s="1414" t="n">
        <v>237.008889917049</v>
      </c>
      <c r="BZ25" s="1410">
        <f>BY25/DL25-1</f>
        <v/>
      </c>
      <c r="CA25" s="1414" t="n">
        <v>294.615666979726</v>
      </c>
      <c r="CB25" s="1410">
        <f>CA25/DM25-1</f>
        <v/>
      </c>
      <c r="CC25" s="1414" t="n">
        <v>279.36173628885</v>
      </c>
      <c r="CD25" s="1410">
        <f>CC25/DN25-1</f>
        <v/>
      </c>
      <c r="CE25" s="1414" t="n">
        <v>289.962135790862</v>
      </c>
      <c r="CF25" s="1410">
        <f>CE25/DO25-1</f>
        <v/>
      </c>
      <c r="CG25" s="1414" t="n">
        <v>275.259450833039</v>
      </c>
      <c r="CH25" s="1410">
        <f>CG25/DP25-1</f>
        <v/>
      </c>
      <c r="CI25" s="1427" t="n">
        <v>280.005214753102</v>
      </c>
      <c r="CJ25" s="1410">
        <f>CI25/DQ25-1</f>
        <v/>
      </c>
      <c r="CK25" s="1414" t="n">
        <v>280.114463072906</v>
      </c>
      <c r="CL25" s="1410">
        <f>CK25/DR25-1</f>
        <v/>
      </c>
      <c r="CM25" s="1414" t="n">
        <v>283.543844091385</v>
      </c>
      <c r="CN25" s="1410">
        <f>CM25/DS25-1</f>
        <v/>
      </c>
      <c r="CO25" s="1414" t="n">
        <v>281.577751182499</v>
      </c>
      <c r="CP25" s="1410">
        <f>CO25/DT25-1</f>
        <v/>
      </c>
      <c r="CQ25" s="1414" t="n">
        <v>305.716690169901</v>
      </c>
      <c r="CR25" s="1410">
        <f>CQ25/DV25-1</f>
        <v/>
      </c>
      <c r="CS25" s="1414" t="n">
        <v>291.752534082022</v>
      </c>
      <c r="CT25" s="1410">
        <f>CS25/DV25-1</f>
        <v/>
      </c>
      <c r="CU25" s="1414">
        <f>BW25+BY25+CA25+CC25+CE25+CG25+CI25+CK25+CM25+CO25+CQ25+CS25</f>
        <v/>
      </c>
      <c r="CV25" s="1410">
        <f>CU25/SUM(DK25:DV25)-1</f>
        <v/>
      </c>
      <c r="CW25" s="1410" t="n"/>
      <c r="CX25" s="1412">
        <f>CS25/CQ25-1</f>
        <v/>
      </c>
      <c r="CY25" s="1412">
        <f>CQ25/CO25-1</f>
        <v/>
      </c>
      <c r="CZ25" s="1412" t="n"/>
      <c r="DA25" s="1412" t="n"/>
      <c r="DB25" s="1412" t="n"/>
      <c r="DC25" s="1412" t="n"/>
      <c r="DD25" s="1412" t="n"/>
      <c r="DE25" s="1412" t="n"/>
      <c r="DF25" s="1412" t="n"/>
      <c r="DG25" s="1412" t="n"/>
      <c r="DH25" s="1412" t="n"/>
      <c r="DI25" s="1412" t="n"/>
      <c r="DK25" s="1428" t="n">
        <v>188.28321359107</v>
      </c>
      <c r="DL25" s="1428" t="n">
        <v>165.297746089091</v>
      </c>
      <c r="DM25" s="1428" t="n">
        <v>260.591651915011</v>
      </c>
      <c r="DN25" s="1428" t="n">
        <v>229.942326801485</v>
      </c>
      <c r="DO25" s="1428" t="n">
        <v>243.332000671134</v>
      </c>
      <c r="DP25" s="1428" t="n">
        <v>226.670315676418</v>
      </c>
      <c r="DQ25" s="1428" t="n">
        <v>236.855801254255</v>
      </c>
      <c r="DR25" s="1428" t="n">
        <v>228.818968668832</v>
      </c>
      <c r="DS25" s="1428" t="n">
        <v>262.122839393809</v>
      </c>
      <c r="DT25" s="1428" t="n">
        <v>246.066653769983</v>
      </c>
      <c r="DU25" s="1428" t="n">
        <v>273.035457116183</v>
      </c>
      <c r="DV25" s="1428" t="n">
        <v>271.274754821766</v>
      </c>
      <c r="DW25" s="1429" t="n">
        <v>-0.05577293840689157</v>
      </c>
      <c r="DX25" s="1428" t="n">
        <v>2832.291729769037</v>
      </c>
      <c r="DY25" s="924" t="n">
        <v>-0.08909516937317119</v>
      </c>
      <c r="DZ25" s="924" t="n"/>
      <c r="EA25" s="1417" t="n">
        <v>249.039553850356</v>
      </c>
      <c r="EB25" s="1417" t="n">
        <v>131.083248814949</v>
      </c>
      <c r="EC25" s="1417" t="n">
        <v>243.180350889951</v>
      </c>
      <c r="ED25" s="1417" t="n">
        <v>288.682731281709</v>
      </c>
      <c r="EE25" s="1417" t="n">
        <v>274.959733151469</v>
      </c>
      <c r="EF25" s="1417" t="n">
        <v>289.872455056217</v>
      </c>
      <c r="EG25" s="1417" t="n">
        <v>266.16651574142</v>
      </c>
      <c r="EH25" s="1417" t="n">
        <v>251.716790804536</v>
      </c>
      <c r="EI25" s="1417" t="n">
        <v>273.363618235616</v>
      </c>
      <c r="EJ25" s="1417" t="n">
        <v>259.805962278345</v>
      </c>
      <c r="EK25" s="1417" t="n">
        <v>294.147659390364</v>
      </c>
      <c r="EL25" s="1417" t="n">
        <v>287.29822079455</v>
      </c>
      <c r="EM25" s="1418" t="n"/>
      <c r="EN25" s="31" t="n"/>
      <c r="EO25" s="1955">
        <f>SUM(EA25:EL25)</f>
        <v/>
      </c>
    </row>
    <row r="26" ht="27" customFormat="1" customHeight="1" s="190">
      <c r="A26" s="1977" t="n"/>
      <c r="B26" s="1392" t="inlineStr">
        <is>
          <t>规上+规下周转量  (万吨公里)</t>
        </is>
      </c>
      <c r="C26" s="1409">
        <f>C27+C28</f>
        <v/>
      </c>
      <c r="D26" s="31">
        <f>C26/T26-1</f>
        <v/>
      </c>
      <c r="E26" s="1409">
        <f>E27+E28</f>
        <v/>
      </c>
      <c r="F26" s="31">
        <f>E26/V26-1</f>
        <v/>
      </c>
      <c r="G26" s="1409">
        <f>G27+G28</f>
        <v/>
      </c>
      <c r="H26" s="31">
        <f>G26/X26-1</f>
        <v/>
      </c>
      <c r="I26" s="1409">
        <f>I27+I28</f>
        <v/>
      </c>
      <c r="J26" s="31">
        <f>I26/Z26-1</f>
        <v/>
      </c>
      <c r="K26" s="2115">
        <f>K27+K28</f>
      </c>
      <c r="L26" s="31">
        <f>K26/AB26-1</f>
      </c>
      <c r="M26" s="2116">
        <f>M27+M28</f>
      </c>
      <c r="N26" s="31">
        <f>M26/AD26-1</f>
      </c>
      <c r="O26" s="2117">
        <f>O27+O28</f>
      </c>
      <c r="P26" s="31">
        <f>O26/AF26-1</f>
      </c>
      <c r="Q26" s="1409">
        <f>C26+E26+G26+I26+K26+M26+O26</f>
      </c>
      <c r="R26" s="31">
        <f>Q26/SUM(T26,V26,X26,Z26,AB26,AD26,AF26)-1</f>
      </c>
      <c r="S26" s="31" t="n"/>
      <c r="T26" s="1409">
        <f>T27+T28</f>
        <v/>
      </c>
      <c r="U26" s="31">
        <f>T26/AV26-1</f>
        <v/>
      </c>
      <c r="V26" s="1409">
        <f>V27+V28</f>
        <v/>
      </c>
      <c r="W26" s="31">
        <f>V26/AX26-1</f>
        <v/>
      </c>
      <c r="X26" s="1409">
        <f>X27+X28</f>
        <v/>
      </c>
      <c r="Y26" s="31">
        <f>X26/AZ26-1</f>
        <v/>
      </c>
      <c r="Z26" s="1409">
        <f>Z27+Z28</f>
        <v/>
      </c>
      <c r="AA26" s="31">
        <f>Z26/BB26-1</f>
        <v/>
      </c>
      <c r="AB26" s="1409">
        <f>AB27+AB28</f>
        <v/>
      </c>
      <c r="AC26" s="31">
        <f>AB26/BD26-1</f>
        <v/>
      </c>
      <c r="AD26" s="1409">
        <f>AD27+AD28</f>
        <v/>
      </c>
      <c r="AE26" s="31">
        <f>AD26/BF26-1</f>
        <v/>
      </c>
      <c r="AF26" s="1409">
        <f>AF27+AF28</f>
        <v/>
      </c>
      <c r="AG26" s="31">
        <f>AF26/BH26-1</f>
        <v/>
      </c>
      <c r="AH26" s="1409">
        <f>AH27+AH28</f>
        <v/>
      </c>
      <c r="AI26" s="31">
        <f>AH26/BJ26-1</f>
        <v/>
      </c>
      <c r="AJ26" s="1409">
        <f>AJ27+AJ28</f>
        <v/>
      </c>
      <c r="AK26" s="31">
        <f>AJ26/BL26-1</f>
        <v/>
      </c>
      <c r="AL26" s="1409">
        <f>AL27+AL28</f>
        <v/>
      </c>
      <c r="AM26" s="31">
        <f>AL26/BN26-1</f>
        <v/>
      </c>
      <c r="AN26" s="1409">
        <f>AN27+AN28</f>
        <v/>
      </c>
      <c r="AO26" s="31">
        <f>AN26/BP26-1</f>
        <v/>
      </c>
      <c r="AP26" s="1409">
        <f>AP27+AP28</f>
        <v/>
      </c>
      <c r="AQ26" s="31">
        <f>AP26/BR26-1</f>
        <v/>
      </c>
      <c r="AR26" s="1409">
        <f>T26+V26+X26+Z26+AB26+AD26+AF26+AH26+AJ26+AL26+AN26+AP26</f>
      </c>
      <c r="AS26" s="31">
        <f>AR26/SUM(AV26,AX26,AZ26,BB26,BD26,BF26,BH26,BJ26,BL26,BN26,BP26,BR26)-1</f>
        <v/>
      </c>
      <c r="AT26" s="31" t="n"/>
      <c r="AU26" s="1409">
        <f>AV26+AX26+AZ26+BB26+BD26+BF26+BH26+BJ26+BL26+BN26+BP26</f>
        <v/>
      </c>
      <c r="AV26" s="1409">
        <f>AV27+AV28</f>
        <v/>
      </c>
      <c r="AW26" s="31">
        <f>AV26/BW26-1</f>
        <v/>
      </c>
      <c r="AX26" s="1409">
        <f>AX27+AX28</f>
        <v/>
      </c>
      <c r="AY26" s="31">
        <f>AX26/BY26-1</f>
        <v/>
      </c>
      <c r="AZ26" s="1409">
        <f>AZ27+AZ28</f>
        <v/>
      </c>
      <c r="BA26" s="31">
        <f>AZ26/CA26-1</f>
        <v/>
      </c>
      <c r="BB26" s="1409">
        <f>BB27+BB28</f>
        <v/>
      </c>
      <c r="BC26" s="31">
        <f>BB26/CC26-1</f>
        <v/>
      </c>
      <c r="BD26" s="1409">
        <f>BD27+BD28</f>
        <v/>
      </c>
      <c r="BE26" s="31">
        <f>BD26/CE26-1</f>
        <v/>
      </c>
      <c r="BF26" s="1409">
        <f>BF27+BF28</f>
        <v/>
      </c>
      <c r="BG26" s="31">
        <f>BF26/CG26-1</f>
        <v/>
      </c>
      <c r="BH26" s="1409">
        <f>BH27+BH28</f>
        <v/>
      </c>
      <c r="BI26" s="31">
        <f>BH26/CI26-1</f>
        <v/>
      </c>
      <c r="BJ26" s="1409">
        <f>BJ27+BJ28</f>
        <v/>
      </c>
      <c r="BK26" s="31">
        <f>BJ26/CK26-1</f>
        <v/>
      </c>
      <c r="BL26" s="1409">
        <f>BL27+BL28</f>
        <v/>
      </c>
      <c r="BM26" s="31">
        <f>BL26/CM26-1</f>
        <v/>
      </c>
      <c r="BN26" s="1409">
        <f>BN27+BN28</f>
        <v/>
      </c>
      <c r="BO26" s="31">
        <f>BN26/CO26-1</f>
        <v/>
      </c>
      <c r="BP26" s="1409">
        <f>BP27+BP28</f>
        <v/>
      </c>
      <c r="BQ26" s="31">
        <f>BP26/CQ26-1</f>
        <v/>
      </c>
      <c r="BR26" s="1409">
        <f>BR27+BR28</f>
        <v/>
      </c>
      <c r="BS26" s="31">
        <f>BR26/CS26-1</f>
        <v/>
      </c>
      <c r="BT26" s="1409">
        <f>AV26+AX26+AZ26+BB26+BD26+BF26+BH26+BJ26+BL26+BN26+BP26+BR26</f>
        <v/>
      </c>
      <c r="BU26" s="31">
        <f>BT26/SUM(BW26,BY26,CA26,CC26,CE26,CG26,CI26,CK26,CM26,CO26,CQ26,CS26)-1</f>
        <v/>
      </c>
      <c r="BV26" s="31" t="n"/>
      <c r="BW26" s="1414">
        <f>BW27+BW28</f>
        <v/>
      </c>
      <c r="BX26" s="1410">
        <f>BW26/DK26-1</f>
        <v/>
      </c>
      <c r="BY26" s="1414">
        <f>BY27+BY28</f>
        <v/>
      </c>
      <c r="BZ26" s="1410">
        <f>BY26/DL26-1</f>
        <v/>
      </c>
      <c r="CA26" s="1414">
        <f>SUM(CA27:CA28)</f>
        <v/>
      </c>
      <c r="CB26" s="1410">
        <f>CA26/DM26-1</f>
        <v/>
      </c>
      <c r="CC26" s="1414" t="n">
        <v>43111.5577919064</v>
      </c>
      <c r="CD26" s="1410">
        <f>CC26/DN26-1</f>
        <v/>
      </c>
      <c r="CE26" s="1414" t="n">
        <v>43747.5547258889</v>
      </c>
      <c r="CF26" s="1410">
        <f>CE26/DO26-1</f>
        <v/>
      </c>
      <c r="CG26" s="1414">
        <f>CG27+CG28</f>
        <v/>
      </c>
      <c r="CH26" s="1410">
        <f>CG26/DP26-1</f>
        <v/>
      </c>
      <c r="CI26" s="1414">
        <f>CI27+CI28</f>
        <v/>
      </c>
      <c r="CJ26" s="1410">
        <f>CI26/DQ26-1</f>
        <v/>
      </c>
      <c r="CK26" s="1414" t="n">
        <v>42207.062013367</v>
      </c>
      <c r="CL26" s="1410">
        <f>CK26/DR26-1</f>
        <v/>
      </c>
      <c r="CM26" s="1414">
        <f>SUM(CM27:CM28)</f>
        <v/>
      </c>
      <c r="CN26" s="1410">
        <f>CM26/DS26-1</f>
        <v/>
      </c>
      <c r="CO26" s="1414">
        <f>SUM(CO27:CO28)</f>
        <v/>
      </c>
      <c r="CP26" s="1410">
        <f>CO26/DT26-1</f>
        <v/>
      </c>
      <c r="CQ26" s="1414">
        <f>CQ27+CQ28</f>
        <v/>
      </c>
      <c r="CR26" s="1410">
        <f>CQ26/DV26-1</f>
        <v/>
      </c>
      <c r="CS26" s="1414">
        <f>CS27+CS28</f>
        <v/>
      </c>
      <c r="CT26" s="1410">
        <f>CS26/DV26-1</f>
        <v/>
      </c>
      <c r="CU26" s="1414">
        <f>BW26+BY26+CA26+CC26+CE26+CG26+CI26+CK26+CM26+CO26+CQ26+CS26</f>
        <v/>
      </c>
      <c r="CV26" s="1410">
        <f>CU26/SUM(DK26:DV26)-1</f>
        <v/>
      </c>
      <c r="CW26" s="1410" t="n"/>
      <c r="CX26" s="1412">
        <f>CS26/CQ26-1</f>
        <v/>
      </c>
      <c r="CY26" s="1412">
        <f>CQ26/CO26-1</f>
        <v/>
      </c>
      <c r="CZ26" s="1412" t="n"/>
      <c r="DA26" s="1412" t="n"/>
      <c r="DB26" s="1412" t="n"/>
      <c r="DC26" s="1412" t="n"/>
      <c r="DD26" s="1412" t="n"/>
      <c r="DE26" s="1412" t="n"/>
      <c r="DF26" s="1412" t="n"/>
      <c r="DG26" s="1412" t="n"/>
      <c r="DH26" s="1412" t="n"/>
      <c r="DI26" s="1412" t="n"/>
      <c r="DK26" s="1414" t="n">
        <v>32252.3677949709</v>
      </c>
      <c r="DL26" s="1414" t="n">
        <v>26037.3312560821</v>
      </c>
      <c r="DM26" s="1414" t="n">
        <v>38353.7211723053</v>
      </c>
      <c r="DN26" s="1414" t="n">
        <v>36162.3720667415</v>
      </c>
      <c r="DO26" s="1414" t="n">
        <v>35714.7268580189</v>
      </c>
      <c r="DP26" s="1414" t="n">
        <v>32964.8574299652</v>
      </c>
      <c r="DQ26" s="1414" t="n">
        <v>34898.0249014754</v>
      </c>
      <c r="DR26" s="1414" t="n">
        <v>34120.3890715798</v>
      </c>
      <c r="DS26" s="1414" t="n">
        <v>39453.9177053875</v>
      </c>
      <c r="DT26" s="1414" t="n">
        <v>39129.0147399967</v>
      </c>
      <c r="DU26" s="1414" t="n">
        <v>43091.274248541</v>
      </c>
      <c r="DV26" s="1414" t="n">
        <v>41721.8654462678</v>
      </c>
      <c r="DW26" s="1410" t="n">
        <v>0.0264916888316449</v>
      </c>
      <c r="DX26" s="1414" t="n">
        <v>433899.862691332</v>
      </c>
      <c r="DY26" s="31" t="n">
        <v>-0.0463146548433668</v>
      </c>
      <c r="DZ26" s="31" t="n"/>
      <c r="EA26" s="1399">
        <f>EA27+EA28</f>
        <v/>
      </c>
      <c r="EB26" s="1399">
        <f>EB27+EB28</f>
        <v/>
      </c>
      <c r="EC26" s="1399">
        <f>EC27+EC28</f>
        <v/>
      </c>
      <c r="ED26" s="1399">
        <f>ED27+ED28</f>
        <v/>
      </c>
      <c r="EE26" s="1399">
        <f>EE27+EE28</f>
        <v/>
      </c>
      <c r="EF26" s="1399">
        <f>EF27+EF28</f>
        <v/>
      </c>
      <c r="EG26" s="1399">
        <f>EG27+EG28</f>
        <v/>
      </c>
      <c r="EH26" s="1399">
        <f>EH27+EH28</f>
        <v/>
      </c>
      <c r="EI26" s="1399">
        <f>EI27+EI28</f>
        <v/>
      </c>
      <c r="EJ26" s="1399">
        <f>EJ27+EJ28</f>
        <v/>
      </c>
      <c r="EK26" s="1417">
        <f>EK27+EK28</f>
        <v/>
      </c>
      <c r="EL26" s="1417">
        <f>EL27+EL28</f>
        <v/>
      </c>
      <c r="EM26" s="1418" t="n"/>
      <c r="EN26" s="31" t="n"/>
      <c r="EO26" s="1435" t="n"/>
    </row>
    <row r="27" ht="27" customFormat="1" customHeight="1" s="190">
      <c r="A27" s="1977" t="n"/>
      <c r="B27" s="1392" t="inlineStr">
        <is>
          <t>规上货物周转量  (万吨公里)</t>
        </is>
      </c>
      <c r="C27" s="1409" t="n">
        <v>3888.2247</v>
      </c>
      <c r="D27" s="31">
        <f>C27/T27-1</f>
        <v/>
      </c>
      <c r="E27" s="1409" t="n">
        <v>3250.6985</v>
      </c>
      <c r="F27" s="31">
        <f>E27/V27-1</f>
        <v/>
      </c>
      <c r="G27" s="1409" t="n">
        <v>3958.8157</v>
      </c>
      <c r="H27" s="31">
        <f>G27/X27-1</f>
        <v/>
      </c>
      <c r="I27" s="1409" t="n">
        <v>4024.9189</v>
      </c>
      <c r="J27" s="31">
        <f>I27/Z27-1</f>
        <v/>
      </c>
      <c r="K27" s="1409" t="n">
        <v>4033.1107</v>
      </c>
      <c r="L27" s="31">
        <f>K27/AB27-1</f>
      </c>
      <c r="M27" s="1409" t="n">
        <v>3953.8801</v>
      </c>
      <c r="N27" s="31">
        <f>M27/AD27-1</f>
      </c>
      <c r="O27" s="1409" t="n">
        <v>3944.1367</v>
      </c>
      <c r="P27" s="31">
        <f>O27/AF27-1</f>
      </c>
      <c r="Q27" s="1409">
        <f>C27+E27+G27+I27+K27+M27+O27</f>
      </c>
      <c r="R27" s="31">
        <f>Q27/SUM(T27,V27,X27,Z27,AB27,AD27,AF27)-1</f>
      </c>
      <c r="S27" s="31" t="n"/>
      <c r="T27" s="1409" t="n">
        <v>4263.2816</v>
      </c>
      <c r="U27" s="31">
        <f>T27/AV27-1</f>
        <v/>
      </c>
      <c r="V27" s="1409" t="n">
        <v>4129.6335</v>
      </c>
      <c r="W27" s="31">
        <f>V27/AX27-1</f>
        <v/>
      </c>
      <c r="X27" s="1409" t="n">
        <v>4237.3927</v>
      </c>
      <c r="Y27" s="31">
        <f>X27/AZ27-1</f>
        <v/>
      </c>
      <c r="Z27" s="1409" t="n">
        <v>4027.0375</v>
      </c>
      <c r="AA27" s="31">
        <f>Z27/BB27-1</f>
        <v/>
      </c>
      <c r="AB27" s="1409" t="n">
        <v>4336.3028</v>
      </c>
      <c r="AC27" s="31">
        <f>AB27/BD27-1</f>
        <v/>
      </c>
      <c r="AD27" s="1409" t="n">
        <v>4011.8682</v>
      </c>
      <c r="AE27" s="31">
        <f>AD27/BF27-1</f>
        <v/>
      </c>
      <c r="AF27" s="1409" t="n">
        <v>4165.4802</v>
      </c>
      <c r="AG27" s="31">
        <f>AF27/BH27-1</f>
        <v/>
      </c>
      <c r="AH27" s="1409" t="n">
        <v>4104.8936</v>
      </c>
      <c r="AI27" s="31">
        <f>AH27/BJ27-1</f>
        <v/>
      </c>
      <c r="AJ27" s="1409" t="n">
        <v>4157.138</v>
      </c>
      <c r="AK27" s="31">
        <f>AJ27/BL27-1</f>
        <v/>
      </c>
      <c r="AL27" s="1409" t="n">
        <v>4213.3321</v>
      </c>
      <c r="AM27" s="31">
        <f>AL27/BN27-1</f>
        <v/>
      </c>
      <c r="AN27" s="1409" t="n">
        <v>4146.2456</v>
      </c>
      <c r="AO27" s="31">
        <f>AN27/BP27-1</f>
        <v/>
      </c>
      <c r="AP27" s="1409" t="n">
        <v>4367.2385</v>
      </c>
      <c r="AQ27" s="31">
        <f>AP27/BR27-1</f>
        <v/>
      </c>
      <c r="AR27" s="1409">
        <f>T27+V27+X27+Z27+AB27+AD27+AF27+AH27+AJ27+AL27+AN27+AP27</f>
      </c>
      <c r="AS27" s="31">
        <f>AR27/SUM(AV27,AX27,AZ27,BB27,BD27,BF27,BH27,BJ27,BL27,BN27,BP27,BR27)-1</f>
        <v/>
      </c>
      <c r="AT27" s="31" t="n"/>
      <c r="AU27" s="1409">
        <f>AV27+AX27+AZ27+BB27+BD27+BF27+BH27+BJ27+BL27+BN27+BP27</f>
        <v/>
      </c>
      <c r="AV27" s="1409" t="n">
        <v>4597.0914</v>
      </c>
      <c r="AW27" s="31">
        <f>AV27/BW27-1</f>
        <v/>
      </c>
      <c r="AX27" s="1409" t="n">
        <v>3957.433</v>
      </c>
      <c r="AY27" s="31">
        <f>AX27/BY27-1</f>
        <v/>
      </c>
      <c r="AZ27" s="1409" t="n">
        <v>4869.2748</v>
      </c>
      <c r="BA27" s="31">
        <f>AZ27/CA27-1</f>
        <v/>
      </c>
      <c r="BB27" s="1409" t="n">
        <v>4983.0262</v>
      </c>
      <c r="BC27" s="31">
        <f>BB27/CC27-1</f>
        <v/>
      </c>
      <c r="BD27" s="1409" t="n">
        <v>4742.6742</v>
      </c>
      <c r="BE27" s="31">
        <f>BD27/CE27-1</f>
        <v/>
      </c>
      <c r="BF27" s="1409" t="n">
        <v>4761.9082</v>
      </c>
      <c r="BG27" s="31">
        <f>BF27/CG27-1</f>
        <v/>
      </c>
      <c r="BH27" s="1409" t="n">
        <v>4498.1439</v>
      </c>
      <c r="BI27" s="31">
        <f>BH27/CI27-1</f>
        <v/>
      </c>
      <c r="BJ27" s="1409" t="n">
        <v>4773.7821</v>
      </c>
      <c r="BK27" s="31">
        <f>BJ27/CK27-1</f>
        <v/>
      </c>
      <c r="BL27" s="1409" t="n">
        <v>4997.3242</v>
      </c>
      <c r="BM27" s="31">
        <f>BL27/CM27-1</f>
        <v/>
      </c>
      <c r="BN27" s="1409" t="n">
        <v>5066.0712</v>
      </c>
      <c r="BO27" s="31">
        <f>BN27/CO27-1</f>
        <v/>
      </c>
      <c r="BP27" s="1409" t="n">
        <v>5197.0568</v>
      </c>
      <c r="BQ27" s="31">
        <f>BP27/CQ27-1</f>
        <v/>
      </c>
      <c r="BR27" s="1409" t="n">
        <v>5805.6462</v>
      </c>
      <c r="BS27" s="31">
        <f>BR27/CS27-1</f>
        <v/>
      </c>
      <c r="BT27" s="1409">
        <f>AV27+AX27+AZ27+BB27+BD27+BF27+BH27+BJ27+BL27+BN27+BP27+BR27</f>
        <v/>
      </c>
      <c r="BU27" s="31">
        <f>BT27/SUM(BW27,BY27,CA27,CC27,CE27,CG27,CI27,CK27,CM27,CO27,CQ27,CS27)-1</f>
        <v/>
      </c>
      <c r="BV27" s="31" t="n"/>
      <c r="BW27" s="1414" t="n">
        <v>3163.1775</v>
      </c>
      <c r="BX27" s="1410">
        <f>BW27/DK27-1</f>
        <v/>
      </c>
      <c r="BY27" s="1414" t="n">
        <v>3824.1159</v>
      </c>
      <c r="BZ27" s="1410">
        <f>BY27/DL27-1</f>
        <v/>
      </c>
      <c r="CA27" s="1414" t="n">
        <v>4149.9164</v>
      </c>
      <c r="CB27" s="1410">
        <f>CA27/DM27-1</f>
        <v/>
      </c>
      <c r="CC27" s="1414" t="n">
        <v>4417.6687</v>
      </c>
      <c r="CD27" s="1410">
        <f>CC27/DN27-1</f>
        <v/>
      </c>
      <c r="CE27" s="1414" t="n">
        <v>4235.1466</v>
      </c>
      <c r="CF27" s="1410">
        <f>CE27/DO27-1</f>
        <v/>
      </c>
      <c r="CG27" s="1414" t="n">
        <v>4332.2195</v>
      </c>
      <c r="CH27" s="1410">
        <f>CG27/DP27-1</f>
        <v/>
      </c>
      <c r="CI27" s="1427" t="n">
        <v>3381.4382</v>
      </c>
      <c r="CJ27" s="1410">
        <f>CI27/DQ27-1</f>
        <v/>
      </c>
      <c r="CK27" s="1414" t="n">
        <v>4414.7295</v>
      </c>
      <c r="CL27" s="1410">
        <f>CK27/DR27-1</f>
        <v/>
      </c>
      <c r="CM27" s="1427" t="n">
        <v>4598.8966</v>
      </c>
      <c r="CN27" s="1410">
        <f>CM27/DS27-1</f>
        <v/>
      </c>
      <c r="CO27" s="1427" t="n">
        <v>5789.1614</v>
      </c>
      <c r="CP27" s="1410">
        <f>CO27/DT27-1</f>
        <v/>
      </c>
      <c r="CQ27" s="1417" t="n">
        <v>5154.3399</v>
      </c>
      <c r="CR27" s="1410">
        <f>CQ27/DV27-1</f>
        <v/>
      </c>
      <c r="CS27" s="1417" t="n">
        <v>5523.6119</v>
      </c>
      <c r="CT27" s="1410">
        <f>CS27/DV27-1</f>
        <v/>
      </c>
      <c r="CU27" s="1414">
        <f>BW27+BY27+CA27+CC27+CE27+CG27+CI27+CK27+CM27+CO27+CQ27+CS27</f>
        <v/>
      </c>
      <c r="CV27" s="1410">
        <f>CU27/SUM(DK27:DV27)-1</f>
        <v/>
      </c>
      <c r="CW27" s="1410" t="n"/>
      <c r="CX27" s="1412">
        <f>CS27/CQ27-1</f>
        <v/>
      </c>
      <c r="CY27" s="1412">
        <f>CQ27/CO27-1</f>
        <v/>
      </c>
      <c r="CZ27" s="1412" t="n"/>
      <c r="DA27" s="1412" t="n"/>
      <c r="DB27" s="1412" t="n"/>
      <c r="DC27" s="1412" t="n"/>
      <c r="DD27" s="1412" t="n"/>
      <c r="DE27" s="1412" t="n"/>
      <c r="DF27" s="1412" t="n"/>
      <c r="DG27" s="1412" t="n"/>
      <c r="DH27" s="1412" t="n"/>
      <c r="DI27" s="1412" t="n"/>
      <c r="DK27" s="1414" t="n">
        <v>1686.2727</v>
      </c>
      <c r="DL27" s="1414" t="n">
        <v>1521.0217</v>
      </c>
      <c r="DM27" s="1414" t="n">
        <v>1718.0772</v>
      </c>
      <c r="DN27" s="1414" t="n">
        <v>1838.4845</v>
      </c>
      <c r="DO27" s="1414" t="n">
        <v>1925.3972</v>
      </c>
      <c r="DP27" s="1414" t="n">
        <v>1909.3124</v>
      </c>
      <c r="DQ27" s="1414" t="n">
        <v>1852.1719</v>
      </c>
      <c r="DR27" s="1414" t="n">
        <v>1809.4231</v>
      </c>
      <c r="DS27" s="1414" t="n">
        <v>1992.534</v>
      </c>
      <c r="DT27" s="1414" t="n">
        <v>2807.9884</v>
      </c>
      <c r="DU27" s="1414" t="n">
        <v>2090.102</v>
      </c>
      <c r="DV27" s="1414" t="n">
        <v>2131.7149</v>
      </c>
      <c r="DW27" s="1410" t="n">
        <v>0.234021724349943</v>
      </c>
      <c r="DX27" s="1414" t="n">
        <v>23282.5</v>
      </c>
      <c r="DY27" s="31" t="n">
        <v>0.09126740269073989</v>
      </c>
      <c r="DZ27" s="31" t="n"/>
      <c r="EA27" s="1417" t="n">
        <v>1486.3346</v>
      </c>
      <c r="EB27" s="1417" t="n">
        <v>1524.0044</v>
      </c>
      <c r="EC27" s="1417" t="n">
        <v>1860.79964</v>
      </c>
      <c r="ED27" s="1417" t="n">
        <v>1868.9434</v>
      </c>
      <c r="EE27" s="1417" t="n">
        <v>2211.0663</v>
      </c>
      <c r="EF27" s="1417" t="n">
        <v>1870.4187</v>
      </c>
      <c r="EG27" s="1417" t="n">
        <v>1736.8293</v>
      </c>
      <c r="EH27" s="1417" t="n">
        <v>1735.9292</v>
      </c>
      <c r="EI27" s="1417" t="n">
        <v>1769.9264</v>
      </c>
      <c r="EJ27" s="1417" t="n">
        <v>1819.6756</v>
      </c>
      <c r="EK27" s="1417" t="n">
        <v>1723.9032</v>
      </c>
      <c r="EL27" s="1417" t="n">
        <v>1727.4533</v>
      </c>
      <c r="EM27" s="1418" t="n"/>
      <c r="EN27" s="31" t="n"/>
      <c r="EO27" s="1955">
        <f>SUM(EA27:EL27)</f>
        <v/>
      </c>
    </row>
    <row r="28" ht="27" customFormat="1" customHeight="1" s="190" thickBot="1">
      <c r="A28" s="1954" t="n"/>
      <c r="B28" s="1392" t="inlineStr">
        <is>
          <t>规下货物周转量  (万吨公里)</t>
        </is>
      </c>
      <c r="C28" s="1409" t="n">
        <v>44810.3040425237</v>
      </c>
      <c r="D28" s="31">
        <f>C28/T28-1</f>
        <v/>
      </c>
      <c r="E28" s="1409" t="n">
        <v>31171.6799077009</v>
      </c>
      <c r="F28" s="31">
        <f>E28/V28-1</f>
        <v/>
      </c>
      <c r="G28" s="1409" t="n">
        <v>45422.0188870572</v>
      </c>
      <c r="H28" s="31">
        <f>G28/X28-1</f>
        <v/>
      </c>
      <c r="I28" s="1409" t="n">
        <v>45899.6572022766</v>
      </c>
      <c r="J28" s="31">
        <f>I28/Z28-1</f>
        <v/>
      </c>
      <c r="K28" s="2118" t="n">
        <v>45641.7742033406</v>
      </c>
      <c r="L28" s="31">
        <f>K28/AB28-1</f>
      </c>
      <c r="M28" s="2119" t="n">
        <v>41387.6544224794</v>
      </c>
      <c r="N28" s="31">
        <f>M28/AD28-1</f>
      </c>
      <c r="O28" s="2120" t="n">
        <v>39964.7001225006</v>
      </c>
      <c r="P28" s="31">
        <f>O28/AF28-1</f>
      </c>
      <c r="Q28" s="1409">
        <f>C28+E28+G28+I28+K28+M28+O28</f>
      </c>
      <c r="R28" s="31">
        <f>Q28/SUM(T28,V28,X28,Z28,AB28,AD28,AF28)-1</f>
      </c>
      <c r="S28" s="31" t="n"/>
      <c r="T28" s="1409" t="n">
        <v>35902.5589365215</v>
      </c>
      <c r="U28" s="31">
        <f>T28/AV28-1</f>
        <v/>
      </c>
      <c r="V28" s="1409" t="n">
        <v>34721.1043546133</v>
      </c>
      <c r="W28" s="31">
        <f>V28/AX28-1</f>
        <v/>
      </c>
      <c r="X28" s="1409" t="n">
        <v>46003.6672475897</v>
      </c>
      <c r="Y28" s="31">
        <f>X28/AZ28-1</f>
        <v/>
      </c>
      <c r="Z28" s="1409" t="n">
        <v>46008.1444114648</v>
      </c>
      <c r="AA28" s="31">
        <f>Z28/BB28-1</f>
        <v/>
      </c>
      <c r="AB28" s="1409" t="n">
        <v>45973.0548500399</v>
      </c>
      <c r="AC28" s="31">
        <f>AB28/BD28-1</f>
        <v/>
      </c>
      <c r="AD28" s="1409" t="n">
        <v>40361.2286788825</v>
      </c>
      <c r="AE28" s="31">
        <f>AD28/BF28-1</f>
        <v/>
      </c>
      <c r="AF28" s="1409" t="n">
        <v>39515.0908953391</v>
      </c>
      <c r="AG28" s="31">
        <f>AF28/BH28-1</f>
        <v/>
      </c>
      <c r="AH28" s="1409" t="n">
        <v>40135.4420606932</v>
      </c>
      <c r="AI28" s="31">
        <f>AH28/BJ28-1</f>
        <v/>
      </c>
      <c r="AJ28" s="1409" t="n">
        <v>42548.889019491</v>
      </c>
      <c r="AK28" s="31">
        <f>AJ28/BL28-1</f>
        <v/>
      </c>
      <c r="AL28" s="1409" t="n">
        <v>39559.8024958988</v>
      </c>
      <c r="AM28" s="31">
        <f>AL28/BN28-1</f>
        <v/>
      </c>
      <c r="AN28" s="1409" t="n">
        <v>42601.712389812</v>
      </c>
      <c r="AO28" s="31">
        <f>AN28/BP28-1</f>
        <v/>
      </c>
      <c r="AP28" s="1409" t="n">
        <v>44392.2628476958</v>
      </c>
      <c r="AQ28" s="31">
        <f>AP28/BR28-1</f>
        <v/>
      </c>
      <c r="AR28" s="1409">
        <f>T28+V28+X28+Z28+AB28+AD28+AF28+AH28+AJ28+AL28+AN28+AP28</f>
      </c>
      <c r="AS28" s="31">
        <f>AR28/SUM(AV28,AX28,AZ28,BB28,BD28,BF28,BH28,BJ28,BL28,BN28,BP28,BR28)-1</f>
        <v/>
      </c>
      <c r="AT28" s="31" t="n"/>
      <c r="AU28" s="1409">
        <f>AV28+AX28+AZ28+BB28+BD28+BF28+BH28+BJ28+BL28+BN28+BP28</f>
        <v/>
      </c>
      <c r="AV28" s="1409" t="n">
        <v>37908.1544077076</v>
      </c>
      <c r="AW28" s="31">
        <f>AV28/BW28-1</f>
        <v/>
      </c>
      <c r="AX28" s="1409" t="n">
        <v>21206.9591227766</v>
      </c>
      <c r="AY28" s="31">
        <f>AX28/BY28-1</f>
        <v/>
      </c>
      <c r="AZ28" s="1409" t="n">
        <v>41077.5142202102</v>
      </c>
      <c r="BA28" s="31">
        <f>AZ28/CA28-1</f>
        <v/>
      </c>
      <c r="BB28" s="1409" t="n">
        <v>40236.9286125327</v>
      </c>
      <c r="BC28" s="31">
        <f>BB28/CC28-1</f>
        <v/>
      </c>
      <c r="BD28" s="1409" t="n">
        <v>40809.7981367342</v>
      </c>
      <c r="BE28" s="31">
        <f>BD28/CE28-1</f>
        <v/>
      </c>
      <c r="BF28" s="1409" t="n">
        <v>35997.7254071165</v>
      </c>
      <c r="BG28" s="31">
        <f>BF28/CG28-1</f>
        <v/>
      </c>
      <c r="BH28" s="1409" t="n">
        <v>36769.4261416083</v>
      </c>
      <c r="BI28" s="31">
        <f>BH28/CI28-1</f>
        <v/>
      </c>
      <c r="BJ28" s="1409" t="n">
        <v>38296.0749319086</v>
      </c>
      <c r="BK28" s="31">
        <f>BJ28/CK28-1</f>
        <v/>
      </c>
      <c r="BL28" s="1409" t="n">
        <v>39313.1877303609</v>
      </c>
      <c r="BM28" s="31">
        <f>BL28/CM28-1</f>
        <v/>
      </c>
      <c r="BN28" s="1409" t="n">
        <v>39458.1511531166</v>
      </c>
      <c r="BO28" s="31">
        <f>BN28/CO28-1</f>
        <v/>
      </c>
      <c r="BP28" s="1409" t="n">
        <v>41193.1921700873</v>
      </c>
      <c r="BQ28" s="31">
        <f>BP28/CQ28-1</f>
        <v/>
      </c>
      <c r="BR28" s="1409" t="n">
        <v>44588.1611774254</v>
      </c>
      <c r="BS28" s="31">
        <f>BR28/CS28-1</f>
        <v/>
      </c>
      <c r="BT28" s="1409">
        <f>AV28+AX28+AZ28+BB28+BD28+BF28+BH28+BJ28+BL28+BN28+BP28+BR28</f>
        <v/>
      </c>
      <c r="BU28" s="31">
        <f>BT28/SUM(BW28,BY28,CA28,CC28,CE28,CG28,CI28,CK28,CM28,CO28,CQ28,CS28)-1</f>
        <v/>
      </c>
      <c r="BV28" s="31" t="n"/>
      <c r="BW28" s="1414" t="n">
        <v>26528.1305988827</v>
      </c>
      <c r="BX28" s="1410">
        <f>BW28/DK28-1</f>
        <v/>
      </c>
      <c r="BY28" s="1414" t="n">
        <v>33733.1074317769</v>
      </c>
      <c r="BZ28" s="1410">
        <f>BY28/DL28-1</f>
        <v/>
      </c>
      <c r="CA28" s="1414" t="n">
        <v>40454.9924653936</v>
      </c>
      <c r="CB28" s="1410">
        <f>CA28/DM28-1</f>
        <v/>
      </c>
      <c r="CC28" s="1414" t="n">
        <v>38693.8890919064</v>
      </c>
      <c r="CD28" s="1410">
        <f>CC28/DN28-1</f>
        <v/>
      </c>
      <c r="CE28" s="1414" t="n">
        <v>39512.4081258889</v>
      </c>
      <c r="CF28" s="1410">
        <f>CE28/DO28-1</f>
        <v/>
      </c>
      <c r="CG28" s="1414" t="n">
        <v>36343.8833283866</v>
      </c>
      <c r="CH28" s="1410">
        <f>CG28/DP28-1</f>
        <v/>
      </c>
      <c r="CI28" s="1427" t="n">
        <v>37756.3627052019</v>
      </c>
      <c r="CJ28" s="1410">
        <f>CI28/DQ28-1</f>
        <v/>
      </c>
      <c r="CK28" s="1414" t="n">
        <v>37792.332513367</v>
      </c>
      <c r="CL28" s="1410">
        <f>CK28/DR28-1</f>
        <v/>
      </c>
      <c r="CM28" s="1414" t="n">
        <v>38786.5462633344</v>
      </c>
      <c r="CN28" s="1410">
        <f>CM28/DS28-1</f>
        <v/>
      </c>
      <c r="CO28" s="1414" t="n">
        <v>37213.7568439739</v>
      </c>
      <c r="CP28" s="1410">
        <f>CO28/DT28-1</f>
        <v/>
      </c>
      <c r="CQ28" s="1414" t="n">
        <v>41255.2729106346</v>
      </c>
      <c r="CR28" s="1410">
        <f>CQ28/DV28-1</f>
        <v/>
      </c>
      <c r="CS28" s="1414" t="n">
        <v>40323.3754574264</v>
      </c>
      <c r="CT28" s="1410">
        <f>CS28/DV28-1</f>
        <v/>
      </c>
      <c r="CU28" s="1414">
        <f>BW28+BY28+CA28+CC28+CE28+CG28+CI28+CK28+CM28+CO28+CQ28+CS28</f>
        <v/>
      </c>
      <c r="CV28" s="1410">
        <f>CU28/SUM(DK28:DV28)-1</f>
        <v/>
      </c>
      <c r="CW28" s="1410" t="n"/>
      <c r="CX28" s="1412">
        <f>CS28/CQ28-1</f>
        <v/>
      </c>
      <c r="CY28" s="1412">
        <f>CQ28/CO28-1</f>
        <v/>
      </c>
      <c r="CZ28" s="1412" t="n"/>
      <c r="DA28" s="1412" t="n"/>
      <c r="DB28" s="1412" t="n"/>
      <c r="DC28" s="1412" t="n"/>
      <c r="DD28" s="1412" t="n"/>
      <c r="DE28" s="1412" t="n"/>
      <c r="DF28" s="1412" t="n"/>
      <c r="DG28" s="1412" t="n"/>
      <c r="DH28" s="1412" t="n"/>
      <c r="DI28" s="1412" t="n"/>
      <c r="DJ28" s="2035" t="n"/>
      <c r="DK28" s="1423" t="n">
        <v>30566.0950949709</v>
      </c>
      <c r="DL28" s="1423" t="n">
        <v>24516.3095560821</v>
      </c>
      <c r="DM28" s="1423" t="n">
        <v>36635.6439723053</v>
      </c>
      <c r="DN28" s="1423" t="n">
        <v>34323.8875667415</v>
      </c>
      <c r="DO28" s="1423" t="n">
        <v>33789.3296580189</v>
      </c>
      <c r="DP28" s="1423" t="n">
        <v>31055.5450299652</v>
      </c>
      <c r="DQ28" s="1423" t="n">
        <v>33045.8530014754</v>
      </c>
      <c r="DR28" s="1423" t="n">
        <v>32310.9659715798</v>
      </c>
      <c r="DS28" s="1423" t="n">
        <v>37461.3837053875</v>
      </c>
      <c r="DT28" s="1423" t="n">
        <v>36321.0263399967</v>
      </c>
      <c r="DU28" s="1423" t="n">
        <v>41001.172248541</v>
      </c>
      <c r="DV28" s="1423" t="n">
        <v>39590.1505462678</v>
      </c>
      <c r="DW28" s="1424" t="n">
        <v>0.0172799712080498</v>
      </c>
      <c r="DX28" s="1423" t="n">
        <v>410617.362691332</v>
      </c>
      <c r="DY28" s="1425" t="n">
        <v>-0.0530838098929146</v>
      </c>
      <c r="DZ28" s="923" t="n"/>
      <c r="EA28" s="1417" t="n">
        <v>38775.2781390385</v>
      </c>
      <c r="EB28" s="1417" t="n">
        <v>22948.8596556584</v>
      </c>
      <c r="EC28" s="1417" t="n">
        <v>35369.7134803178</v>
      </c>
      <c r="ED28" s="1417" t="n">
        <v>39934.489487924</v>
      </c>
      <c r="EE28" s="1417" t="n">
        <v>36568.5815083899</v>
      </c>
      <c r="EF28" s="1417" t="n">
        <v>37157.4845136075</v>
      </c>
      <c r="EG28" s="1417" t="n">
        <v>34810.4466324459</v>
      </c>
      <c r="EH28" s="1417" t="n">
        <v>35932.9231602519</v>
      </c>
      <c r="EI28" s="1417" t="n">
        <v>38302.1550185714</v>
      </c>
      <c r="EJ28" s="1417" t="n">
        <v>34726.2338678099</v>
      </c>
      <c r="EK28" s="1417" t="n">
        <v>40192.6168093217</v>
      </c>
      <c r="EL28" s="1417" t="n">
        <v>38917.6545953749</v>
      </c>
      <c r="EM28" s="1418" t="n"/>
      <c r="EN28" s="31" t="n"/>
      <c r="EO28" s="1955">
        <f>SUM(EA28:EL28)</f>
        <v/>
      </c>
    </row>
    <row r="29" ht="27" customFormat="1" customHeight="1" s="190">
      <c r="A29" s="1392" t="inlineStr">
        <is>
          <t>宜昌市</t>
        </is>
      </c>
      <c r="B29" s="1392" t="inlineStr">
        <is>
          <t>规上+规下货运量  (万吨)</t>
        </is>
      </c>
      <c r="C29" s="1409" t="n">
        <v>1215.47720217844</v>
      </c>
      <c r="D29" s="31">
        <f>C29/T29-1</f>
        <v/>
      </c>
      <c r="E29" s="1409" t="n">
        <v>839.280671751213</v>
      </c>
      <c r="F29" s="31">
        <f>E29/V29-1</f>
        <v/>
      </c>
      <c r="G29" s="1409" t="n">
        <v>1325.11024232163</v>
      </c>
      <c r="H29" s="31">
        <f>G29/X29-1</f>
        <v/>
      </c>
      <c r="I29" s="1409" t="n">
        <v>1386.63719376435</v>
      </c>
      <c r="J29" s="31">
        <f>I29/Z29-1</f>
        <v/>
      </c>
      <c r="K29" s="1409" t="n">
        <v>1388.58119390263</v>
      </c>
      <c r="L29" s="31">
        <f>K29/AB29-1</f>
        <v/>
      </c>
      <c r="M29" s="1409" t="n">
        <v>1320.51912567044</v>
      </c>
      <c r="N29" s="31">
        <f>M29/AD29-1</f>
        <v/>
      </c>
      <c r="O29" s="1409" t="n">
        <v>1291.66549600708</v>
      </c>
      <c r="P29" s="31">
        <f>O29/AF29-1</f>
        <v/>
      </c>
      <c r="Q29" s="1409">
        <f>C29+E29+G29+I29+K29+M29+O29</f>
        <v/>
      </c>
      <c r="R29" s="31">
        <f>Q29/SUM(T29,V29,X29,Z29,AB29,AD29,AF29)-1</f>
        <v/>
      </c>
      <c r="S29" s="31" t="n"/>
      <c r="T29" s="1409" t="n">
        <v>1015.24635200579</v>
      </c>
      <c r="U29" s="31">
        <f>T29/AV29-1</f>
        <v/>
      </c>
      <c r="V29" s="1409" t="n">
        <v>986.261081682658</v>
      </c>
      <c r="W29" s="31">
        <f>V29/AX29-1</f>
        <v/>
      </c>
      <c r="X29" s="1409" t="n">
        <v>1366.73016568805</v>
      </c>
      <c r="Y29" s="31">
        <f>X29/AZ29-1</f>
        <v/>
      </c>
      <c r="Z29" s="1409" t="n">
        <v>1415.68842295864</v>
      </c>
      <c r="AA29" s="31">
        <f>Z29/BB29-1</f>
        <v/>
      </c>
      <c r="AB29" s="1409" t="n">
        <v>1426.26265734454</v>
      </c>
      <c r="AC29" s="31">
        <f>AB29/BD29-1</f>
        <v/>
      </c>
      <c r="AD29" s="1409" t="n">
        <v>1293.37863257214</v>
      </c>
      <c r="AE29" s="31">
        <f>AD29/BF29-1</f>
        <v/>
      </c>
      <c r="AF29" s="1409" t="n">
        <v>1273.37879167179</v>
      </c>
      <c r="AG29" s="31">
        <f>AF29/BH29-1</f>
        <v/>
      </c>
      <c r="AH29" s="1409" t="n">
        <v>1353.92626052998</v>
      </c>
      <c r="AI29" s="31">
        <f>AH29/BJ29-1</f>
        <v/>
      </c>
      <c r="AJ29" s="1409" t="n">
        <v>1448.55990375901</v>
      </c>
      <c r="AK29" s="31">
        <f>AJ29/BL29-1</f>
        <v/>
      </c>
      <c r="AL29" s="1409" t="n">
        <v>1385.08700133771</v>
      </c>
      <c r="AM29" s="31">
        <f>AL29/BN29-1</f>
        <v/>
      </c>
      <c r="AN29" s="1409" t="n">
        <v>1553.08517004397</v>
      </c>
      <c r="AO29" s="31">
        <f>AN29/BP29-1</f>
        <v/>
      </c>
      <c r="AP29" s="1409" t="n">
        <v>1476.8100328184</v>
      </c>
      <c r="AQ29" s="31">
        <f>AP29/BR29-1</f>
        <v/>
      </c>
      <c r="AR29" s="1409">
        <f>T29+V29+X29+Z29+AB29+AD29+AF29+AH29+AJ29+AL29+AN29+AP29</f>
        <v/>
      </c>
      <c r="AS29" s="31">
        <f>AR29/SUM(AV29,AX29,AZ29,BB29,BD29,BF29,BH29,BJ29,BL29,BN29,BP29,BR29)-1</f>
        <v/>
      </c>
      <c r="AT29" s="31" t="n"/>
      <c r="AU29" s="1409">
        <f>AV29+AX29+AZ29+BB29+BD29+BF29+BH29+BJ29+BL29+BN29+BP29</f>
        <v/>
      </c>
      <c r="AV29" s="1409" t="n">
        <v>1062.17282090179</v>
      </c>
      <c r="AW29" s="31">
        <f>AV29/BW29-1</f>
        <v/>
      </c>
      <c r="AX29" s="1409" t="n">
        <v>596.267153042099</v>
      </c>
      <c r="AY29" s="31">
        <f>AX29/BY29-1</f>
        <v/>
      </c>
      <c r="AZ29" s="1409" t="n">
        <v>1211.33753613332</v>
      </c>
      <c r="BA29" s="31">
        <f>AZ29/CA29-1</f>
        <v/>
      </c>
      <c r="BB29" s="1409" t="n">
        <v>1287.21079044387</v>
      </c>
      <c r="BC29" s="31">
        <f>BB29/CC29-1</f>
        <v/>
      </c>
      <c r="BD29" s="1409" t="n">
        <v>1300.24515483853</v>
      </c>
      <c r="BE29" s="31">
        <f>BD29/CE29-1</f>
        <v/>
      </c>
      <c r="BF29" s="1409" t="n">
        <v>1200.94462131014</v>
      </c>
      <c r="BG29" s="31">
        <f>BF29/CG29-1</f>
        <v/>
      </c>
      <c r="BH29" s="1409" t="n">
        <v>1220.5526640621</v>
      </c>
      <c r="BI29" s="31">
        <f>BH29/CI29-1</f>
        <v/>
      </c>
      <c r="BJ29" s="1409" t="n">
        <v>1321.81216217203</v>
      </c>
      <c r="BK29" s="31">
        <f>BJ29/CK29-1</f>
        <v/>
      </c>
      <c r="BL29" s="1409" t="n">
        <v>1351.37541530513</v>
      </c>
      <c r="BM29" s="31">
        <f>BL29/CM29-1</f>
        <v/>
      </c>
      <c r="BN29" s="1409" t="n">
        <v>1360.869907637</v>
      </c>
      <c r="BO29" s="31">
        <f>BN29/CO29-1</f>
        <v/>
      </c>
      <c r="BP29" s="1409" t="n">
        <v>1446.23633030843</v>
      </c>
      <c r="BQ29" s="31">
        <f>BP29/CQ29-1</f>
        <v/>
      </c>
      <c r="BR29" s="1409" t="n">
        <v>1427.9825702726</v>
      </c>
      <c r="BS29" s="31">
        <f>BR29/CS29-1</f>
        <v/>
      </c>
      <c r="BT29" s="1409">
        <f>AV29+AX29+AZ29+BB29+BD29+BF29+BH29+BJ29+BL29+BN29+BP29+BR29</f>
        <v/>
      </c>
      <c r="BU29" s="31">
        <f>BT29/SUM(BW29,BY29,CA29,CC29,CE29,CG29,CI29,CK29,CM29,CO29,CQ29,CS29)-1</f>
        <v/>
      </c>
      <c r="BV29" s="31" t="n"/>
      <c r="BW29" s="1417" t="n">
        <v>598.357938455312</v>
      </c>
      <c r="BX29" s="1410">
        <f>BW29/DK29-1</f>
        <v/>
      </c>
      <c r="BY29" s="1417" t="n">
        <v>837.881677065598</v>
      </c>
      <c r="BZ29" s="1410">
        <f>BY29/DL29-1</f>
        <v/>
      </c>
      <c r="CA29" s="1414" t="n">
        <v>1072.34309956578</v>
      </c>
      <c r="CB29" s="1410">
        <f>CA29/DM29-1</f>
        <v/>
      </c>
      <c r="CC29" s="1414" t="n">
        <v>1085.50491337608</v>
      </c>
      <c r="CD29" s="1410">
        <f>CC29/DN29-1</f>
        <v/>
      </c>
      <c r="CE29" s="1414" t="n">
        <v>1156.97345332661</v>
      </c>
      <c r="CF29" s="1410">
        <f>CE29/DO29-1</f>
        <v/>
      </c>
      <c r="CG29" s="1417" t="n">
        <v>1136.27099556668</v>
      </c>
      <c r="CH29" s="1410">
        <f>CG29/DP29-1</f>
        <v/>
      </c>
      <c r="CI29" s="1427" t="n">
        <v>1138.83398332806</v>
      </c>
      <c r="CJ29" s="1410">
        <f>CI29/DQ29-1</f>
        <v/>
      </c>
      <c r="CK29" s="1414" t="n">
        <v>1271.97031261375</v>
      </c>
      <c r="CL29" s="1410">
        <f>CK29/DR29-1</f>
        <v/>
      </c>
      <c r="CM29" s="1414" t="n">
        <v>1243.93513798227</v>
      </c>
      <c r="CN29" s="1410">
        <f>CM29/DS29-1</f>
        <v/>
      </c>
      <c r="CO29" s="1414" t="n">
        <v>1257.96522810988</v>
      </c>
      <c r="CP29" s="1410">
        <f>CO29/DT29-1</f>
        <v/>
      </c>
      <c r="CQ29" s="1414" t="n">
        <v>1390.22373160145</v>
      </c>
      <c r="CR29" s="1410">
        <f>CQ29/DV29-1</f>
        <v/>
      </c>
      <c r="CS29" s="1414" t="n">
        <v>1290.26165112096</v>
      </c>
      <c r="CT29" s="1410">
        <f>CS29/DV29-1</f>
        <v/>
      </c>
      <c r="CU29" s="1414">
        <f>BW29+BY29+CA29+CC29+CE29+CG29+CI29+CK29+CM29+CO29+CQ29+CS29</f>
        <v/>
      </c>
      <c r="CV29" s="1410">
        <f>CU29/SUM(DK29:DV29)-1</f>
        <v/>
      </c>
      <c r="CW29" s="1410" t="n"/>
      <c r="CX29" s="1412">
        <f>CS29/CQ29-1</f>
        <v/>
      </c>
      <c r="CY29" s="1412">
        <f>CQ29/CO29-1</f>
        <v/>
      </c>
      <c r="CZ29" s="1412" t="n"/>
      <c r="DA29" s="1412" t="n"/>
      <c r="DB29" s="1412" t="n"/>
      <c r="DC29" s="1412" t="n"/>
      <c r="DD29" s="1412" t="n"/>
      <c r="DE29" s="1412" t="n"/>
      <c r="DF29" s="1412" t="n"/>
      <c r="DG29" s="1412" t="n"/>
      <c r="DH29" s="1412" t="n"/>
      <c r="DI29" s="1412" t="n"/>
      <c r="DJ29" s="1440" t="n"/>
      <c r="DK29" s="1441" t="n">
        <v>669.101987429748</v>
      </c>
      <c r="DL29" s="1441" t="n">
        <v>523.1727194990179</v>
      </c>
      <c r="DM29" s="1428" t="n">
        <v>840.6115330457779</v>
      </c>
      <c r="DN29" s="1428" t="n">
        <v>797.450596458194</v>
      </c>
      <c r="DO29" s="1428" t="n">
        <v>876.3446998365851</v>
      </c>
      <c r="DP29" s="1428" t="n">
        <v>817.934568867552</v>
      </c>
      <c r="DQ29" s="1428" t="n">
        <v>854.4788564895759</v>
      </c>
      <c r="DR29" s="1428" t="n">
        <v>920.184550922743</v>
      </c>
      <c r="DS29" s="1428" t="n">
        <v>998.10524212646</v>
      </c>
      <c r="DT29" s="1428" t="n">
        <v>934.917048391638</v>
      </c>
      <c r="DU29" s="1428" t="n">
        <v>1044.79276912366</v>
      </c>
      <c r="DV29" s="1428" t="n">
        <v>1026.74008448195</v>
      </c>
      <c r="DW29" s="1429" t="n">
        <v>0.02996302868771794</v>
      </c>
      <c r="DX29" s="1428" t="n">
        <v>10303.8346566729</v>
      </c>
      <c r="DY29" s="924" t="n">
        <v>-0.05052301106129864</v>
      </c>
      <c r="DZ29" s="1442" t="n"/>
      <c r="EA29" s="1409" t="n">
        <v>905.3612790447351</v>
      </c>
      <c r="EB29" s="1409" t="n">
        <v>413.828704909473</v>
      </c>
      <c r="EC29" s="1409" t="n">
        <v>724.511299669607</v>
      </c>
      <c r="ED29" s="1409" t="n">
        <v>905.079017044255</v>
      </c>
      <c r="EE29" s="1409" t="n">
        <v>944.524871147812</v>
      </c>
      <c r="EF29" s="1409" t="n">
        <v>1000.20975011383</v>
      </c>
      <c r="EG29" s="1409" t="n">
        <v>925.33341821588</v>
      </c>
      <c r="EH29" s="1409" t="n">
        <v>980.7594942060319</v>
      </c>
      <c r="EI29" s="1409" t="n">
        <v>1019.92063017864</v>
      </c>
      <c r="EJ29" s="1409" t="n">
        <v>946.322537366755</v>
      </c>
      <c r="EK29" s="1409" t="n">
        <v>1089.3944282657</v>
      </c>
      <c r="EL29" s="1409" t="n">
        <v>996.870815635126</v>
      </c>
      <c r="EM29" s="1418" t="n"/>
      <c r="EN29" s="31" t="n"/>
      <c r="EO29" s="1955">
        <f>SUM(EA29:EL29)</f>
        <v/>
      </c>
    </row>
    <row r="30" ht="27" customHeight="1" s="21">
      <c r="A30" s="1977" t="n"/>
      <c r="B30" s="1392" t="inlineStr">
        <is>
          <t>规上货运量      (万吨)</t>
        </is>
      </c>
      <c r="C30" s="1409" t="n">
        <v>745.1372</v>
      </c>
      <c r="D30" s="31">
        <f>C30/T30-1</f>
        <v/>
      </c>
      <c r="E30" s="1409" t="n">
        <v>602.0208</v>
      </c>
      <c r="F30" s="31">
        <f>E30/V30-1</f>
        <v/>
      </c>
      <c r="G30" s="1409" t="n">
        <v>905.9963</v>
      </c>
      <c r="H30" s="31">
        <f>G30/X30-1</f>
        <v/>
      </c>
      <c r="I30" s="1409" t="n">
        <v>795.8832</v>
      </c>
      <c r="J30" s="31">
        <f>I30/Z30-1</f>
        <v/>
      </c>
      <c r="K30" s="1409" t="n">
        <v>687.2748</v>
      </c>
      <c r="L30" s="31">
        <f>K30/AB30-1</f>
      </c>
      <c r="M30" s="1409" t="n">
        <v>730.8846</v>
      </c>
      <c r="N30" s="31">
        <f>M30/AD30-1</f>
      </c>
      <c r="O30" s="1409" t="n">
        <v>696.23</v>
      </c>
      <c r="P30" s="31">
        <f>O30/AF30-1</f>
      </c>
      <c r="Q30" s="1409">
        <f>C30+E30+G30+I30+K30+M30+O30</f>
      </c>
      <c r="R30" s="31">
        <f>Q30/SUM(T30,V30,X30,Z30,AB30,AD30,AF30)-1</f>
      </c>
      <c r="S30" s="31" t="n"/>
      <c r="T30" s="1409" t="n">
        <v>571.1389</v>
      </c>
      <c r="U30" s="31">
        <f>T30/AV30-1</f>
        <v/>
      </c>
      <c r="V30" s="1409" t="n">
        <v>611.8075</v>
      </c>
      <c r="W30" s="31">
        <f>V30/AX30-1</f>
        <v/>
      </c>
      <c r="X30" s="1409" t="n">
        <v>809.1938</v>
      </c>
      <c r="Y30" s="31">
        <f>X30/AZ30-1</f>
        <v/>
      </c>
      <c r="Z30" s="1409" t="n">
        <v>812.5273</v>
      </c>
      <c r="AA30" s="31">
        <f>Z30/BB30-1</f>
        <v/>
      </c>
      <c r="AB30" s="1409" t="n">
        <v>817.443</v>
      </c>
      <c r="AC30" s="31">
        <f>AB30/BD30-1</f>
        <v/>
      </c>
      <c r="AD30" s="1409" t="n">
        <v>780.5821999999999</v>
      </c>
      <c r="AE30" s="31">
        <f>AD30/BF30-1</f>
        <v/>
      </c>
      <c r="AF30" s="1409" t="n">
        <v>635.0973</v>
      </c>
      <c r="AG30" s="31">
        <f>AF30/BH30-1</f>
        <v/>
      </c>
      <c r="AH30" s="1409" t="n">
        <v>722.3021</v>
      </c>
      <c r="AI30" s="31">
        <f>AH30/BJ30-1</f>
        <v/>
      </c>
      <c r="AJ30" s="1409" t="n">
        <v>807.5782</v>
      </c>
      <c r="AK30" s="31">
        <f>AJ30/BL30-1</f>
        <v/>
      </c>
      <c r="AL30" s="1409" t="n">
        <v>818.5038</v>
      </c>
      <c r="AM30" s="31">
        <f>AL30/BN30-1</f>
        <v/>
      </c>
      <c r="AN30" s="1409" t="n">
        <v>833.4438</v>
      </c>
      <c r="AO30" s="31">
        <f>AN30/BP30-1</f>
        <v/>
      </c>
      <c r="AP30" s="1409" t="n">
        <v>763.6925</v>
      </c>
      <c r="AQ30" s="31">
        <f>AP30/BR30-1</f>
        <v/>
      </c>
      <c r="AR30" s="1409">
        <f>T30+V30+X30+Z30+AB30+AD30+AF30+AH30+AJ30+AL30+AN30+AP30</f>
      </c>
      <c r="AS30" s="31">
        <f>AR30/SUM(AV30,AX30,AZ30,BB30,BD30,BF30,BH30,BJ30,BL30,BN30,BP30,BR30)-1</f>
        <v/>
      </c>
      <c r="AT30" s="31" t="n"/>
      <c r="AU30" s="1409">
        <f>AV30+AX30+AZ30+BB30+BD30+BF30+BH30+BJ30+BL30+BN30+BP30</f>
        <v/>
      </c>
      <c r="AV30" s="1409" t="n">
        <v>464.0114</v>
      </c>
      <c r="AW30" s="31">
        <f>AV30/BW30-1</f>
        <v/>
      </c>
      <c r="AX30" s="1409" t="n">
        <v>325.4829</v>
      </c>
      <c r="AY30" s="31">
        <f>AX30/BY30-1</f>
        <v/>
      </c>
      <c r="AZ30" s="1409" t="n">
        <v>646.622</v>
      </c>
      <c r="BA30" s="31">
        <f>AZ30/CA30-1</f>
        <v/>
      </c>
      <c r="BB30" s="1409" t="n">
        <v>734.8284</v>
      </c>
      <c r="BC30" s="31">
        <f>BB30/CC30-1</f>
        <v/>
      </c>
      <c r="BD30" s="1409" t="n">
        <v>650.3393</v>
      </c>
      <c r="BE30" s="31">
        <f>BD30/CE30-1</f>
        <v/>
      </c>
      <c r="BF30" s="1409" t="n">
        <v>676.0751</v>
      </c>
      <c r="BG30" s="31">
        <f>BF30/CG30-1</f>
        <v/>
      </c>
      <c r="BH30" s="1409" t="n">
        <v>632.2575000000001</v>
      </c>
      <c r="BI30" s="31">
        <f>BH30/CI30-1</f>
        <v/>
      </c>
      <c r="BJ30" s="1409" t="n">
        <v>656.3214</v>
      </c>
      <c r="BK30" s="31">
        <f>BJ30/CK30-1</f>
        <v/>
      </c>
      <c r="BL30" s="1409" t="n">
        <v>719.0556</v>
      </c>
      <c r="BM30" s="31">
        <f>BL30/CM30-1</f>
        <v/>
      </c>
      <c r="BN30" s="1409" t="n">
        <v>706.8330999999999</v>
      </c>
      <c r="BO30" s="31">
        <f>BN30/CO30-1</f>
        <v/>
      </c>
      <c r="BP30" s="1409" t="n">
        <v>668.3651</v>
      </c>
      <c r="BQ30" s="31">
        <f>BP30/CQ30-1</f>
        <v/>
      </c>
      <c r="BR30" s="1409" t="n">
        <v>671.8194</v>
      </c>
      <c r="BS30" s="31">
        <f>BR30/CS30-1</f>
        <v/>
      </c>
      <c r="BT30" s="1409">
        <f>AV30+AX30+AZ30+BB30+BD30+BF30+BH30+BJ30+BL30+BN30+BP30+BR30</f>
        <v/>
      </c>
      <c r="BU30" s="31">
        <f>BT30/SUM(BW30,BY30,CA30,CC30,CE30,CG30,CI30,CK30,CM30,CO30,CQ30,CS30)-1</f>
        <v/>
      </c>
      <c r="BV30" s="31" t="n"/>
      <c r="BW30" s="1417" t="n">
        <v>133.2574</v>
      </c>
      <c r="BX30" s="1410">
        <f>BW30/DK30-1</f>
        <v/>
      </c>
      <c r="BY30" s="1417" t="n">
        <v>249.2374</v>
      </c>
      <c r="BZ30" s="1410">
        <f>BY30/DL30-1</f>
        <v/>
      </c>
      <c r="CA30" s="1414" t="n">
        <v>341.3346</v>
      </c>
      <c r="CB30" s="1410">
        <f>CA30/DM30-1</f>
        <v/>
      </c>
      <c r="CC30" s="1414" t="n">
        <v>388.4431</v>
      </c>
      <c r="CD30" s="1410">
        <f>CC30/DN30-1</f>
        <v/>
      </c>
      <c r="CE30" s="1414" t="n">
        <v>373.631</v>
      </c>
      <c r="CF30" s="1410">
        <f>CE30/DO30-1</f>
        <v/>
      </c>
      <c r="CG30" s="1417" t="n">
        <v>390.3425</v>
      </c>
      <c r="CH30" s="1410">
        <f>CG30/DP30-1</f>
        <v/>
      </c>
      <c r="CI30" s="1427" t="n">
        <v>324.9011</v>
      </c>
      <c r="CJ30" s="1410">
        <f>CI30/DQ30-1</f>
        <v/>
      </c>
      <c r="CK30" s="1414" t="n">
        <v>369.6202</v>
      </c>
      <c r="CL30" s="1410">
        <f>CK30/DR30-1</f>
        <v/>
      </c>
      <c r="CM30" s="1414" t="n">
        <v>362.3661</v>
      </c>
      <c r="CN30" s="1410">
        <f>CM30/DS30-1</f>
        <v/>
      </c>
      <c r="CO30" s="1414" t="n">
        <v>375.6669</v>
      </c>
      <c r="CP30" s="1410">
        <f>CO30/DT30-1</f>
        <v/>
      </c>
      <c r="CQ30" s="1414" t="n">
        <v>411.7986</v>
      </c>
      <c r="CR30" s="1410">
        <f>CQ30/DV30-1</f>
        <v/>
      </c>
      <c r="CS30" s="1414" t="n">
        <v>341.8814</v>
      </c>
      <c r="CT30" s="1410">
        <f>CS30/DV30-1</f>
        <v/>
      </c>
      <c r="CU30" s="1414">
        <f>BW30+BY30+CA30+CC30+CE30+CG30+CI30+CK30+CM30+CO30+CQ30+CS30</f>
        <v/>
      </c>
      <c r="CV30" s="1410">
        <f>CU30/SUM(DK30:DV30)-1</f>
        <v/>
      </c>
      <c r="CW30" s="1410" t="n"/>
      <c r="CX30" s="1412">
        <f>CS30/CQ30-1</f>
        <v/>
      </c>
      <c r="CY30" s="1412">
        <f>CQ30/CO30-1</f>
        <v/>
      </c>
      <c r="CZ30" s="1412" t="n"/>
      <c r="DA30" s="1412" t="n"/>
      <c r="DB30" s="1412" t="n"/>
      <c r="DC30" s="1412" t="n"/>
      <c r="DD30" s="1412" t="n"/>
      <c r="DE30" s="1412" t="n"/>
      <c r="DF30" s="1412" t="n"/>
      <c r="DG30" s="1412" t="n"/>
      <c r="DH30" s="1412" t="n"/>
      <c r="DI30" s="1412" t="n"/>
      <c r="DJ30" s="1431" t="inlineStr">
        <is>
          <t>宜昌市</t>
        </is>
      </c>
      <c r="DK30" s="1441" t="n">
        <v>39.4696</v>
      </c>
      <c r="DL30" s="1441" t="n">
        <v>44.4071</v>
      </c>
      <c r="DM30" s="1428" t="n">
        <v>69.81359999999999</v>
      </c>
      <c r="DN30" s="1428" t="n">
        <v>67.4619</v>
      </c>
      <c r="DO30" s="1428" t="n">
        <v>86.6807</v>
      </c>
      <c r="DP30" s="1428" t="n">
        <v>78.8463</v>
      </c>
      <c r="DQ30" s="1428" t="n">
        <v>76.0137</v>
      </c>
      <c r="DR30" s="1428" t="n">
        <v>62.8643</v>
      </c>
      <c r="DS30" s="1428" t="n">
        <v>74.36060000000001</v>
      </c>
      <c r="DT30" s="1428" t="n">
        <v>91.19070000000001</v>
      </c>
      <c r="DU30" s="1428" t="n">
        <v>221.0291</v>
      </c>
      <c r="DV30" s="1428" t="n">
        <v>291.9962</v>
      </c>
      <c r="DW30" s="1429" t="n">
        <v>4.65818315699725</v>
      </c>
      <c r="DX30" s="1428" t="n">
        <v>1204.1338</v>
      </c>
      <c r="DY30" s="924" t="n">
        <v>1.09288964136481</v>
      </c>
      <c r="DZ30" s="924" t="n"/>
      <c r="EA30" s="1409" t="n">
        <v>44.168</v>
      </c>
      <c r="EB30" s="1409" t="n">
        <v>34.7348</v>
      </c>
      <c r="EC30" s="1409" t="n">
        <v>53.47846</v>
      </c>
      <c r="ED30" s="1409" t="n">
        <v>48.74774</v>
      </c>
      <c r="EE30" s="1409" t="n">
        <v>53.5033</v>
      </c>
      <c r="EF30" s="1409" t="n">
        <v>51.2957</v>
      </c>
      <c r="EG30" s="1409" t="n">
        <v>41.9926</v>
      </c>
      <c r="EH30" s="1409" t="n">
        <v>46.9933</v>
      </c>
      <c r="EI30" s="1409" t="n">
        <v>47.945</v>
      </c>
      <c r="EJ30" s="1409" t="n">
        <v>50.2436</v>
      </c>
      <c r="EK30" s="1409" t="n">
        <v>50.6366</v>
      </c>
      <c r="EL30" s="1409" t="n">
        <v>51.606</v>
      </c>
      <c r="EM30" s="1443" t="n"/>
      <c r="EN30" s="31" t="n"/>
      <c r="EO30" s="1955">
        <f>SUM(EA30:EL30)</f>
        <v/>
      </c>
    </row>
    <row r="31" ht="27" customFormat="1" customHeight="1" s="190">
      <c r="A31" s="1977" t="n"/>
      <c r="B31" s="1392" t="inlineStr">
        <is>
          <t>规下货运量      (万吨)</t>
        </is>
      </c>
      <c r="C31" s="1409" t="n">
        <v>470.3400021784399</v>
      </c>
      <c r="D31" s="31">
        <f>C31/T31-1</f>
        <v/>
      </c>
      <c r="E31" s="1409" t="n">
        <v>237.259871751213</v>
      </c>
      <c r="F31" s="31">
        <f>E31/V31-1</f>
        <v/>
      </c>
      <c r="G31" s="1409" t="n">
        <v>419.11394232163</v>
      </c>
      <c r="H31" s="31">
        <f>G31/X31-1</f>
        <v/>
      </c>
      <c r="I31" s="1409" t="n">
        <v>590.7539937643501</v>
      </c>
      <c r="J31" s="31">
        <f>I31/Z31-1</f>
        <v/>
      </c>
      <c r="K31" s="1409" t="n">
        <v>701.30639390263</v>
      </c>
      <c r="L31" s="31">
        <f>K31/AB31-1</f>
        <v/>
      </c>
      <c r="M31" s="1409" t="n">
        <v>589.63452567044</v>
      </c>
      <c r="N31" s="31">
        <f>M31/AD31-1</f>
        <v/>
      </c>
      <c r="O31" s="1409" t="n">
        <v>595.43549600708</v>
      </c>
      <c r="P31" s="31">
        <f>O31/AF31-1</f>
        <v/>
      </c>
      <c r="Q31" s="1409">
        <f>C31+E31+G31+I31+K31+M31+O31</f>
        <v/>
      </c>
      <c r="R31" s="31">
        <f>Q31/SUM(T31,V31,X31,Z31,AB31,AD31,AF31)-1</f>
        <v/>
      </c>
      <c r="S31" s="31" t="n"/>
      <c r="T31" s="1409" t="n">
        <v>444.1074520057899</v>
      </c>
      <c r="U31" s="31">
        <f>T31/AV31-1</f>
        <v/>
      </c>
      <c r="V31" s="1409" t="n">
        <v>374.453581682658</v>
      </c>
      <c r="W31" s="31">
        <f>V31/AX31-1</f>
        <v/>
      </c>
      <c r="X31" s="1409" t="n">
        <v>557.53636568805</v>
      </c>
      <c r="Y31" s="31">
        <f>X31/AZ31-1</f>
        <v/>
      </c>
      <c r="Z31" s="1409" t="n">
        <v>603.1611229586401</v>
      </c>
      <c r="AA31" s="31">
        <f>Z31/BB31-1</f>
        <v/>
      </c>
      <c r="AB31" s="1409" t="n">
        <v>608.81965734454</v>
      </c>
      <c r="AC31" s="31">
        <f>AB31/BD31-1</f>
        <v/>
      </c>
      <c r="AD31" s="1409" t="n">
        <v>512.7964325721401</v>
      </c>
      <c r="AE31" s="31">
        <f>AD31/BF31-1</f>
        <v/>
      </c>
      <c r="AF31" s="1409" t="n">
        <v>638.2814916717899</v>
      </c>
      <c r="AG31" s="31">
        <f>AF31/BH31-1</f>
        <v/>
      </c>
      <c r="AH31" s="1409" t="n">
        <v>631.62416052998</v>
      </c>
      <c r="AI31" s="31">
        <f>AH31/BJ31-1</f>
        <v/>
      </c>
      <c r="AJ31" s="1409" t="n">
        <v>640.98170375901</v>
      </c>
      <c r="AK31" s="31">
        <f>AJ31/BL31-1</f>
        <v/>
      </c>
      <c r="AL31" s="1409" t="n">
        <v>566.5832013377101</v>
      </c>
      <c r="AM31" s="31">
        <f>AL31/BN31-1</f>
        <v/>
      </c>
      <c r="AN31" s="1409" t="n">
        <v>719.64137004397</v>
      </c>
      <c r="AO31" s="31">
        <f>AN31/BP31-1</f>
        <v/>
      </c>
      <c r="AP31" s="1409" t="n">
        <v>713.1175328184</v>
      </c>
      <c r="AQ31" s="31">
        <f>AP31/BR31-1</f>
        <v/>
      </c>
      <c r="AR31" s="1409">
        <f>T31+V31+X31+Z31+AB31+AD31+AF31+AH31+AJ31+AL31+AN31+AP31</f>
        <v/>
      </c>
      <c r="AS31" s="31">
        <f>AR31/SUM(AV31,AX31,AZ31,BB31,BD31,BF31,BH31,BJ31,BL31,BN31,BP31,BR31)-1</f>
        <v/>
      </c>
      <c r="AT31" s="31" t="n"/>
      <c r="AU31" s="1409">
        <f>AV31+AX31+AZ31+BB31+BD31+BF31+BH31+BJ31+BL31+BN31+BP31</f>
        <v/>
      </c>
      <c r="AV31" s="1409" t="n">
        <v>598.1614209017899</v>
      </c>
      <c r="AW31" s="31">
        <f>AV31/BW31-1</f>
        <v/>
      </c>
      <c r="AX31" s="1409" t="n">
        <v>270.7842530420991</v>
      </c>
      <c r="AY31" s="31">
        <f>AX31/BY31-1</f>
        <v/>
      </c>
      <c r="AZ31" s="1409" t="n">
        <v>564.7155361333201</v>
      </c>
      <c r="BA31" s="31">
        <f>AZ31/CA31-1</f>
        <v/>
      </c>
      <c r="BB31" s="1409" t="n">
        <v>552.3823904438701</v>
      </c>
      <c r="BC31" s="31">
        <f>BB31/CC31-1</f>
        <v/>
      </c>
      <c r="BD31" s="1409" t="n">
        <v>649.90585483853</v>
      </c>
      <c r="BE31" s="31">
        <f>BD31/CE31-1</f>
        <v/>
      </c>
      <c r="BF31" s="1409" t="n">
        <v>524.86952131014</v>
      </c>
      <c r="BG31" s="31">
        <f>BF31/CG31-1</f>
        <v/>
      </c>
      <c r="BH31" s="1409" t="n">
        <v>588.2951640620998</v>
      </c>
      <c r="BI31" s="31">
        <f>BH31/CI31-1</f>
        <v/>
      </c>
      <c r="BJ31" s="1409" t="n">
        <v>665.4907621720299</v>
      </c>
      <c r="BK31" s="31">
        <f>BJ31/CK31-1</f>
        <v/>
      </c>
      <c r="BL31" s="1409" t="n">
        <v>632.31981530513</v>
      </c>
      <c r="BM31" s="31">
        <f>BL31/CM31-1</f>
        <v/>
      </c>
      <c r="BN31" s="1409" t="n">
        <v>654.0368076370002</v>
      </c>
      <c r="BO31" s="31">
        <f>BN31/CO31-1</f>
        <v/>
      </c>
      <c r="BP31" s="1409" t="n">
        <v>777.8712303084301</v>
      </c>
      <c r="BQ31" s="31">
        <f>BP31/CQ31-1</f>
        <v/>
      </c>
      <c r="BR31" s="1409" t="n">
        <v>756.1631702726</v>
      </c>
      <c r="BS31" s="31">
        <f>BR31/CS31-1</f>
        <v/>
      </c>
      <c r="BT31" s="1409">
        <f>AV31+AX31+AZ31+BB31+BD31+BF31+BH31+BJ31+BL31+BN31+BP31+BR31</f>
        <v/>
      </c>
      <c r="BU31" s="31">
        <f>BT31/SUM(BW31,BY31,CA31,CC31,CE31,CG31,CI31,CK31,CM31,CO31,CQ31,CS31)-1</f>
        <v/>
      </c>
      <c r="BV31" s="31" t="n"/>
      <c r="BW31" s="1417" t="n">
        <v>465.1005384553121</v>
      </c>
      <c r="BX31" s="1410">
        <f>BW31/DK31-1</f>
        <v/>
      </c>
      <c r="BY31" s="1417" t="n">
        <v>588.644277065598</v>
      </c>
      <c r="BZ31" s="1410">
        <f>BY31/DL31-1</f>
        <v/>
      </c>
      <c r="CA31" s="1414" t="n">
        <v>731.00849956578</v>
      </c>
      <c r="CB31" s="1410">
        <f>CA31/DM31-1</f>
        <v/>
      </c>
      <c r="CC31" s="1414" t="n">
        <v>697.06181337608</v>
      </c>
      <c r="CD31" s="1410">
        <f>CC31/DN31-1</f>
        <v/>
      </c>
      <c r="CE31" s="1414" t="n">
        <v>783.3424533266101</v>
      </c>
      <c r="CF31" s="1410">
        <f>CE31/DO31-1</f>
        <v/>
      </c>
      <c r="CG31" s="1417" t="n">
        <v>745.9284955666801</v>
      </c>
      <c r="CH31" s="1410">
        <f>CG31/DP31-1</f>
        <v/>
      </c>
      <c r="CI31" s="1427" t="n">
        <v>813.9328833280599</v>
      </c>
      <c r="CJ31" s="1410">
        <f>CI31/DQ31-1</f>
        <v/>
      </c>
      <c r="CK31" s="1414" t="n">
        <v>902.3501126137498</v>
      </c>
      <c r="CL31" s="1410">
        <f>CK31/DR31-1</f>
        <v/>
      </c>
      <c r="CM31" s="1414" t="n">
        <v>881.5690379822699</v>
      </c>
      <c r="CN31" s="1410">
        <f>CM31/DS31-1</f>
        <v/>
      </c>
      <c r="CO31" s="1414" t="n">
        <v>882.29832810988</v>
      </c>
      <c r="CP31" s="1410">
        <f>CO31/DT31-1</f>
        <v/>
      </c>
      <c r="CQ31" s="1414" t="n">
        <v>978.4251316014499</v>
      </c>
      <c r="CR31" s="1410">
        <f>CQ31/DV31-1</f>
        <v/>
      </c>
      <c r="CS31" s="1414" t="n">
        <v>948.3802511209601</v>
      </c>
      <c r="CT31" s="1410">
        <f>CS31/DV31-1</f>
        <v/>
      </c>
      <c r="CU31" s="1414">
        <f>BW31+BY31+CA31+CC31+CE31+CG31+CI31+CK31+CM31+CO31+CQ31+CS31</f>
        <v/>
      </c>
      <c r="CV31" s="1410">
        <f>CU31/SUM(DK31:DV31)-1</f>
        <v/>
      </c>
      <c r="CW31" s="1410" t="n"/>
      <c r="CX31" s="1412">
        <f>CS31/CQ31-1</f>
        <v/>
      </c>
      <c r="CY31" s="1412">
        <f>CQ31/CO31-1</f>
        <v/>
      </c>
      <c r="CZ31" s="1412" t="n"/>
      <c r="DA31" s="1412" t="n"/>
      <c r="DB31" s="1412" t="n"/>
      <c r="DC31" s="1412" t="n"/>
      <c r="DD31" s="1412" t="n"/>
      <c r="DE31" s="1412" t="n"/>
      <c r="DF31" s="1412" t="n"/>
      <c r="DG31" s="1412" t="n"/>
      <c r="DH31" s="1412" t="n"/>
      <c r="DI31" s="1412" t="n"/>
      <c r="DK31" s="1441" t="n">
        <v>629.632387429748</v>
      </c>
      <c r="DL31" s="1441" t="n">
        <v>478.7656194990179</v>
      </c>
      <c r="DM31" s="1428" t="n">
        <v>770.797933045778</v>
      </c>
      <c r="DN31" s="1428" t="n">
        <v>729.988696458194</v>
      </c>
      <c r="DO31" s="1428" t="n">
        <v>789.663999836585</v>
      </c>
      <c r="DP31" s="1428" t="n">
        <v>739.088268867552</v>
      </c>
      <c r="DQ31" s="1428" t="n">
        <v>778.465156489576</v>
      </c>
      <c r="DR31" s="1428" t="n">
        <v>857.3202509227431</v>
      </c>
      <c r="DS31" s="1428" t="n">
        <v>923.74464212646</v>
      </c>
      <c r="DT31" s="1428" t="n">
        <v>843.726348391638</v>
      </c>
      <c r="DU31" s="1428" t="n">
        <v>823.7636691236601</v>
      </c>
      <c r="DV31" s="1428" t="n">
        <v>734.7438844819499</v>
      </c>
      <c r="DW31" s="1429" t="n">
        <v>-0.2227110622029516</v>
      </c>
      <c r="DX31" s="1428" t="n">
        <v>9099.700856672902</v>
      </c>
      <c r="DY31" s="924" t="n">
        <v>-0.1145369759067024</v>
      </c>
      <c r="DZ31" s="924" t="n"/>
      <c r="EA31" s="1409" t="n">
        <v>861.193279044735</v>
      </c>
      <c r="EB31" s="1409" t="n">
        <v>379.093904909473</v>
      </c>
      <c r="EC31" s="1409" t="n">
        <v>671.0328396696069</v>
      </c>
      <c r="ED31" s="1409" t="n">
        <v>856.331277044255</v>
      </c>
      <c r="EE31" s="1409" t="n">
        <v>891.021571147812</v>
      </c>
      <c r="EF31" s="1409" t="n">
        <v>948.9140501138299</v>
      </c>
      <c r="EG31" s="1409" t="n">
        <v>883.3408182158799</v>
      </c>
      <c r="EH31" s="1409" t="n">
        <v>933.766194206032</v>
      </c>
      <c r="EI31" s="1409" t="n">
        <v>971.9756301786399</v>
      </c>
      <c r="EJ31" s="1409" t="n">
        <v>896.078937366755</v>
      </c>
      <c r="EK31" s="1409" t="n">
        <v>1038.7578282657</v>
      </c>
      <c r="EL31" s="1409" t="n">
        <v>945.264815635126</v>
      </c>
      <c r="EM31" s="1418" t="n"/>
      <c r="EN31" s="31" t="n"/>
      <c r="EO31" s="1955">
        <f>SUM(EA31:EL31)</f>
        <v/>
      </c>
    </row>
    <row r="32" ht="27" customHeight="1" s="21">
      <c r="A32" s="1977" t="n"/>
      <c r="B32" s="1392" t="inlineStr">
        <is>
          <t>规上+规下周转量  (万吨公里)</t>
        </is>
      </c>
      <c r="C32" s="1409">
        <f>C33+C34</f>
        <v/>
      </c>
      <c r="D32" s="31">
        <f>C32/T32-1</f>
        <v/>
      </c>
      <c r="E32" s="1409">
        <f>E33+E34</f>
        <v/>
      </c>
      <c r="F32" s="31">
        <f>E32/V32-1</f>
        <v/>
      </c>
      <c r="G32" s="1409">
        <f>G33+G34</f>
        <v/>
      </c>
      <c r="H32" s="31">
        <f>G32/X32-1</f>
        <v/>
      </c>
      <c r="I32" s="1409">
        <f>I33+I34</f>
        <v/>
      </c>
      <c r="J32" s="31">
        <f>I32/Z32-1</f>
        <v/>
      </c>
      <c r="K32" s="2121">
        <f>K33+K34</f>
      </c>
      <c r="L32" s="31">
        <f>K32/AB32-1</f>
      </c>
      <c r="M32" s="2122">
        <f>M33+M34</f>
      </c>
      <c r="N32" s="31">
        <f>M32/AD32-1</f>
      </c>
      <c r="O32" s="2123">
        <f>O33+O34</f>
      </c>
      <c r="P32" s="31">
        <f>O32/AF32-1</f>
      </c>
      <c r="Q32" s="1409">
        <f>C32+E32+G32+I32+K32+M32+O32</f>
      </c>
      <c r="R32" s="31">
        <f>Q32/SUM(T32,V32,X32,Z32,AB32,AD32,AF32)-1</f>
      </c>
      <c r="S32" s="31" t="n"/>
      <c r="T32" s="1409">
        <f>T33+T34</f>
        <v/>
      </c>
      <c r="U32" s="31">
        <f>T32/AV32-1</f>
        <v/>
      </c>
      <c r="V32" s="1409">
        <f>V33+V34</f>
        <v/>
      </c>
      <c r="W32" s="31">
        <f>V32/AX32-1</f>
        <v/>
      </c>
      <c r="X32" s="1409">
        <f>X33+X34</f>
        <v/>
      </c>
      <c r="Y32" s="31">
        <f>X32/AZ32-1</f>
        <v/>
      </c>
      <c r="Z32" s="1409">
        <f>Z33+Z34</f>
        <v/>
      </c>
      <c r="AA32" s="31">
        <f>Z32/BB32-1</f>
        <v/>
      </c>
      <c r="AB32" s="1409">
        <f>AB33+AB34</f>
        <v/>
      </c>
      <c r="AC32" s="31">
        <f>AB32/BD32-1</f>
        <v/>
      </c>
      <c r="AD32" s="1409">
        <f>AD33+AD34</f>
        <v/>
      </c>
      <c r="AE32" s="31">
        <f>AD32/BF32-1</f>
        <v/>
      </c>
      <c r="AF32" s="1409">
        <f>AF33+AF34</f>
        <v/>
      </c>
      <c r="AG32" s="31">
        <f>AF32/BH32-1</f>
        <v/>
      </c>
      <c r="AH32" s="1409">
        <f>AH33+AH34</f>
        <v/>
      </c>
      <c r="AI32" s="31">
        <f>AH32/BJ32-1</f>
        <v/>
      </c>
      <c r="AJ32" s="1409">
        <f>AJ33+AJ34</f>
        <v/>
      </c>
      <c r="AK32" s="31">
        <f>AJ32/BL32-1</f>
        <v/>
      </c>
      <c r="AL32" s="1409">
        <f>AL33+AL34</f>
        <v/>
      </c>
      <c r="AM32" s="31">
        <f>AL32/BN32-1</f>
        <v/>
      </c>
      <c r="AN32" s="1409">
        <f>AN33+AN34</f>
        <v/>
      </c>
      <c r="AO32" s="31">
        <f>AN32/BP32-1</f>
        <v/>
      </c>
      <c r="AP32" s="1409">
        <f>AP33+AP34</f>
        <v/>
      </c>
      <c r="AQ32" s="31">
        <f>AP32/BR32-1</f>
        <v/>
      </c>
      <c r="AR32" s="1409">
        <f>T32+V32+X32+Z32+AB32+AD32+AF32+AH32+AJ32+AL32+AN32+AP32</f>
      </c>
      <c r="AS32" s="31">
        <f>AR32/SUM(AV32,AX32,AZ32,BB32,BD32,BF32,BH32,BJ32,BL32,BN32,BP32,BR32)-1</f>
        <v/>
      </c>
      <c r="AT32" s="31" t="n"/>
      <c r="AU32" s="1409">
        <f>AV32+AX32+AZ32+BB32+BD32+BF32+BH32+BJ32+BL32+BN32+BP32</f>
        <v/>
      </c>
      <c r="AV32" s="1409">
        <f>AV33+AV34</f>
        <v/>
      </c>
      <c r="AW32" s="31">
        <f>AV32/BW32-1</f>
        <v/>
      </c>
      <c r="AX32" s="1409">
        <f>AX33+AX34</f>
        <v/>
      </c>
      <c r="AY32" s="31">
        <f>AX32/BY32-1</f>
        <v/>
      </c>
      <c r="AZ32" s="1409">
        <f>AZ33+AZ34</f>
        <v/>
      </c>
      <c r="BA32" s="31">
        <f>AZ32/CA32-1</f>
        <v/>
      </c>
      <c r="BB32" s="1409">
        <f>BB33+BB34</f>
        <v/>
      </c>
      <c r="BC32" s="31">
        <f>BB32/CC32-1</f>
        <v/>
      </c>
      <c r="BD32" s="1409">
        <f>BD33+BD34</f>
        <v/>
      </c>
      <c r="BE32" s="31">
        <f>BD32/CE32-1</f>
        <v/>
      </c>
      <c r="BF32" s="1409">
        <f>BF33+BF34</f>
        <v/>
      </c>
      <c r="BG32" s="31">
        <f>BF32/CG32-1</f>
        <v/>
      </c>
      <c r="BH32" s="1409">
        <f>BH33+BH34</f>
        <v/>
      </c>
      <c r="BI32" s="31">
        <f>BH32/CI32-1</f>
        <v/>
      </c>
      <c r="BJ32" s="1409">
        <f>BJ33+BJ34</f>
        <v/>
      </c>
      <c r="BK32" s="31">
        <f>BJ32/CK32-1</f>
        <v/>
      </c>
      <c r="BL32" s="1409">
        <f>BL33+BL34</f>
        <v/>
      </c>
      <c r="BM32" s="31">
        <f>BL32/CM32-1</f>
        <v/>
      </c>
      <c r="BN32" s="1409">
        <f>BN33+BN34</f>
        <v/>
      </c>
      <c r="BO32" s="31">
        <f>BN32/CO32-1</f>
        <v/>
      </c>
      <c r="BP32" s="1409">
        <f>BP33+BP34</f>
        <v/>
      </c>
      <c r="BQ32" s="31">
        <f>BP32/CQ32-1</f>
        <v/>
      </c>
      <c r="BR32" s="1409">
        <f>BR33+BR34</f>
        <v/>
      </c>
      <c r="BS32" s="31">
        <f>BR32/CS32-1</f>
        <v/>
      </c>
      <c r="BT32" s="1409">
        <f>AV32+AX32+AZ32+BB32+BD32+BF32+BH32+BJ32+BL32+BN32+BP32+BR32</f>
        <v/>
      </c>
      <c r="BU32" s="31">
        <f>BT32/SUM(BW32,BY32,CA32,CC32,CE32,CG32,CI32,CK32,CM32,CO32,CQ32,CS32)-1</f>
        <v/>
      </c>
      <c r="BV32" s="31" t="n"/>
      <c r="BW32" s="1414">
        <f>BW33+BW34</f>
        <v/>
      </c>
      <c r="BX32" s="1410">
        <f>BW32/DK32-1</f>
        <v/>
      </c>
      <c r="BY32" s="1414">
        <f>BY33+BY34</f>
        <v/>
      </c>
      <c r="BZ32" s="1410">
        <f>BY32/DL32-1</f>
        <v/>
      </c>
      <c r="CA32" s="1414">
        <f>SUM(CA33:CA34)</f>
        <v/>
      </c>
      <c r="CB32" s="1410">
        <f>CA32/DM32-1</f>
        <v/>
      </c>
      <c r="CC32" s="1414" t="n">
        <v>107703.476033681</v>
      </c>
      <c r="CD32" s="1410">
        <f>CC32/DN32-1</f>
        <v/>
      </c>
      <c r="CE32" s="1414" t="n">
        <v>113928.546695934</v>
      </c>
      <c r="CF32" s="1410">
        <f>CE32/DO32-1</f>
        <v/>
      </c>
      <c r="CG32" s="1414">
        <f>CG33+CG34</f>
        <v/>
      </c>
      <c r="CH32" s="1410">
        <f>CG32/DP32-1</f>
        <v/>
      </c>
      <c r="CI32" s="1414">
        <f>CI33+CI34</f>
        <v/>
      </c>
      <c r="CJ32" s="1410">
        <f>CI32/DQ32-1</f>
        <v/>
      </c>
      <c r="CK32" s="1414" t="n">
        <v>121482.380935382</v>
      </c>
      <c r="CL32" s="1410">
        <f>CK32/DR32-1</f>
        <v/>
      </c>
      <c r="CM32" s="1414">
        <f>SUM(CM33:CM34)</f>
        <v/>
      </c>
      <c r="CN32" s="1410">
        <f>CM32/DS32-1</f>
        <v/>
      </c>
      <c r="CO32" s="1414">
        <f>SUM(CO33:CO34)</f>
        <v/>
      </c>
      <c r="CP32" s="1410">
        <f>CO32/DT32-1</f>
        <v/>
      </c>
      <c r="CQ32" s="1414">
        <f>CQ33+CQ34</f>
        <v/>
      </c>
      <c r="CR32" s="1410">
        <f>CQ32/DV32-1</f>
        <v/>
      </c>
      <c r="CS32" s="1414">
        <f>CS33+CS34</f>
        <v/>
      </c>
      <c r="CT32" s="1410">
        <f>CS32/DV32-1</f>
        <v/>
      </c>
      <c r="CU32" s="1414">
        <f>BW32+BY32+CA32+CC32+CE32+CG32+CI32+CK32+CM32+CO32+CQ32+CS32</f>
        <v/>
      </c>
      <c r="CV32" s="1410">
        <f>CU32/SUM(DK32:DV32)-1</f>
        <v/>
      </c>
      <c r="CW32" s="1410" t="n"/>
      <c r="CX32" s="1412">
        <f>CS32/CQ32-1</f>
        <v/>
      </c>
      <c r="CY32" s="1412">
        <f>CQ32/CO32-1</f>
        <v/>
      </c>
      <c r="CZ32" s="1412" t="n"/>
      <c r="DA32" s="1412" t="n"/>
      <c r="DB32" s="1412" t="n"/>
      <c r="DC32" s="1412" t="n"/>
      <c r="DD32" s="1412" t="n"/>
      <c r="DE32" s="1412" t="n"/>
      <c r="DF32" s="1412" t="n"/>
      <c r="DG32" s="1412" t="n"/>
      <c r="DH32" s="1412" t="n"/>
      <c r="DI32" s="1412" t="n"/>
      <c r="DK32" s="1414" t="n">
        <v>71967.727035756</v>
      </c>
      <c r="DL32" s="1414" t="n">
        <v>51654.9016378659</v>
      </c>
      <c r="DM32" s="1414" t="n">
        <v>81369.00710133409</v>
      </c>
      <c r="DN32" s="1414" t="n">
        <v>80633.12402448669</v>
      </c>
      <c r="DO32" s="1414" t="n">
        <v>85622.0107656137</v>
      </c>
      <c r="DP32" s="1414" t="n">
        <v>79782.7880771817</v>
      </c>
      <c r="DQ32" s="1414" t="n">
        <v>83011.36241824141</v>
      </c>
      <c r="DR32" s="1414" t="n">
        <v>91017.8890964442</v>
      </c>
      <c r="DS32" s="1414" t="n">
        <v>98564.36939085591</v>
      </c>
      <c r="DT32" s="1414" t="n">
        <v>107094.507865316</v>
      </c>
      <c r="DU32" s="1414" t="n">
        <v>111347.238380207</v>
      </c>
      <c r="DV32" s="1414" t="n">
        <v>114421.850370052</v>
      </c>
      <c r="DW32" s="1410" t="n">
        <v>0.192172818947346</v>
      </c>
      <c r="DX32" s="1414" t="n">
        <v>1056486.77616335</v>
      </c>
      <c r="DY32" s="31" t="n">
        <v>-0.0129188177452093</v>
      </c>
      <c r="DZ32" s="31" t="n"/>
      <c r="EA32" s="1399">
        <f>EA33+EA34</f>
        <v/>
      </c>
      <c r="EB32" s="1399">
        <f>EB33+EB34</f>
        <v/>
      </c>
      <c r="EC32" s="1399">
        <f>EC33+EC34</f>
        <v/>
      </c>
      <c r="ED32" s="1399">
        <f>ED33+ED34</f>
        <v/>
      </c>
      <c r="EE32" s="1399">
        <f>EE33+EE34</f>
        <v/>
      </c>
      <c r="EF32" s="1399">
        <f>EF33+EF34</f>
        <v/>
      </c>
      <c r="EG32" s="1399">
        <f>EG33+EG34</f>
        <v/>
      </c>
      <c r="EH32" s="1399">
        <f>EH33+EH34</f>
        <v/>
      </c>
      <c r="EI32" s="1399">
        <f>EI33+EI34</f>
        <v/>
      </c>
      <c r="EJ32" s="1399">
        <f>EJ33+EJ34</f>
        <v/>
      </c>
      <c r="EK32" s="1417">
        <f>EK33+EK34</f>
        <v/>
      </c>
      <c r="EL32" s="1417">
        <f>EL33+EL34</f>
        <v/>
      </c>
      <c r="EM32" s="1418" t="n"/>
      <c r="EN32" s="31" t="n"/>
      <c r="EO32" s="1435" t="n"/>
    </row>
    <row r="33" ht="27" customHeight="1" s="21">
      <c r="A33" s="1977" t="n"/>
      <c r="B33" s="1392" t="inlineStr">
        <is>
          <t>规上货物周转量  (万吨公里)</t>
        </is>
      </c>
      <c r="C33" s="1409" t="n">
        <v>55934.4839</v>
      </c>
      <c r="D33" s="31">
        <f>C33/T33-1</f>
        <v/>
      </c>
      <c r="E33" s="1409" t="n">
        <v>49820.7383</v>
      </c>
      <c r="F33" s="31">
        <f>E33/V33-1</f>
        <v/>
      </c>
      <c r="G33" s="1409" t="n">
        <v>81458.57120000001</v>
      </c>
      <c r="H33" s="31">
        <f>G33/X33-1</f>
        <v/>
      </c>
      <c r="I33" s="1409" t="n">
        <v>68707.26029999999</v>
      </c>
      <c r="J33" s="31">
        <f>I33/Z33-1</f>
        <v/>
      </c>
      <c r="K33" s="1409" t="n">
        <v>69708.7174</v>
      </c>
      <c r="L33" s="31">
        <f>K33/AB33-1</f>
      </c>
      <c r="M33" s="1409" t="n">
        <v>69260.8685</v>
      </c>
      <c r="N33" s="31">
        <f>M33/AD33-1</f>
      </c>
      <c r="O33" s="1409" t="n">
        <v>63308.348</v>
      </c>
      <c r="P33" s="31">
        <f>O33/AF33-1</f>
      </c>
      <c r="Q33" s="1409">
        <f>C33+E33+G33+I33+K33+M33+O33</f>
      </c>
      <c r="R33" s="31">
        <f>Q33/SUM(T33,V33,X33,Z33,AB33,AD33,AF33)-1</f>
      </c>
      <c r="S33" s="31" t="n"/>
      <c r="T33" s="1409" t="n">
        <v>48335.4596</v>
      </c>
      <c r="U33" s="31">
        <f>T33/AV33-1</f>
        <v/>
      </c>
      <c r="V33" s="1409" t="n">
        <v>45005.6073</v>
      </c>
      <c r="W33" s="31">
        <f>V33/AX33-1</f>
        <v/>
      </c>
      <c r="X33" s="1409" t="n">
        <v>68502.5561</v>
      </c>
      <c r="Y33" s="31">
        <f>X33/AZ33-1</f>
        <v/>
      </c>
      <c r="Z33" s="1409" t="n">
        <v>67823.3254</v>
      </c>
      <c r="AA33" s="31">
        <f>Z33/BB33-1</f>
        <v/>
      </c>
      <c r="AB33" s="1409" t="n">
        <v>69665.18210000001</v>
      </c>
      <c r="AC33" s="31">
        <f>AB33/BD33-1</f>
        <v/>
      </c>
      <c r="AD33" s="1409" t="n">
        <v>69113.7016</v>
      </c>
      <c r="AE33" s="31">
        <f>AD33/BF33-1</f>
        <v/>
      </c>
      <c r="AF33" s="1409" t="n">
        <v>50686.8219</v>
      </c>
      <c r="AG33" s="31">
        <f>AF33/BH33-1</f>
        <v/>
      </c>
      <c r="AH33" s="1409" t="n">
        <v>55622.0985</v>
      </c>
      <c r="AI33" s="31">
        <f>AH33/BJ33-1</f>
        <v/>
      </c>
      <c r="AJ33" s="1409" t="n">
        <v>57908.3408</v>
      </c>
      <c r="AK33" s="31">
        <f>AJ33/BL33-1</f>
        <v/>
      </c>
      <c r="AL33" s="1409" t="n">
        <v>62774.5944</v>
      </c>
      <c r="AM33" s="31">
        <f>AL33/BN33-1</f>
        <v/>
      </c>
      <c r="AN33" s="1409" t="n">
        <v>63596.0423</v>
      </c>
      <c r="AO33" s="31">
        <f>AN33/BP33-1</f>
        <v/>
      </c>
      <c r="AP33" s="1409" t="n">
        <v>62339.1809</v>
      </c>
      <c r="AQ33" s="31">
        <f>AP33/BR33-1</f>
        <v/>
      </c>
      <c r="AR33" s="1409">
        <f>T33+V33+X33+Z33+AB33+AD33+AF33+AH33+AJ33+AL33+AN33+AP33</f>
      </c>
      <c r="AS33" s="31">
        <f>AR33/SUM(AV33,AX33,AZ33,BB33,BD33,BF33,BH33,BJ33,BL33,BN33,BP33,BR33)-1</f>
        <v/>
      </c>
      <c r="AT33" s="31" t="n"/>
      <c r="AU33" s="1409">
        <f>AV33+AX33+AZ33+BB33+BD33+BF33+BH33+BJ33+BL33+BN33+BP33</f>
        <v/>
      </c>
      <c r="AV33" s="1409" t="n">
        <v>31393.9599</v>
      </c>
      <c r="AW33" s="31">
        <f>AV33/BW33-1</f>
        <v/>
      </c>
      <c r="AX33" s="1409" t="n">
        <v>23903.2942</v>
      </c>
      <c r="AY33" s="31">
        <f>AX33/BY33-1</f>
        <v/>
      </c>
      <c r="AZ33" s="1409" t="n">
        <v>66773.3366</v>
      </c>
      <c r="BA33" s="31">
        <f>AZ33/CA33-1</f>
        <v/>
      </c>
      <c r="BB33" s="1409" t="n">
        <v>56074.9851</v>
      </c>
      <c r="BC33" s="31">
        <f>BB33/CC33-1</f>
        <v/>
      </c>
      <c r="BD33" s="1409" t="n">
        <v>56466.5156</v>
      </c>
      <c r="BE33" s="31">
        <f>BD33/CE33-1</f>
        <v/>
      </c>
      <c r="BF33" s="1409" t="n">
        <v>58076.9819</v>
      </c>
      <c r="BG33" s="31">
        <f>BF33/CG33-1</f>
        <v/>
      </c>
      <c r="BH33" s="1409" t="n">
        <v>55240.9512</v>
      </c>
      <c r="BI33" s="31">
        <f>BH33/CI33-1</f>
        <v/>
      </c>
      <c r="BJ33" s="1409" t="n">
        <v>52360.1457</v>
      </c>
      <c r="BK33" s="31">
        <f>BJ33/CK33-1</f>
        <v/>
      </c>
      <c r="BL33" s="1409" t="n">
        <v>58251.5675</v>
      </c>
      <c r="BM33" s="31">
        <f>BL33/CM33-1</f>
        <v/>
      </c>
      <c r="BN33" s="1409" t="n">
        <v>59642.5819</v>
      </c>
      <c r="BO33" s="31">
        <f>BN33/CO33-1</f>
        <v/>
      </c>
      <c r="BP33" s="1409" t="n">
        <v>58624.2947</v>
      </c>
      <c r="BQ33" s="31">
        <f>BP33/CQ33-1</f>
        <v/>
      </c>
      <c r="BR33" s="1409" t="n">
        <v>59222.4251</v>
      </c>
      <c r="BS33" s="31">
        <f>BR33/CS33-1</f>
        <v/>
      </c>
      <c r="BT33" s="1409">
        <f>AV33+AX33+AZ33+BB33+BD33+BF33+BH33+BJ33+BL33+BN33+BP33+BR33</f>
        <v/>
      </c>
      <c r="BU33" s="31">
        <f>BT33/SUM(BW33,BY33,CA33,CC33,CE33,CG33,CI33,CK33,CM33,CO33,CQ33,CS33)-1</f>
        <v/>
      </c>
      <c r="BV33" s="31" t="n"/>
      <c r="BW33" s="1417" t="n">
        <v>14439.0739</v>
      </c>
      <c r="BX33" s="1410">
        <f>BW33/DK33-1</f>
        <v/>
      </c>
      <c r="BY33" s="1417" t="n">
        <v>33049.3927</v>
      </c>
      <c r="BZ33" s="1410">
        <f>BY33/DL33-1</f>
        <v/>
      </c>
      <c r="CA33" s="1414" t="n">
        <v>44374.1075</v>
      </c>
      <c r="CB33" s="1410">
        <f>CA33/DM33-1</f>
        <v/>
      </c>
      <c r="CC33" s="1414" t="n">
        <v>41600.2528</v>
      </c>
      <c r="CD33" s="1410">
        <f>CC33/DN33-1</f>
        <v/>
      </c>
      <c r="CE33" s="1414" t="n">
        <v>40750.262</v>
      </c>
      <c r="CF33" s="1410">
        <f>CE33/DO33-1</f>
        <v/>
      </c>
      <c r="CG33" s="1427" t="n">
        <v>45306.6416</v>
      </c>
      <c r="CH33" s="1410">
        <f>CG33/DP33-1</f>
        <v/>
      </c>
      <c r="CI33" s="1427" t="n">
        <v>33064.3963</v>
      </c>
      <c r="CJ33" s="1410">
        <f>CI33/DQ33-1</f>
        <v/>
      </c>
      <c r="CK33" s="1414" t="n">
        <v>37262.7375</v>
      </c>
      <c r="CL33" s="1410">
        <f>CK33/DR33-1</f>
        <v/>
      </c>
      <c r="CM33" s="1427" t="n">
        <v>39399.4247</v>
      </c>
      <c r="CN33" s="1410">
        <f>CM33/DS33-1</f>
        <v/>
      </c>
      <c r="CO33" s="1427" t="n">
        <v>40575.413</v>
      </c>
      <c r="CP33" s="1410">
        <f>CO33/DT33-1</f>
        <v/>
      </c>
      <c r="CQ33" s="1417" t="n">
        <v>40266.0958</v>
      </c>
      <c r="CR33" s="1410">
        <f>CQ33/DV33-1</f>
        <v/>
      </c>
      <c r="CS33" s="1417" t="n">
        <v>39764.9646</v>
      </c>
      <c r="CT33" s="1410">
        <f>CS33/DV33-1</f>
        <v/>
      </c>
      <c r="CU33" s="1414">
        <f>BW33+BY33+CA33+CC33+CE33+CG33+CI33+CK33+CM33+CO33+CQ33+CS33</f>
        <v/>
      </c>
      <c r="CV33" s="1410">
        <f>CU33/SUM(DK33:DV33)-1</f>
        <v/>
      </c>
      <c r="CW33" s="1410" t="n"/>
      <c r="CX33" s="1412">
        <f>CS33/CQ33-1</f>
        <v/>
      </c>
      <c r="CY33" s="1412">
        <f>CQ33/CO33-1</f>
        <v/>
      </c>
      <c r="CZ33" s="1412" t="n"/>
      <c r="DA33" s="1412" t="n"/>
      <c r="DB33" s="1412" t="n"/>
      <c r="DC33" s="1412" t="n"/>
      <c r="DD33" s="1412" t="n"/>
      <c r="DE33" s="1412" t="n"/>
      <c r="DF33" s="1412" t="n"/>
      <c r="DG33" s="1412" t="n"/>
      <c r="DH33" s="1412" t="n"/>
      <c r="DI33" s="1412" t="n"/>
      <c r="DK33" s="1417" t="n">
        <v>6883.2587</v>
      </c>
      <c r="DL33" s="1417" t="n">
        <v>7092.5499</v>
      </c>
      <c r="DM33" s="1414" t="n">
        <v>10424.5855</v>
      </c>
      <c r="DN33" s="1414" t="n">
        <v>9619.3644</v>
      </c>
      <c r="DO33" s="1414" t="n">
        <v>12539.6497</v>
      </c>
      <c r="DP33" s="1414" t="n">
        <v>10509.9392</v>
      </c>
      <c r="DQ33" s="1414" t="n">
        <v>9345.702499999999</v>
      </c>
      <c r="DR33" s="1414" t="n">
        <v>9106.8498</v>
      </c>
      <c r="DS33" s="1414" t="n">
        <v>11914.9704</v>
      </c>
      <c r="DT33" s="1414" t="n">
        <v>14784.2867</v>
      </c>
      <c r="DU33" s="1414" t="n">
        <v>21945.2378</v>
      </c>
      <c r="DV33" s="1414" t="n">
        <v>36126.4751</v>
      </c>
      <c r="DW33" s="1410" t="n">
        <v>2.67054820561465</v>
      </c>
      <c r="DX33" s="1414" t="n">
        <v>160292.8697</v>
      </c>
      <c r="DY33" s="31" t="n">
        <v>0.474707232030553</v>
      </c>
      <c r="DZ33" s="31" t="n"/>
      <c r="EA33" s="1409" t="n">
        <v>9393.432699999999</v>
      </c>
      <c r="EB33" s="1409" t="n">
        <v>7047.9617</v>
      </c>
      <c r="EC33" s="1409" t="n">
        <v>9063.728999999999</v>
      </c>
      <c r="ED33" s="1409" t="n">
        <v>8784.385060000001</v>
      </c>
      <c r="EE33" s="1409" t="n">
        <v>9409.669099999999</v>
      </c>
      <c r="EF33" s="1409" t="n">
        <v>9088.7772</v>
      </c>
      <c r="EG33" s="1409" t="n">
        <v>8211.5924</v>
      </c>
      <c r="EH33" s="1409" t="n">
        <v>9562.851699999999</v>
      </c>
      <c r="EI33" s="1409" t="n">
        <v>9184.8753</v>
      </c>
      <c r="EJ33" s="1409" t="n">
        <v>9849.0128</v>
      </c>
      <c r="EK33" s="1409" t="n">
        <v>9256.163500000001</v>
      </c>
      <c r="EL33" s="1409" t="n">
        <v>9842.255999999999</v>
      </c>
      <c r="EM33" s="1443" t="n"/>
      <c r="EN33" s="31" t="n"/>
      <c r="EO33" s="1955">
        <f>SUM(EA33:EL33)</f>
        <v/>
      </c>
    </row>
    <row r="34" ht="27" customHeight="1" s="21" thickBot="1">
      <c r="A34" s="1954" t="n"/>
      <c r="B34" s="1392" t="inlineStr">
        <is>
          <t>规下货物周转量  (万吨公里)</t>
        </is>
      </c>
      <c r="C34" s="1409" t="n">
        <v>48988.5256164262</v>
      </c>
      <c r="D34" s="31">
        <f>C34/T34-1</f>
        <v/>
      </c>
      <c r="E34" s="1409" t="n">
        <v>29411.6604389898</v>
      </c>
      <c r="F34" s="31">
        <f>E34/V34-1</f>
        <v/>
      </c>
      <c r="G34" s="1409" t="n">
        <v>44656.7156385415</v>
      </c>
      <c r="H34" s="31">
        <f>G34/X34-1</f>
        <v/>
      </c>
      <c r="I34" s="1409" t="n">
        <v>59204.4297078109</v>
      </c>
      <c r="J34" s="31">
        <f>I34/Z34-1</f>
        <v/>
      </c>
      <c r="K34" s="2124" t="n">
        <v>62109.1999452723</v>
      </c>
      <c r="L34" s="31">
        <f>K34/AB34-1</f>
      </c>
      <c r="M34" s="2125" t="n">
        <v>56518.1081485416</v>
      </c>
      <c r="N34" s="31">
        <f>M34/AD34-1</f>
      </c>
      <c r="O34" s="2126" t="n">
        <v>55295.4608130783</v>
      </c>
      <c r="P34" s="31">
        <f>O34/AF34-1</f>
      </c>
      <c r="Q34" s="1409">
        <f>C34+E34+G34+I34+K34+M34+O34</f>
      </c>
      <c r="R34" s="31">
        <f>Q34/SUM(T34,V34,X34,Z34,AB34,AD34,AF34)-1</f>
      </c>
      <c r="S34" s="31" t="n"/>
      <c r="T34" s="1409" t="n">
        <v>43931.8020641149</v>
      </c>
      <c r="U34" s="31">
        <f>T34/AV34-1</f>
        <v/>
      </c>
      <c r="V34" s="1409" t="n">
        <v>47377.5351965642</v>
      </c>
      <c r="W34" s="31">
        <f>V34/AX34-1</f>
        <v/>
      </c>
      <c r="X34" s="1409" t="n">
        <v>61577.5076357432</v>
      </c>
      <c r="Y34" s="31">
        <f>X34/AZ34-1</f>
        <v/>
      </c>
      <c r="Z34" s="1409" t="n">
        <v>62338.0274635249</v>
      </c>
      <c r="AA34" s="31">
        <f>Z34/BB34-1</f>
        <v/>
      </c>
      <c r="AB34" s="1409" t="n">
        <v>65137.1493956218</v>
      </c>
      <c r="AC34" s="31">
        <f>AB34/BD34-1</f>
        <v/>
      </c>
      <c r="AD34" s="1409" t="n">
        <v>56006.4563199291</v>
      </c>
      <c r="AE34" s="31">
        <f>AD34/BF34-1</f>
        <v/>
      </c>
      <c r="AF34" s="1409" t="n">
        <v>65812.8315293412</v>
      </c>
      <c r="AG34" s="31">
        <f>AF34/BH34-1</f>
        <v/>
      </c>
      <c r="AH34" s="1409" t="n">
        <v>67635.38868094749</v>
      </c>
      <c r="AI34" s="31">
        <f>AH34/BJ34-1</f>
        <v/>
      </c>
      <c r="AJ34" s="1409" t="n">
        <v>72488.3272176215</v>
      </c>
      <c r="AK34" s="31">
        <f>AJ34/BL34-1</f>
        <v/>
      </c>
      <c r="AL34" s="1409" t="n">
        <v>64825.3059136825</v>
      </c>
      <c r="AM34" s="31">
        <f>AL34/BN34-1</f>
        <v/>
      </c>
      <c r="AN34" s="1409" t="n">
        <v>69813.90763836099</v>
      </c>
      <c r="AO34" s="31">
        <f>AN34/BP34-1</f>
        <v/>
      </c>
      <c r="AP34" s="1409" t="n">
        <v>74773.88127278609</v>
      </c>
      <c r="AQ34" s="31">
        <f>AP34/BR34-1</f>
        <v/>
      </c>
      <c r="AR34" s="1409">
        <f>T34+V34+X34+Z34+AB34+AD34+AF34+AH34+AJ34+AL34+AN34+AP34</f>
      </c>
      <c r="AS34" s="31">
        <f>AR34/SUM(AV34,AX34,AZ34,BB34,BD34,BF34,BH34,BJ34,BL34,BN34,BP34,BR34)-1</f>
        <v/>
      </c>
      <c r="AT34" s="31" t="n"/>
      <c r="AU34" s="1409">
        <f>AV34+AX34+AZ34+BB34+BD34+BF34+BH34+BJ34+BL34+BN34+BP34</f>
        <v/>
      </c>
      <c r="AV34" s="1409" t="n">
        <v>61674.7813791834</v>
      </c>
      <c r="AW34" s="31">
        <f>AV34/BW34-1</f>
        <v/>
      </c>
      <c r="AX34" s="1409" t="n">
        <v>34862.3951016361</v>
      </c>
      <c r="AY34" s="31">
        <f>AX34/BY34-1</f>
        <v/>
      </c>
      <c r="AZ34" s="1409" t="n">
        <v>51978.3247361592</v>
      </c>
      <c r="BA34" s="31">
        <f>AZ34/CA34-1</f>
        <v/>
      </c>
      <c r="BB34" s="1409" t="n">
        <v>60225.8826735945</v>
      </c>
      <c r="BC34" s="31">
        <f>BB34/CC34-1</f>
        <v/>
      </c>
      <c r="BD34" s="1409" t="n">
        <v>64915.1207242829</v>
      </c>
      <c r="BE34" s="31">
        <f>BD34/CE34-1</f>
        <v/>
      </c>
      <c r="BF34" s="1409" t="n">
        <v>54733.8977701796</v>
      </c>
      <c r="BG34" s="31">
        <f>BF34/CG34-1</f>
        <v/>
      </c>
      <c r="BH34" s="1409" t="n">
        <v>57512.9552213646</v>
      </c>
      <c r="BI34" s="31">
        <f>BH34/CI34-1</f>
        <v/>
      </c>
      <c r="BJ34" s="1409" t="n">
        <v>67795.6422875937</v>
      </c>
      <c r="BK34" s="31">
        <f>BJ34/CK34-1</f>
        <v/>
      </c>
      <c r="BL34" s="1409" t="n">
        <v>66262.5659630507</v>
      </c>
      <c r="BM34" s="31">
        <f>BL34/CM34-1</f>
        <v/>
      </c>
      <c r="BN34" s="1409" t="n">
        <v>71060.34577255019</v>
      </c>
      <c r="BO34" s="31">
        <f>BN34/CO34-1</f>
        <v/>
      </c>
      <c r="BP34" s="1409" t="n">
        <v>75353.1449488926</v>
      </c>
      <c r="BQ34" s="31">
        <f>BP34/CQ34-1</f>
        <v/>
      </c>
      <c r="BR34" s="1409" t="n">
        <v>81620.0978596632</v>
      </c>
      <c r="BS34" s="31">
        <f>BR34/CS34-1</f>
        <v/>
      </c>
      <c r="BT34" s="1409">
        <f>AV34+AX34+AZ34+BB34+BD34+BF34+BH34+BJ34+BL34+BN34+BP34+BR34</f>
        <v/>
      </c>
      <c r="BU34" s="31">
        <f>BT34/SUM(BW34,BY34,CA34,CC34,CE34,CG34,CI34,CK34,CM34,CO34,CQ34,CS34)-1</f>
        <v/>
      </c>
      <c r="BV34" s="31" t="n"/>
      <c r="BW34" s="1417" t="n">
        <v>50138.772163684</v>
      </c>
      <c r="BX34" s="1410">
        <f>BW34/DK34-1</f>
        <v/>
      </c>
      <c r="BY34" s="1417" t="n">
        <v>53488.5391904624</v>
      </c>
      <c r="BZ34" s="1410">
        <f>BY34/DL34-1</f>
        <v/>
      </c>
      <c r="CA34" s="1414" t="n">
        <v>64932.4960204997</v>
      </c>
      <c r="CB34" s="1410">
        <f>CA34/DM34-1</f>
        <v/>
      </c>
      <c r="CC34" s="1414" t="n">
        <v>66103.22323368079</v>
      </c>
      <c r="CD34" s="1410">
        <f>CC34/DN34-1</f>
        <v/>
      </c>
      <c r="CE34" s="1414" t="n">
        <v>73178.2846959337</v>
      </c>
      <c r="CF34" s="1410">
        <f>CE34/DO34-1</f>
        <v/>
      </c>
      <c r="CG34" s="1417" t="n">
        <v>66134.14504859369</v>
      </c>
      <c r="CH34" s="1410">
        <f>CG34/DP34-1</f>
        <v/>
      </c>
      <c r="CI34" s="1427" t="n">
        <v>75786.5213909228</v>
      </c>
      <c r="CJ34" s="1410">
        <f>CI34/DQ34-1</f>
        <v/>
      </c>
      <c r="CK34" s="1414" t="n">
        <v>84219.6434353816</v>
      </c>
      <c r="CL34" s="1410">
        <f>CK34/DR34-1</f>
        <v/>
      </c>
      <c r="CM34" s="1414" t="n">
        <v>82938.9792634515</v>
      </c>
      <c r="CN34" s="1410">
        <f>CM34/DS34-1</f>
        <v/>
      </c>
      <c r="CO34" s="1414" t="n">
        <v>87692.64098036929</v>
      </c>
      <c r="CP34" s="1410">
        <f>CO34/DT34-1</f>
        <v/>
      </c>
      <c r="CQ34" s="1414" t="n">
        <v>93122.3428272281</v>
      </c>
      <c r="CR34" s="1410">
        <f>CQ34/DV34-1</f>
        <v/>
      </c>
      <c r="CS34" s="1414" t="n">
        <v>94457.55765673969</v>
      </c>
      <c r="CT34" s="1410">
        <f>CS34/DV34-1</f>
        <v/>
      </c>
      <c r="CU34" s="1414">
        <f>BW34+BY34+CA34+CC34+CE34+CG34+CI34+CK34+CM34+CO34+CQ34+CS34</f>
        <v/>
      </c>
      <c r="CV34" s="1410">
        <f>CU34/SUM(DK34:DV34)-1</f>
        <v/>
      </c>
      <c r="CW34" s="1410" t="n"/>
      <c r="CX34" s="1412">
        <f>CS34/CQ34-1</f>
        <v/>
      </c>
      <c r="CY34" s="1412">
        <f>CQ34/CO34-1</f>
        <v/>
      </c>
      <c r="CZ34" s="1412" t="n"/>
      <c r="DA34" s="1412" t="n"/>
      <c r="DB34" s="1412" t="n"/>
      <c r="DC34" s="1412" t="n"/>
      <c r="DD34" s="1412" t="n"/>
      <c r="DE34" s="1412" t="n"/>
      <c r="DF34" s="1412" t="n"/>
      <c r="DG34" s="1412" t="n"/>
      <c r="DH34" s="1412" t="n"/>
      <c r="DI34" s="1412" t="n"/>
      <c r="DJ34" s="2035" t="n"/>
      <c r="DK34" s="1444" t="n">
        <v>65084.468335756</v>
      </c>
      <c r="DL34" s="1444" t="n">
        <v>44562.3517378659</v>
      </c>
      <c r="DM34" s="1423" t="n">
        <v>70944.42160133411</v>
      </c>
      <c r="DN34" s="1423" t="n">
        <v>71013.7596244867</v>
      </c>
      <c r="DO34" s="1423" t="n">
        <v>73082.3610656137</v>
      </c>
      <c r="DP34" s="1423" t="n">
        <v>69272.84887718171</v>
      </c>
      <c r="DQ34" s="1423" t="n">
        <v>73665.65991824141</v>
      </c>
      <c r="DR34" s="1423" t="n">
        <v>81911.0392964442</v>
      </c>
      <c r="DS34" s="1423" t="n">
        <v>86649.3989908559</v>
      </c>
      <c r="DT34" s="1423" t="n">
        <v>92310.2211653158</v>
      </c>
      <c r="DU34" s="1423" t="n">
        <v>89402.0005802071</v>
      </c>
      <c r="DV34" s="1423" t="n">
        <v>78295.37527005241</v>
      </c>
      <c r="DW34" s="1424" t="n">
        <v>-0.09101886913490299</v>
      </c>
      <c r="DX34" s="1423" t="n">
        <v>896193.9064633549</v>
      </c>
      <c r="DY34" s="1425" t="n">
        <v>-0.0680366512834449</v>
      </c>
      <c r="DZ34" s="923" t="n"/>
      <c r="EA34" s="1409" t="n">
        <v>87025.26812526119</v>
      </c>
      <c r="EB34" s="1409" t="n">
        <v>41048.9428090024</v>
      </c>
      <c r="EC34" s="1409" t="n">
        <v>64505.0361607894</v>
      </c>
      <c r="ED34" s="1409" t="n">
        <v>79109.0744723417</v>
      </c>
      <c r="EE34" s="1409" t="n">
        <v>80142.4180551686</v>
      </c>
      <c r="EF34" s="1409" t="n">
        <v>83332.69823972481</v>
      </c>
      <c r="EG34" s="1409" t="n">
        <v>77629.7474085572</v>
      </c>
      <c r="EH34" s="1409" t="n">
        <v>90252.60428743321</v>
      </c>
      <c r="EI34" s="1409" t="n">
        <v>90445.77044988039</v>
      </c>
      <c r="EJ34" s="1409" t="n">
        <v>83221.3457942541</v>
      </c>
      <c r="EK34" s="1409" t="n">
        <v>98771.04081659589</v>
      </c>
      <c r="EL34" s="1409" t="n">
        <v>86135.3141572224</v>
      </c>
      <c r="EM34" s="1443" t="n"/>
      <c r="EN34" s="31" t="n"/>
      <c r="EO34" s="1955">
        <f>SUM(EA34:EL34)</f>
        <v/>
      </c>
    </row>
    <row r="35" ht="27" customFormat="1" customHeight="1" s="190">
      <c r="A35" s="1392" t="inlineStr">
        <is>
          <t>襄阳市</t>
        </is>
      </c>
      <c r="B35" s="1392" t="inlineStr">
        <is>
          <t>规上+规下货运量  (万吨)</t>
        </is>
      </c>
      <c r="C35" s="1409" t="n">
        <v>3028.38201706372</v>
      </c>
      <c r="D35" s="31">
        <f>C35/T35-1</f>
        <v/>
      </c>
      <c r="E35" s="1409" t="n">
        <v>2004.50136670592</v>
      </c>
      <c r="F35" s="31">
        <f>E35/V35-1</f>
        <v/>
      </c>
      <c r="G35" s="1409" t="n">
        <v>3124.43260524716</v>
      </c>
      <c r="H35" s="31">
        <f>G35/X35-1</f>
        <v/>
      </c>
      <c r="I35" s="1409" t="n">
        <v>3141.06374549537</v>
      </c>
      <c r="J35" s="31">
        <f>I35/Z35-1</f>
        <v/>
      </c>
      <c r="K35" s="1409" t="n">
        <v>3188.78094587013</v>
      </c>
      <c r="L35" s="31">
        <f>K35/AB35-1</f>
        <v/>
      </c>
      <c r="M35" s="1409" t="n">
        <v>3051.09537237318</v>
      </c>
      <c r="N35" s="31">
        <f>M35/AD35-1</f>
        <v/>
      </c>
      <c r="O35" s="1409" t="n">
        <v>2923.44414209697</v>
      </c>
      <c r="P35" s="31">
        <f>O35/AF35-1</f>
        <v/>
      </c>
      <c r="Q35" s="1409">
        <f>C35+E35+G35+I35+K35+M35+O35</f>
        <v/>
      </c>
      <c r="R35" s="31">
        <f>Q35/SUM(T35,V35,X35,Z35,AB35,AD35,AF35)-1</f>
        <v/>
      </c>
      <c r="S35" s="31" t="n"/>
      <c r="T35" s="1409" t="n">
        <v>2536.81416856868</v>
      </c>
      <c r="U35" s="31">
        <f>T35/AV35-1</f>
        <v/>
      </c>
      <c r="V35" s="1409" t="n">
        <v>2415.67721055242</v>
      </c>
      <c r="W35" s="31">
        <f>V35/AX35-1</f>
        <v/>
      </c>
      <c r="X35" s="1409" t="n">
        <v>3281.86491555787</v>
      </c>
      <c r="Y35" s="31">
        <f>X35/AZ35-1</f>
        <v/>
      </c>
      <c r="Z35" s="1409" t="n">
        <v>3207.20129120474</v>
      </c>
      <c r="AA35" s="31">
        <f>Z35/BB35-1</f>
        <v/>
      </c>
      <c r="AB35" s="1409" t="n">
        <v>3219.98692089013</v>
      </c>
      <c r="AC35" s="31">
        <f>AB35/BD35-1</f>
        <v/>
      </c>
      <c r="AD35" s="1409" t="n">
        <v>2952.50472774043</v>
      </c>
      <c r="AE35" s="31">
        <f>AD35/BF35-1</f>
        <v/>
      </c>
      <c r="AF35" s="1409" t="n">
        <v>2905.09592340529</v>
      </c>
      <c r="AG35" s="31">
        <f>AF35/BH35-1</f>
        <v/>
      </c>
      <c r="AH35" s="1409" t="n">
        <v>2894.91645721288</v>
      </c>
      <c r="AI35" s="31">
        <f>AH35/BJ35-1</f>
        <v/>
      </c>
      <c r="AJ35" s="1409" t="n">
        <v>2911.49789558364</v>
      </c>
      <c r="AK35" s="31">
        <f>AJ35/BL35-1</f>
        <v/>
      </c>
      <c r="AL35" s="1409" t="n">
        <v>2788.64522946265</v>
      </c>
      <c r="AM35" s="31">
        <f>AL35/BN35-1</f>
        <v/>
      </c>
      <c r="AN35" s="1409" t="n">
        <v>3042.37113075798</v>
      </c>
      <c r="AO35" s="31">
        <f>AN35/BP35-1</f>
        <v/>
      </c>
      <c r="AP35" s="1409" t="n">
        <v>3198.31629487258</v>
      </c>
      <c r="AQ35" s="31">
        <f>AP35/BR35-1</f>
        <v/>
      </c>
      <c r="AR35" s="1409">
        <f>T35+V35+X35+Z35+AB35+AD35+AF35+AH35+AJ35+AL35+AN35+AP35</f>
        <v/>
      </c>
      <c r="AS35" s="31">
        <f>AR35/SUM(AV35,AX35,AZ35,BB35,BD35,BF35,BH35,BJ35,BL35,BN35,BP35,BR35)-1</f>
        <v/>
      </c>
      <c r="AT35" s="31" t="n"/>
      <c r="AU35" s="1409">
        <f>AV35+AX35+AZ35+BB35+BD35+BF35+BH35+BJ35+BL35+BN35+BP35</f>
        <v/>
      </c>
      <c r="AV35" s="1409" t="n">
        <v>2778.51428817661</v>
      </c>
      <c r="AW35" s="31">
        <f>AV35/BW35-1</f>
        <v/>
      </c>
      <c r="AX35" s="1409" t="n">
        <v>1473.69352501084</v>
      </c>
      <c r="AY35" s="31">
        <f>AX35/BY35-1</f>
        <v/>
      </c>
      <c r="AZ35" s="1409" t="n">
        <v>3046.77154199586</v>
      </c>
      <c r="BA35" s="31">
        <f>AZ35/CA35-1</f>
        <v/>
      </c>
      <c r="BB35" s="1409" t="n">
        <v>2912.09374840794</v>
      </c>
      <c r="BC35" s="31">
        <f>BB35/CC35-1</f>
        <v/>
      </c>
      <c r="BD35" s="1409" t="n">
        <v>3015.6643812516</v>
      </c>
      <c r="BE35" s="31">
        <f>BD35/CE35-1</f>
        <v/>
      </c>
      <c r="BF35" s="1409" t="n">
        <v>2789.71028669781</v>
      </c>
      <c r="BG35" s="31">
        <f>BF35/CG35-1</f>
        <v/>
      </c>
      <c r="BH35" s="1409" t="n">
        <v>2784.77816502778</v>
      </c>
      <c r="BI35" s="31">
        <f>BH35/CI35-1</f>
        <v/>
      </c>
      <c r="BJ35" s="1409" t="n">
        <v>2840.41145694275</v>
      </c>
      <c r="BK35" s="31">
        <f>BJ35/CK35-1</f>
        <v/>
      </c>
      <c r="BL35" s="1409" t="n">
        <v>2860.61775925181</v>
      </c>
      <c r="BM35" s="31">
        <f>BL35/CM35-1</f>
        <v/>
      </c>
      <c r="BN35" s="1409" t="n">
        <v>2893.82599715657</v>
      </c>
      <c r="BO35" s="31">
        <f>BN35/CO35-1</f>
        <v/>
      </c>
      <c r="BP35" s="1409" t="n">
        <v>3052.03648373383</v>
      </c>
      <c r="BQ35" s="31">
        <f>BP35/CQ35-1</f>
        <v/>
      </c>
      <c r="BR35" s="1409" t="n">
        <v>3305.10683780332</v>
      </c>
      <c r="BS35" s="31">
        <f>BR35/CS35-1</f>
        <v/>
      </c>
      <c r="BT35" s="1409">
        <f>AV35+AX35+AZ35+BB35+BD35+BF35+BH35+BJ35+BL35+BN35+BP35+BR35</f>
        <v/>
      </c>
      <c r="BU35" s="31">
        <f>BT35/SUM(BW35,BY35,CA35,CC35,CE35,CG35,CI35,CK35,CM35,CO35,CQ35,CS35)-1</f>
        <v/>
      </c>
      <c r="BV35" s="31" t="n"/>
      <c r="BW35" s="1417" t="n">
        <v>1670.97360965064</v>
      </c>
      <c r="BX35" s="1410">
        <f>BW35/DK35-1</f>
        <v/>
      </c>
      <c r="BY35" s="1417" t="n">
        <v>2360.90390918224</v>
      </c>
      <c r="BZ35" s="1410">
        <f>BY35/DL35-1</f>
        <v/>
      </c>
      <c r="CA35" s="1414" t="n">
        <v>2855.26908247889</v>
      </c>
      <c r="CB35" s="1410">
        <f>CA35/DM35-1</f>
        <v/>
      </c>
      <c r="CC35" s="1414" t="n">
        <v>2678.57254090519</v>
      </c>
      <c r="CD35" s="1410">
        <f>CC35/DN35-1</f>
        <v/>
      </c>
      <c r="CE35" s="1414" t="n">
        <v>2843.59409469755</v>
      </c>
      <c r="CF35" s="1410">
        <f>CE35/DO35-1</f>
        <v/>
      </c>
      <c r="CG35" s="1417" t="n">
        <v>2796.06699148851</v>
      </c>
      <c r="CH35" s="1410">
        <f>CG35/DP35-1</f>
        <v/>
      </c>
      <c r="CI35" s="1427" t="n">
        <v>2772.71992758958</v>
      </c>
      <c r="CJ35" s="1410">
        <f>CI35/DQ35-1</f>
        <v/>
      </c>
      <c r="CK35" s="1414" t="n">
        <v>2850.2591309193</v>
      </c>
      <c r="CL35" s="1410">
        <f>CK35/DR35-1</f>
        <v/>
      </c>
      <c r="CM35" s="1414" t="n">
        <v>2729.02830518831</v>
      </c>
      <c r="CN35" s="1410">
        <f>CM35/DS35-1</f>
        <v/>
      </c>
      <c r="CO35" s="1414" t="n">
        <v>2805.90175969889</v>
      </c>
      <c r="CP35" s="1410">
        <f>CO35/DT35-1</f>
        <v/>
      </c>
      <c r="CQ35" s="1414" t="n">
        <v>2967.40126072616</v>
      </c>
      <c r="CR35" s="1410">
        <f>CQ35/DV35-1</f>
        <v/>
      </c>
      <c r="CS35" s="1414" t="n">
        <v>3035.37038850367</v>
      </c>
      <c r="CT35" s="1410">
        <f>CS35/DV35-1</f>
        <v/>
      </c>
      <c r="CU35" s="1414">
        <f>BW35+BY35+CA35+CC35+CE35+CG35+CI35+CK35+CM35+CO35+CQ35+CS35</f>
        <v/>
      </c>
      <c r="CV35" s="1410">
        <f>CU35/SUM(DK35:DV35)-1</f>
        <v/>
      </c>
      <c r="CW35" s="1410" t="n"/>
      <c r="CX35" s="1412">
        <f>CS35/CQ35-1</f>
        <v/>
      </c>
      <c r="CY35" s="1412">
        <f>CQ35/CO35-1</f>
        <v/>
      </c>
      <c r="CZ35" s="1412" t="n"/>
      <c r="DA35" s="1412" t="n"/>
      <c r="DB35" s="1412" t="n"/>
      <c r="DC35" s="1412" t="n"/>
      <c r="DD35" s="1412" t="n"/>
      <c r="DE35" s="1412" t="n"/>
      <c r="DF35" s="1412" t="n"/>
      <c r="DG35" s="1412" t="n"/>
      <c r="DH35" s="1412" t="n"/>
      <c r="DI35" s="1412" t="n"/>
      <c r="DJ35" s="1440" t="n"/>
      <c r="DK35" s="1441" t="n">
        <v>1890.22416111531</v>
      </c>
      <c r="DL35" s="1441" t="n">
        <v>1553.03192537174</v>
      </c>
      <c r="DM35" s="1428" t="n">
        <v>2409.9687020965</v>
      </c>
      <c r="DN35" s="1428" t="n">
        <v>2141.19439009876</v>
      </c>
      <c r="DO35" s="1428" t="n">
        <v>2494.49967676089</v>
      </c>
      <c r="DP35" s="1428" t="n">
        <v>2290.52361876583</v>
      </c>
      <c r="DQ35" s="1428" t="n">
        <v>2265.60048654745</v>
      </c>
      <c r="DR35" s="1428" t="n">
        <v>2197.97299507224</v>
      </c>
      <c r="DS35" s="1428" t="n">
        <v>2342.80632967001</v>
      </c>
      <c r="DT35" s="1428" t="n">
        <v>2255.18518413578</v>
      </c>
      <c r="DU35" s="1428" t="n">
        <v>2270.84921586744</v>
      </c>
      <c r="DV35" s="1428" t="n">
        <v>2462.08521985536</v>
      </c>
      <c r="DW35" s="1429" t="n">
        <v>-0.1271085167496686</v>
      </c>
      <c r="DX35" s="1428" t="n">
        <v>26573.94190535731</v>
      </c>
      <c r="DY35" s="924" t="n">
        <v>-0.1415408461354271</v>
      </c>
      <c r="DZ35" s="1442" t="n"/>
      <c r="EA35" s="1409" t="n">
        <v>2696.87908434695</v>
      </c>
      <c r="EB35" s="1399" t="n">
        <v>1250.6138777513</v>
      </c>
      <c r="EC35" s="1399" t="n">
        <v>2289.17115477665</v>
      </c>
      <c r="ED35" s="1399" t="n">
        <v>2822.29014653925</v>
      </c>
      <c r="EE35" s="1399" t="n">
        <v>2890.39332162065</v>
      </c>
      <c r="EF35" s="1399" t="n">
        <v>2996.77814579438</v>
      </c>
      <c r="EG35" s="1399" t="n">
        <v>2629.02695865643</v>
      </c>
      <c r="EH35" s="1399" t="n">
        <v>2477.1876991097</v>
      </c>
      <c r="EI35" s="1399" t="n">
        <v>2656.8849564941</v>
      </c>
      <c r="EJ35" s="1399" t="n">
        <v>2554.75556208109</v>
      </c>
      <c r="EK35" s="1399" t="n">
        <v>2870.80515583477</v>
      </c>
      <c r="EL35" s="1399" t="n">
        <v>2820.60859465308</v>
      </c>
      <c r="EM35" s="1418" t="n"/>
      <c r="EN35" s="31" t="n"/>
      <c r="EO35" s="1955">
        <f>SUM(EA35:EL35)</f>
        <v/>
      </c>
    </row>
    <row r="36" ht="27" customHeight="1" s="21">
      <c r="A36" s="1977" t="n"/>
      <c r="B36" s="1392" t="inlineStr">
        <is>
          <t>规上货运量      (万吨)</t>
        </is>
      </c>
      <c r="C36" s="1409" t="n">
        <v>348.675</v>
      </c>
      <c r="D36" s="31">
        <f>C36/T36-1</f>
        <v/>
      </c>
      <c r="E36" s="1409" t="n">
        <v>303.525</v>
      </c>
      <c r="F36" s="31">
        <f>E36/V36-1</f>
        <v/>
      </c>
      <c r="G36" s="1409" t="n">
        <v>271.9212</v>
      </c>
      <c r="H36" s="31">
        <f>G36/X36-1</f>
        <v/>
      </c>
      <c r="I36" s="1409" t="n">
        <v>292.4452</v>
      </c>
      <c r="J36" s="31">
        <f>I36/Z36-1</f>
        <v/>
      </c>
      <c r="K36" s="1409" t="n">
        <v>305.8056</v>
      </c>
      <c r="L36" s="31">
        <f>K36/AB36-1</f>
      </c>
      <c r="M36" s="1409" t="n">
        <v>335.2829</v>
      </c>
      <c r="N36" s="31">
        <f>M36/AD36-1</f>
      </c>
      <c r="O36" s="1409" t="n">
        <v>344.5188</v>
      </c>
      <c r="P36" s="31">
        <f>O36/AF36-1</f>
      </c>
      <c r="Q36" s="1409">
        <f>C36+E36+G36+I36+K36+M36+O36</f>
      </c>
      <c r="R36" s="31">
        <f>Q36/SUM(T36,V36,X36,Z36,AB36,AD36,AF36)-1</f>
      </c>
      <c r="S36" s="31" t="n"/>
      <c r="T36" s="1409" t="n">
        <v>414.6732</v>
      </c>
      <c r="U36" s="31">
        <f>T36/AV36-1</f>
        <v/>
      </c>
      <c r="V36" s="1409" t="n">
        <v>374.1426</v>
      </c>
      <c r="W36" s="31">
        <f>V36/AX36-1</f>
        <v/>
      </c>
      <c r="X36" s="1409" t="n">
        <v>401.7766</v>
      </c>
      <c r="Y36" s="31">
        <f>X36/AZ36-1</f>
        <v/>
      </c>
      <c r="Z36" s="1409" t="n">
        <v>427.8546</v>
      </c>
      <c r="AA36" s="31">
        <f>Z36/BB36-1</f>
        <v/>
      </c>
      <c r="AB36" s="1409" t="n">
        <v>490.078</v>
      </c>
      <c r="AC36" s="31">
        <f>AB36/BD36-1</f>
        <v/>
      </c>
      <c r="AD36" s="1409" t="n">
        <v>478.4508</v>
      </c>
      <c r="AE36" s="31">
        <f>AD36/BF36-1</f>
        <v/>
      </c>
      <c r="AF36" s="1409" t="n">
        <v>450.7203</v>
      </c>
      <c r="AG36" s="31">
        <f>AF36/BH36-1</f>
        <v/>
      </c>
      <c r="AH36" s="1409" t="n">
        <v>423.2493</v>
      </c>
      <c r="AI36" s="31">
        <f>AH36/BJ36-1</f>
        <v/>
      </c>
      <c r="AJ36" s="1409" t="n">
        <v>413.3566</v>
      </c>
      <c r="AK36" s="31">
        <f>AJ36/BL36-1</f>
        <v/>
      </c>
      <c r="AL36" s="1409" t="n">
        <v>448.0272</v>
      </c>
      <c r="AM36" s="31">
        <f>AL36/BN36-1</f>
        <v/>
      </c>
      <c r="AN36" s="1409" t="n">
        <v>445.1043</v>
      </c>
      <c r="AO36" s="31">
        <f>AN36/BP36-1</f>
        <v/>
      </c>
      <c r="AP36" s="1409" t="n">
        <v>468.898</v>
      </c>
      <c r="AQ36" s="31">
        <f>AP36/BR36-1</f>
        <v/>
      </c>
      <c r="AR36" s="1409">
        <f>T36+V36+X36+Z36+AB36+AD36+AF36+AH36+AJ36+AL36+AN36+AP36</f>
      </c>
      <c r="AS36" s="31">
        <f>AR36/SUM(AV36,AX36,AZ36,BB36,BD36,BF36,BH36,BJ36,BL36,BN36,BP36,BR36)-1</f>
        <v/>
      </c>
      <c r="AT36" s="31" t="n"/>
      <c r="AU36" s="1409">
        <f>AV36+AX36+AZ36+BB36+BD36+BF36+BH36+BJ36+BL36+BN36+BP36</f>
        <v/>
      </c>
      <c r="AV36" s="1409" t="n">
        <v>384.2016</v>
      </c>
      <c r="AW36" s="31">
        <f>AV36/BW36-1</f>
        <v/>
      </c>
      <c r="AX36" s="1409" t="n">
        <v>287.101</v>
      </c>
      <c r="AY36" s="31">
        <f>AX36/BY36-1</f>
        <v/>
      </c>
      <c r="AZ36" s="1409" t="n">
        <v>390.5686</v>
      </c>
      <c r="BA36" s="31">
        <f>AZ36/CA36-1</f>
        <v/>
      </c>
      <c r="BB36" s="1409" t="n">
        <v>405.1349</v>
      </c>
      <c r="BC36" s="31">
        <f>BB36/CC36-1</f>
        <v/>
      </c>
      <c r="BD36" s="1409" t="n">
        <v>410.3729</v>
      </c>
      <c r="BE36" s="31">
        <f>BD36/CE36-1</f>
        <v/>
      </c>
      <c r="BF36" s="1409" t="n">
        <v>440.1308</v>
      </c>
      <c r="BG36" s="31">
        <f>BF36/CG36-1</f>
        <v/>
      </c>
      <c r="BH36" s="1409" t="n">
        <v>426.9251</v>
      </c>
      <c r="BI36" s="31">
        <f>BH36/CI36-1</f>
        <v/>
      </c>
      <c r="BJ36" s="1409" t="n">
        <v>438.6066</v>
      </c>
      <c r="BK36" s="31">
        <f>BJ36/CK36-1</f>
        <v/>
      </c>
      <c r="BL36" s="1409" t="n">
        <v>443.9875</v>
      </c>
      <c r="BM36" s="31">
        <f>BL36/CM36-1</f>
        <v/>
      </c>
      <c r="BN36" s="1409" t="n">
        <v>444.7728</v>
      </c>
      <c r="BO36" s="31">
        <f>BN36/CO36-1</f>
        <v/>
      </c>
      <c r="BP36" s="1409" t="n">
        <v>457.3229</v>
      </c>
      <c r="BQ36" s="31">
        <f>BP36/CQ36-1</f>
        <v/>
      </c>
      <c r="BR36" s="1409" t="n">
        <v>553.0448</v>
      </c>
      <c r="BS36" s="31">
        <f>BR36/CS36-1</f>
        <v/>
      </c>
      <c r="BT36" s="1409">
        <f>AV36+AX36+AZ36+BB36+BD36+BF36+BH36+BJ36+BL36+BN36+BP36+BR36</f>
        <v/>
      </c>
      <c r="BU36" s="31">
        <f>BT36/SUM(BW36,BY36,CA36,CC36,CE36,CG36,CI36,CK36,CM36,CO36,CQ36,CS36)-1</f>
        <v/>
      </c>
      <c r="BV36" s="31" t="n"/>
      <c r="BW36" s="1417" t="n">
        <v>220.9675</v>
      </c>
      <c r="BX36" s="1410">
        <f>BW36/DK36-1</f>
        <v/>
      </c>
      <c r="BY36" s="1417" t="n">
        <v>257.3013</v>
      </c>
      <c r="BZ36" s="1410">
        <f>BY36/DL36-1</f>
        <v/>
      </c>
      <c r="CA36" s="1414" t="n">
        <v>303.2571</v>
      </c>
      <c r="CB36" s="1410">
        <f>CA36/DM36-1</f>
        <v/>
      </c>
      <c r="CC36" s="1414" t="n">
        <v>305.4569</v>
      </c>
      <c r="CD36" s="1410">
        <f>CC36/DN36-1</f>
        <v/>
      </c>
      <c r="CE36" s="1414" t="n">
        <v>260.8824</v>
      </c>
      <c r="CF36" s="1410">
        <f>CE36/DO36-1</f>
        <v/>
      </c>
      <c r="CG36" s="1417" t="n">
        <v>300.3693</v>
      </c>
      <c r="CH36" s="1410">
        <f>CG36/DP36-1</f>
        <v/>
      </c>
      <c r="CI36" s="1427" t="n">
        <v>315.7155</v>
      </c>
      <c r="CJ36" s="1410">
        <f>CI36/DQ36-1</f>
        <v/>
      </c>
      <c r="CK36" s="1414" t="n">
        <v>318.5073</v>
      </c>
      <c r="CL36" s="1410">
        <f>CK36/DR36-1</f>
        <v/>
      </c>
      <c r="CM36" s="1414" t="n">
        <v>312.1218</v>
      </c>
      <c r="CN36" s="1410">
        <f>CM36/DS36-1</f>
        <v/>
      </c>
      <c r="CO36" s="1414" t="n">
        <v>323.8673</v>
      </c>
      <c r="CP36" s="1410">
        <f>CO36/DT36-1</f>
        <v/>
      </c>
      <c r="CQ36" s="1414" t="n">
        <v>368.9892</v>
      </c>
      <c r="CR36" s="1410">
        <f>CQ36/DV36-1</f>
        <v/>
      </c>
      <c r="CS36" s="1414" t="n">
        <v>396.4574</v>
      </c>
      <c r="CT36" s="1410">
        <f>CS36/DV36-1</f>
        <v/>
      </c>
      <c r="CU36" s="1414">
        <f>BW36+BY36+CA36+CC36+CE36+CG36+CI36+CK36+CM36+CO36+CQ36+CS36</f>
        <v/>
      </c>
      <c r="CV36" s="1410">
        <f>CU36/SUM(DK36:DV36)-1</f>
        <v/>
      </c>
      <c r="CW36" s="1410" t="n"/>
      <c r="CX36" s="1412">
        <f>CS36/CQ36-1</f>
        <v/>
      </c>
      <c r="CY36" s="1412">
        <f>CQ36/CO36-1</f>
        <v/>
      </c>
      <c r="CZ36" s="1412" t="n"/>
      <c r="DA36" s="1412" t="n"/>
      <c r="DB36" s="1412" t="n"/>
      <c r="DC36" s="1412" t="n"/>
      <c r="DD36" s="1412" t="n"/>
      <c r="DE36" s="1412" t="n"/>
      <c r="DF36" s="1412" t="n"/>
      <c r="DG36" s="1412" t="n"/>
      <c r="DH36" s="1412" t="n"/>
      <c r="DI36" s="1412" t="n"/>
      <c r="DJ36" s="1431" t="inlineStr">
        <is>
          <t>襄阳市</t>
        </is>
      </c>
      <c r="DK36" s="1441" t="n">
        <v>40.7015</v>
      </c>
      <c r="DL36" s="1441" t="n">
        <v>42.1227</v>
      </c>
      <c r="DM36" s="1428" t="n">
        <v>43.0398</v>
      </c>
      <c r="DN36" s="1428" t="n">
        <v>51.8451</v>
      </c>
      <c r="DO36" s="1428" t="n">
        <v>58.5454</v>
      </c>
      <c r="DP36" s="1428" t="n">
        <v>47.9857</v>
      </c>
      <c r="DQ36" s="1428" t="n">
        <v>42.5093</v>
      </c>
      <c r="DR36" s="1428" t="n">
        <v>42.131</v>
      </c>
      <c r="DS36" s="1428" t="n">
        <v>42.6153</v>
      </c>
      <c r="DT36" s="1428" t="n">
        <v>35.3266</v>
      </c>
      <c r="DU36" s="1428" t="n">
        <v>30.0481</v>
      </c>
      <c r="DV36" s="1428" t="n">
        <v>35.4847</v>
      </c>
      <c r="DW36" s="1429" t="n">
        <v>-0.449158712245281</v>
      </c>
      <c r="DX36" s="1428" t="n">
        <v>512.3552</v>
      </c>
      <c r="DY36" s="924" t="n">
        <v>-0.219150648444341</v>
      </c>
      <c r="DZ36" s="924" t="n"/>
      <c r="EA36" s="1409" t="n">
        <v>46.2984</v>
      </c>
      <c r="EB36" s="1399" t="n">
        <v>32.3507</v>
      </c>
      <c r="EC36" s="1399" t="n">
        <v>42.94563</v>
      </c>
      <c r="ED36" s="1399" t="n">
        <v>48.38992</v>
      </c>
      <c r="EE36" s="1399" t="n">
        <v>68.3686</v>
      </c>
      <c r="EF36" s="1399" t="n">
        <v>47.3707</v>
      </c>
      <c r="EG36" s="1399" t="n">
        <v>46.8497</v>
      </c>
      <c r="EH36" s="1399" t="n">
        <v>48.8398</v>
      </c>
      <c r="EI36" s="1399" t="n">
        <v>58.6177</v>
      </c>
      <c r="EJ36" s="1399" t="n">
        <v>84.2941</v>
      </c>
      <c r="EK36" s="1399" t="n">
        <v>67.4068</v>
      </c>
      <c r="EL36" s="1399" t="n">
        <v>64.4191</v>
      </c>
      <c r="EM36" s="1405" t="n"/>
      <c r="EN36" s="31" t="n"/>
      <c r="EO36" s="1955">
        <f>SUM(EA36:EL36)</f>
        <v/>
      </c>
    </row>
    <row r="37" ht="27" customFormat="1" customHeight="1" s="190">
      <c r="A37" s="1977" t="n"/>
      <c r="B37" s="1392" t="inlineStr">
        <is>
          <t>规下货运量      (万吨)</t>
        </is>
      </c>
      <c r="C37" s="1409" t="n">
        <v>2679.70701706372</v>
      </c>
      <c r="D37" s="31">
        <f>C37/T37-1</f>
        <v/>
      </c>
      <c r="E37" s="1409" t="n">
        <v>1700.97636670592</v>
      </c>
      <c r="F37" s="31">
        <f>E37/V37-1</f>
        <v/>
      </c>
      <c r="G37" s="1409" t="n">
        <v>2852.51140524716</v>
      </c>
      <c r="H37" s="31">
        <f>G37/X37-1</f>
        <v/>
      </c>
      <c r="I37" s="1409" t="n">
        <v>2848.61854549537</v>
      </c>
      <c r="J37" s="31">
        <f>I37/Z37-1</f>
        <v/>
      </c>
      <c r="K37" s="1409" t="n">
        <v>2882.97534587013</v>
      </c>
      <c r="L37" s="31">
        <f>K37/AB37-1</f>
        <v/>
      </c>
      <c r="M37" s="1409" t="n">
        <v>2715.81247237318</v>
      </c>
      <c r="N37" s="31">
        <f>M37/AD37-1</f>
        <v/>
      </c>
      <c r="O37" s="1409" t="n">
        <v>2578.92534209697</v>
      </c>
      <c r="P37" s="31">
        <f>O37/AF37-1</f>
        <v/>
      </c>
      <c r="Q37" s="1409">
        <f>C37+E37+G37+I37+K37+M37+O37</f>
        <v/>
      </c>
      <c r="R37" s="31">
        <f>Q37/SUM(T37,V37,X37,Z37,AB37,AD37,AF37)-1</f>
        <v/>
      </c>
      <c r="S37" s="31" t="n"/>
      <c r="T37" s="1409" t="n">
        <v>2122.14096856868</v>
      </c>
      <c r="U37" s="31">
        <f>T37/AV37-1</f>
        <v/>
      </c>
      <c r="V37" s="1409" t="n">
        <v>2041.53461055242</v>
      </c>
      <c r="W37" s="31">
        <f>V37/AX37-1</f>
        <v/>
      </c>
      <c r="X37" s="1409" t="n">
        <v>2880.08831555787</v>
      </c>
      <c r="Y37" s="31">
        <f>X37/AZ37-1</f>
        <v/>
      </c>
      <c r="Z37" s="1409" t="n">
        <v>2779.34669120474</v>
      </c>
      <c r="AA37" s="31">
        <f>Z37/BB37-1</f>
        <v/>
      </c>
      <c r="AB37" s="1409" t="n">
        <v>2729.90892089013</v>
      </c>
      <c r="AC37" s="31">
        <f>AB37/BD37-1</f>
        <v/>
      </c>
      <c r="AD37" s="1409" t="n">
        <v>2474.05392774043</v>
      </c>
      <c r="AE37" s="31">
        <f>AD37/BF37-1</f>
        <v/>
      </c>
      <c r="AF37" s="1409" t="n">
        <v>2454.37562340529</v>
      </c>
      <c r="AG37" s="31">
        <f>AF37/BH37-1</f>
        <v/>
      </c>
      <c r="AH37" s="1409" t="n">
        <v>2471.66715721288</v>
      </c>
      <c r="AI37" s="31">
        <f>AH37/BJ37-1</f>
        <v/>
      </c>
      <c r="AJ37" s="1409" t="n">
        <v>2498.14129558364</v>
      </c>
      <c r="AK37" s="31">
        <f>AJ37/BL37-1</f>
        <v/>
      </c>
      <c r="AL37" s="1409" t="n">
        <v>2340.61802946265</v>
      </c>
      <c r="AM37" s="31">
        <f>AL37/BN37-1</f>
        <v/>
      </c>
      <c r="AN37" s="1409" t="n">
        <v>2597.26683075798</v>
      </c>
      <c r="AO37" s="31">
        <f>AN37/BP37-1</f>
        <v/>
      </c>
      <c r="AP37" s="1409" t="n">
        <v>2729.41829487258</v>
      </c>
      <c r="AQ37" s="31">
        <f>AP37/BR37-1</f>
        <v/>
      </c>
      <c r="AR37" s="1409">
        <f>T37+V37+X37+Z37+AB37+AD37+AF37+AH37+AJ37+AL37+AN37+AP37</f>
        <v/>
      </c>
      <c r="AS37" s="31">
        <f>AR37/SUM(AV37,AX37,AZ37,BB37,BD37,BF37,BH37,BJ37,BL37,BN37,BP37,BR37)-1</f>
        <v/>
      </c>
      <c r="AT37" s="31" t="n"/>
      <c r="AU37" s="1409">
        <f>AV37+AX37+AZ37+BB37+BD37+BF37+BH37+BJ37+BL37+BN37+BP37</f>
        <v/>
      </c>
      <c r="AV37" s="1409" t="n">
        <v>2394.31268817661</v>
      </c>
      <c r="AW37" s="31">
        <f>AV37/BW37-1</f>
        <v/>
      </c>
      <c r="AX37" s="1409" t="n">
        <v>1186.59252501084</v>
      </c>
      <c r="AY37" s="31">
        <f>AX37/BY37-1</f>
        <v/>
      </c>
      <c r="AZ37" s="1409" t="n">
        <v>2656.20294199586</v>
      </c>
      <c r="BA37" s="31">
        <f>AZ37/CA37-1</f>
        <v/>
      </c>
      <c r="BB37" s="1409" t="n">
        <v>2506.95884840794</v>
      </c>
      <c r="BC37" s="31">
        <f>BB37/CC37-1</f>
        <v/>
      </c>
      <c r="BD37" s="1409" t="n">
        <v>2605.2914812516</v>
      </c>
      <c r="BE37" s="31">
        <f>BD37/CE37-1</f>
        <v/>
      </c>
      <c r="BF37" s="1409" t="n">
        <v>2349.57948669781</v>
      </c>
      <c r="BG37" s="31">
        <f>BF37/CG37-1</f>
        <v/>
      </c>
      <c r="BH37" s="1409" t="n">
        <v>2357.85306502778</v>
      </c>
      <c r="BI37" s="31">
        <f>BH37/CI37-1</f>
        <v/>
      </c>
      <c r="BJ37" s="1409" t="n">
        <v>2401.80485694275</v>
      </c>
      <c r="BK37" s="31">
        <f>BJ37/CK37-1</f>
        <v/>
      </c>
      <c r="BL37" s="1409" t="n">
        <v>2416.63025925181</v>
      </c>
      <c r="BM37" s="31">
        <f>BL37/CM37-1</f>
        <v/>
      </c>
      <c r="BN37" s="1409" t="n">
        <v>2449.05319715657</v>
      </c>
      <c r="BO37" s="31">
        <f>BN37/CO37-1</f>
        <v/>
      </c>
      <c r="BP37" s="1409" t="n">
        <v>2594.71358373383</v>
      </c>
      <c r="BQ37" s="31">
        <f>BP37/CQ37-1</f>
        <v/>
      </c>
      <c r="BR37" s="1409" t="n">
        <v>2752.06203780332</v>
      </c>
      <c r="BS37" s="31">
        <f>BR37/CS37-1</f>
        <v/>
      </c>
      <c r="BT37" s="1409">
        <f>AV37+AX37+AZ37+BB37+BD37+BF37+BH37+BJ37+BL37+BN37+BP37+BR37</f>
        <v/>
      </c>
      <c r="BU37" s="31">
        <f>BT37/SUM(BW37,BY37,CA37,CC37,CE37,CG37,CI37,CK37,CM37,CO37,CQ37,CS37)-1</f>
        <v/>
      </c>
      <c r="BV37" s="31" t="n"/>
      <c r="BW37" s="1417" t="n">
        <v>1450.00610965064</v>
      </c>
      <c r="BX37" s="1410">
        <f>BW37/DK37-1</f>
        <v/>
      </c>
      <c r="BY37" s="1417" t="n">
        <v>2103.60260918224</v>
      </c>
      <c r="BZ37" s="1410">
        <f>BY37/DL37-1</f>
        <v/>
      </c>
      <c r="CA37" s="1414" t="n">
        <v>2552.01198247889</v>
      </c>
      <c r="CB37" s="1410">
        <f>CA37/DM37-1</f>
        <v/>
      </c>
      <c r="CC37" s="1414" t="n">
        <v>2373.11564090519</v>
      </c>
      <c r="CD37" s="1410">
        <f>CC37/DN37-1</f>
        <v/>
      </c>
      <c r="CE37" s="1414" t="n">
        <v>2582.71169469755</v>
      </c>
      <c r="CF37" s="1410">
        <f>CE37/DO37-1</f>
        <v/>
      </c>
      <c r="CG37" s="1417" t="n">
        <v>2495.69769148851</v>
      </c>
      <c r="CH37" s="1410">
        <f>CG37/DP37-1</f>
        <v/>
      </c>
      <c r="CI37" s="1427" t="n">
        <v>2457.00442758958</v>
      </c>
      <c r="CJ37" s="1410">
        <f>CI37/DQ37-1</f>
        <v/>
      </c>
      <c r="CK37" s="1414" t="n">
        <v>2531.7518309193</v>
      </c>
      <c r="CL37" s="1410">
        <f>CK37/DR37-1</f>
        <v/>
      </c>
      <c r="CM37" s="1414" t="n">
        <v>2416.90650518831</v>
      </c>
      <c r="CN37" s="1410">
        <f>CM37/DS37-1</f>
        <v/>
      </c>
      <c r="CO37" s="1414" t="n">
        <v>2482.03445969889</v>
      </c>
      <c r="CP37" s="1410">
        <f>CO37/DT37-1</f>
        <v/>
      </c>
      <c r="CQ37" s="1414" t="n">
        <v>2598.41206072616</v>
      </c>
      <c r="CR37" s="1410">
        <f>CQ37/DV37-1</f>
        <v/>
      </c>
      <c r="CS37" s="1414" t="n">
        <v>2638.91298850367</v>
      </c>
      <c r="CT37" s="1410">
        <f>CS37/DV37-1</f>
        <v/>
      </c>
      <c r="CU37" s="1414">
        <f>BW37+BY37+CA37+CC37+CE37+CG37+CI37+CK37+CM37+CO37+CQ37+CS37</f>
        <v/>
      </c>
      <c r="CV37" s="1410">
        <f>CU37/SUM(DK37:DV37)-1</f>
        <v/>
      </c>
      <c r="CW37" s="1410" t="n"/>
      <c r="CX37" s="1412">
        <f>CS37/CQ37-1</f>
        <v/>
      </c>
      <c r="CY37" s="1412">
        <f>CQ37/CO37-1</f>
        <v/>
      </c>
      <c r="CZ37" s="1412" t="n"/>
      <c r="DA37" s="1412" t="n"/>
      <c r="DB37" s="1412" t="n"/>
      <c r="DC37" s="1412" t="n"/>
      <c r="DD37" s="1412" t="n"/>
      <c r="DE37" s="1412" t="n"/>
      <c r="DF37" s="1412" t="n"/>
      <c r="DG37" s="1412" t="n"/>
      <c r="DH37" s="1412" t="n"/>
      <c r="DI37" s="1412" t="n"/>
      <c r="DK37" s="1441" t="n">
        <v>1849.52266111531</v>
      </c>
      <c r="DL37" s="1441" t="n">
        <v>1510.90922537174</v>
      </c>
      <c r="DM37" s="1428" t="n">
        <v>2366.9289020965</v>
      </c>
      <c r="DN37" s="1428" t="n">
        <v>2089.34929009876</v>
      </c>
      <c r="DO37" s="1428" t="n">
        <v>2435.95427676089</v>
      </c>
      <c r="DP37" s="1428" t="n">
        <v>2242.53791876583</v>
      </c>
      <c r="DQ37" s="1428" t="n">
        <v>2223.09118654745</v>
      </c>
      <c r="DR37" s="1428" t="n">
        <v>2155.84199507224</v>
      </c>
      <c r="DS37" s="1428" t="n">
        <v>2300.19102967001</v>
      </c>
      <c r="DT37" s="1428" t="n">
        <v>2219.85858413578</v>
      </c>
      <c r="DU37" s="1428" t="n">
        <v>2240.80111586744</v>
      </c>
      <c r="DV37" s="1428" t="n">
        <v>2426.60051985536</v>
      </c>
      <c r="DW37" s="1429" t="n">
        <v>-0.1195813914235986</v>
      </c>
      <c r="DX37" s="1428" t="n">
        <v>26061.58670535731</v>
      </c>
      <c r="DY37" s="924" t="n">
        <v>-0.139860151994552</v>
      </c>
      <c r="DZ37" s="924" t="n"/>
      <c r="EA37" s="1409" t="n">
        <v>2650.58068434695</v>
      </c>
      <c r="EB37" s="1399" t="n">
        <v>1218.2631777513</v>
      </c>
      <c r="EC37" s="1399" t="n">
        <v>2246.22552477665</v>
      </c>
      <c r="ED37" s="1399" t="n">
        <v>2773.90022653925</v>
      </c>
      <c r="EE37" s="1399" t="n">
        <v>2822.02472162065</v>
      </c>
      <c r="EF37" s="1399" t="n">
        <v>2949.40744579438</v>
      </c>
      <c r="EG37" s="1399" t="n">
        <v>2582.17725865643</v>
      </c>
      <c r="EH37" s="1399" t="n">
        <v>2428.3478991097</v>
      </c>
      <c r="EI37" s="1399" t="n">
        <v>2598.2672564941</v>
      </c>
      <c r="EJ37" s="1399" t="n">
        <v>2470.46146208109</v>
      </c>
      <c r="EK37" s="1399" t="n">
        <v>2803.39835583477</v>
      </c>
      <c r="EL37" s="1399" t="n">
        <v>2756.18949465308</v>
      </c>
      <c r="EM37" s="1418" t="n"/>
      <c r="EN37" s="31" t="n"/>
      <c r="EO37" s="1955">
        <f>SUM(EA37:EL37)</f>
        <v/>
      </c>
    </row>
    <row r="38" ht="27" customHeight="1" s="21">
      <c r="A38" s="1977" t="n"/>
      <c r="B38" s="1392" t="inlineStr">
        <is>
          <t>规上+规下周转量  (万吨公里)</t>
        </is>
      </c>
      <c r="C38" s="1409">
        <f>C39+C40</f>
        <v/>
      </c>
      <c r="D38" s="31">
        <f>C38/T38-1</f>
        <v/>
      </c>
      <c r="E38" s="1409">
        <f>E39+E40</f>
        <v/>
      </c>
      <c r="F38" s="31">
        <f>E38/V38-1</f>
        <v/>
      </c>
      <c r="G38" s="1409">
        <f>G39+G40</f>
        <v/>
      </c>
      <c r="H38" s="31">
        <f>G38/X38-1</f>
        <v/>
      </c>
      <c r="I38" s="1409">
        <f>I39+I40</f>
        <v/>
      </c>
      <c r="J38" s="31">
        <f>I38/Z38-1</f>
        <v/>
      </c>
      <c r="K38" s="2127">
        <f>K39+K40</f>
      </c>
      <c r="L38" s="31">
        <f>K38/AB38-1</f>
      </c>
      <c r="M38" s="2128">
        <f>M39+M40</f>
      </c>
      <c r="N38" s="31">
        <f>M38/AD38-1</f>
      </c>
      <c r="O38" s="2129">
        <f>O39+O40</f>
      </c>
      <c r="P38" s="31">
        <f>O38/AF38-1</f>
      </c>
      <c r="Q38" s="1409">
        <f>C38+E38+G38+I38+K38+M38+O38</f>
      </c>
      <c r="R38" s="31">
        <f>Q38/SUM(T38,V38,X38,Z38,AB38,AD38,AF38)-1</f>
      </c>
      <c r="S38" s="31" t="n"/>
      <c r="T38" s="1409">
        <f>T39+T40</f>
        <v/>
      </c>
      <c r="U38" s="31">
        <f>T38/AV38-1</f>
        <v/>
      </c>
      <c r="V38" s="1409">
        <f>V39+V40</f>
        <v/>
      </c>
      <c r="W38" s="31">
        <f>V38/AX38-1</f>
        <v/>
      </c>
      <c r="X38" s="1409">
        <f>X39+X40</f>
        <v/>
      </c>
      <c r="Y38" s="31">
        <f>X38/AZ38-1</f>
        <v/>
      </c>
      <c r="Z38" s="1409">
        <f>Z39+Z40</f>
        <v/>
      </c>
      <c r="AA38" s="31">
        <f>Z38/BB38-1</f>
        <v/>
      </c>
      <c r="AB38" s="1409">
        <f>AB39+AB40</f>
        <v/>
      </c>
      <c r="AC38" s="31">
        <f>AB38/BD38-1</f>
        <v/>
      </c>
      <c r="AD38" s="1409">
        <f>AD39+AD40</f>
        <v/>
      </c>
      <c r="AE38" s="31">
        <f>AD38/BF38-1</f>
        <v/>
      </c>
      <c r="AF38" s="1409">
        <f>AF39+AF40</f>
        <v/>
      </c>
      <c r="AG38" s="31">
        <f>AF38/BH38-1</f>
        <v/>
      </c>
      <c r="AH38" s="1409">
        <f>AH39+AH40</f>
        <v/>
      </c>
      <c r="AI38" s="31">
        <f>AH38/BJ38-1</f>
        <v/>
      </c>
      <c r="AJ38" s="1409">
        <f>AJ39+AJ40</f>
        <v/>
      </c>
      <c r="AK38" s="31">
        <f>AJ38/BL38-1</f>
        <v/>
      </c>
      <c r="AL38" s="1409">
        <f>AL39+AL40</f>
        <v/>
      </c>
      <c r="AM38" s="31">
        <f>AL38/BN38-1</f>
        <v/>
      </c>
      <c r="AN38" s="1409">
        <f>AN39+AN40</f>
        <v/>
      </c>
      <c r="AO38" s="31">
        <f>AN38/BP38-1</f>
        <v/>
      </c>
      <c r="AP38" s="1409">
        <f>AP39+AP40</f>
        <v/>
      </c>
      <c r="AQ38" s="31">
        <f>AP38/BR38-1</f>
        <v/>
      </c>
      <c r="AR38" s="1409">
        <f>T38+V38+X38+Z38+AB38+AD38+AF38+AH38+AJ38+AL38+AN38+AP38</f>
      </c>
      <c r="AS38" s="31">
        <f>AR38/SUM(AV38,AX38,AZ38,BB38,BD38,BF38,BH38,BJ38,BL38,BN38,BP38,BR38)-1</f>
        <v/>
      </c>
      <c r="AT38" s="31" t="n"/>
      <c r="AU38" s="1409">
        <f>AV38+AX38+AZ38+BB38+BD38+BF38+BH38+BJ38+BL38+BN38+BP38</f>
        <v/>
      </c>
      <c r="AV38" s="1409">
        <f>AV39+AV40</f>
        <v/>
      </c>
      <c r="AW38" s="31">
        <f>AV38/BW38-1</f>
        <v/>
      </c>
      <c r="AX38" s="1409">
        <f>AX39+AX40</f>
        <v/>
      </c>
      <c r="AY38" s="31">
        <f>AX38/BY38-1</f>
        <v/>
      </c>
      <c r="AZ38" s="1409">
        <f>AZ39+AZ40</f>
        <v/>
      </c>
      <c r="BA38" s="31">
        <f>AZ38/CA38-1</f>
        <v/>
      </c>
      <c r="BB38" s="1409">
        <f>BB39+BB40</f>
        <v/>
      </c>
      <c r="BC38" s="31">
        <f>BB38/CC38-1</f>
        <v/>
      </c>
      <c r="BD38" s="1409">
        <f>BD39+BD40</f>
        <v/>
      </c>
      <c r="BE38" s="31">
        <f>BD38/CE38-1</f>
        <v/>
      </c>
      <c r="BF38" s="1409">
        <f>BF39+BF40</f>
        <v/>
      </c>
      <c r="BG38" s="31">
        <f>BF38/CG38-1</f>
        <v/>
      </c>
      <c r="BH38" s="1409">
        <f>BH39+BH40</f>
        <v/>
      </c>
      <c r="BI38" s="31">
        <f>BH38/CI38-1</f>
        <v/>
      </c>
      <c r="BJ38" s="1409">
        <f>BJ39+BJ40</f>
        <v/>
      </c>
      <c r="BK38" s="31">
        <f>BJ38/CK38-1</f>
        <v/>
      </c>
      <c r="BL38" s="1409">
        <f>BL39+BL40</f>
        <v/>
      </c>
      <c r="BM38" s="31">
        <f>BL38/CM38-1</f>
        <v/>
      </c>
      <c r="BN38" s="1409">
        <f>BN39+BN40</f>
        <v/>
      </c>
      <c r="BO38" s="31">
        <f>BN38/CO38-1</f>
        <v/>
      </c>
      <c r="BP38" s="1409">
        <f>BP39+BP40</f>
        <v/>
      </c>
      <c r="BQ38" s="31">
        <f>BP38/CQ38-1</f>
        <v/>
      </c>
      <c r="BR38" s="1409">
        <f>BR39+BR40</f>
        <v/>
      </c>
      <c r="BS38" s="31">
        <f>BR38/CS38-1</f>
        <v/>
      </c>
      <c r="BT38" s="1409">
        <f>AV38+AX38+AZ38+BB38+BD38+BF38+BH38+BJ38+BL38+BN38+BP38+BR38</f>
        <v/>
      </c>
      <c r="BU38" s="31">
        <f>BT38/SUM(BW38,BY38,CA38,CC38,CE38,CG38,CI38,CK38,CM38,CO38,CQ38,CS38)-1</f>
        <v/>
      </c>
      <c r="BV38" s="31" t="n"/>
      <c r="BW38" s="1414">
        <f>BW39+BW40</f>
        <v/>
      </c>
      <c r="BX38" s="1410">
        <f>BW38/DK38-1</f>
        <v/>
      </c>
      <c r="BY38" s="1414">
        <f>BY39+BY40</f>
        <v/>
      </c>
      <c r="BZ38" s="1410">
        <f>BY38/DL38-1</f>
        <v/>
      </c>
      <c r="CA38" s="1414">
        <f>SUM(CA39:CA40)</f>
        <v/>
      </c>
      <c r="CB38" s="1410">
        <f>CA38/DM38-1</f>
        <v/>
      </c>
      <c r="CC38" s="1414" t="n">
        <v>485986.149860134</v>
      </c>
      <c r="CD38" s="1410">
        <f>CC38/DN38-1</f>
        <v/>
      </c>
      <c r="CE38" s="1414" t="n">
        <v>495340.375044704</v>
      </c>
      <c r="CF38" s="1410">
        <f>CE38/DO38-1</f>
        <v/>
      </c>
      <c r="CG38" s="1414" t="n">
        <v>484790.800605471</v>
      </c>
      <c r="CH38" s="1410">
        <f>CG38/DP38-1</f>
        <v/>
      </c>
      <c r="CI38" s="1414">
        <f>CI39+CI40</f>
        <v/>
      </c>
      <c r="CJ38" s="1410">
        <f>CI38/DQ38-1</f>
        <v/>
      </c>
      <c r="CK38" s="1414" t="n">
        <v>513693.782850394</v>
      </c>
      <c r="CL38" s="1410">
        <f>CK38/DR38-1</f>
        <v/>
      </c>
      <c r="CM38" s="1414">
        <f>SUM(CM39:CM40)</f>
        <v/>
      </c>
      <c r="CN38" s="1410">
        <f>CM38/DS38-1</f>
        <v/>
      </c>
      <c r="CO38" s="1414">
        <f>SUM(CO39:CO40)</f>
        <v/>
      </c>
      <c r="CP38" s="1410">
        <f>CO38/DT38-1</f>
        <v/>
      </c>
      <c r="CQ38" s="1414">
        <f>CQ39+CQ40</f>
        <v/>
      </c>
      <c r="CR38" s="1410">
        <f>CQ38/DV38-1</f>
        <v/>
      </c>
      <c r="CS38" s="1414">
        <f>CS39+CS40</f>
        <v/>
      </c>
      <c r="CT38" s="1410">
        <f>CS38/DV38-1</f>
        <v/>
      </c>
      <c r="CU38" s="1414">
        <f>BW38+BY38+CA38+CC38+CE38+CG38+CI38+CK38+CM38+CO38+CQ38+CS38</f>
        <v/>
      </c>
      <c r="CV38" s="1410">
        <f>CU38/SUM(DK38:DV38)-1</f>
        <v/>
      </c>
      <c r="CW38" s="1410" t="n"/>
      <c r="CX38" s="1412">
        <f>CS38/CQ38-1</f>
        <v/>
      </c>
      <c r="CY38" s="1412">
        <f>CQ38/CO38-1</f>
        <v/>
      </c>
      <c r="CZ38" s="1412" t="n"/>
      <c r="DA38" s="1412" t="n"/>
      <c r="DB38" s="1412" t="n"/>
      <c r="DC38" s="1412" t="n"/>
      <c r="DD38" s="1412" t="n"/>
      <c r="DE38" s="1412" t="n"/>
      <c r="DF38" s="1412" t="n"/>
      <c r="DG38" s="1412" t="n"/>
      <c r="DH38" s="1412" t="n"/>
      <c r="DI38" s="1412" t="n"/>
      <c r="DK38" s="1414" t="n">
        <v>369093.697761077</v>
      </c>
      <c r="DL38" s="1414" t="n">
        <v>279057.359931638</v>
      </c>
      <c r="DM38" s="1414" t="n">
        <v>427605.412146572</v>
      </c>
      <c r="DN38" s="1414" t="n">
        <v>419282.285068492</v>
      </c>
      <c r="DO38" s="1414" t="n">
        <v>441542.54238364</v>
      </c>
      <c r="DP38" s="1414" t="n">
        <v>400086.014664383</v>
      </c>
      <c r="DQ38" s="1414" t="n">
        <v>414647.362066274</v>
      </c>
      <c r="DR38" s="1414" t="n">
        <v>411171.342917054</v>
      </c>
      <c r="DS38" s="1414" t="n">
        <v>438012.247197206</v>
      </c>
      <c r="DT38" s="1414" t="n">
        <v>426905.443069494</v>
      </c>
      <c r="DU38" s="1414" t="n">
        <v>423877.05083888</v>
      </c>
      <c r="DV38" s="1414" t="n">
        <v>436117.25636622</v>
      </c>
      <c r="DW38" s="1410" t="n">
        <v>-0.00132662011588258</v>
      </c>
      <c r="DX38" s="1414" t="n">
        <v>4887398.01441093</v>
      </c>
      <c r="DY38" s="31" t="n">
        <v>-0.110084370767869</v>
      </c>
      <c r="DZ38" s="31" t="n"/>
      <c r="EA38" s="1399">
        <f>EA39+EA40</f>
        <v/>
      </c>
      <c r="EB38" s="1399">
        <f>EB39+EB40</f>
        <v/>
      </c>
      <c r="EC38" s="1399">
        <f>EC39+EC40</f>
        <v/>
      </c>
      <c r="ED38" s="1399">
        <f>ED39+ED40</f>
        <v/>
      </c>
      <c r="EE38" s="1399">
        <f>EE39+EE40</f>
        <v/>
      </c>
      <c r="EF38" s="1399">
        <f>EF39+EF40</f>
        <v/>
      </c>
      <c r="EG38" s="1399">
        <f>EG39+EG40</f>
        <v/>
      </c>
      <c r="EH38" s="1399">
        <f>EH39+EH40</f>
        <v/>
      </c>
      <c r="EI38" s="1399">
        <f>EI39+EI40</f>
        <v/>
      </c>
      <c r="EJ38" s="1399">
        <f>EJ39+EJ40</f>
        <v/>
      </c>
      <c r="EK38" s="1417">
        <f>EK39+EK40</f>
        <v/>
      </c>
      <c r="EL38" s="1417">
        <f>EL39+EL40</f>
        <v/>
      </c>
      <c r="EM38" s="1418" t="n"/>
      <c r="EN38" s="31" t="n"/>
      <c r="EO38" s="1435" t="n"/>
    </row>
    <row r="39" ht="27" customHeight="1" s="21">
      <c r="A39" s="1977" t="n"/>
      <c r="B39" s="1392" t="inlineStr">
        <is>
          <t>规上货物周转量  (万吨公里)</t>
        </is>
      </c>
      <c r="C39" s="1409" t="n">
        <v>85975.352</v>
      </c>
      <c r="D39" s="31">
        <f>C39/T39-1</f>
        <v/>
      </c>
      <c r="E39" s="1409" t="n">
        <v>70041.80620000001</v>
      </c>
      <c r="F39" s="31">
        <f>E39/V39-1</f>
        <v/>
      </c>
      <c r="G39" s="1409" t="n">
        <v>74518.3784</v>
      </c>
      <c r="H39" s="31">
        <f>G39/X39-1</f>
        <v/>
      </c>
      <c r="I39" s="1409" t="n">
        <v>79662.6602</v>
      </c>
      <c r="J39" s="31">
        <f>I39/Z39-1</f>
        <v/>
      </c>
      <c r="K39" s="1409" t="n">
        <v>90461.4869</v>
      </c>
      <c r="L39" s="31">
        <f>K39/AB39-1</f>
      </c>
      <c r="M39" s="1409" t="n">
        <v>99449.2598</v>
      </c>
      <c r="N39" s="31">
        <f>M39/AD39-1</f>
      </c>
      <c r="O39" s="1409" t="n">
        <v>100128.6911</v>
      </c>
      <c r="P39" s="31">
        <f>O39/AF39-1</f>
      </c>
      <c r="Q39" s="1409">
        <f>C39+E39+G39+I39+K39+M39+O39</f>
      </c>
      <c r="R39" s="31">
        <f>Q39/SUM(T39,V39,X39,Z39,AB39,AD39,AF39)-1</f>
      </c>
      <c r="S39" s="31" t="n"/>
      <c r="T39" s="1409" t="n">
        <v>89934.3226</v>
      </c>
      <c r="U39" s="31">
        <f>T39/AV39-1</f>
        <v/>
      </c>
      <c r="V39" s="1409" t="n">
        <v>76700.9415</v>
      </c>
      <c r="W39" s="31">
        <f>V39/AX39-1</f>
        <v/>
      </c>
      <c r="X39" s="1409" t="n">
        <v>88720.2353</v>
      </c>
      <c r="Y39" s="31">
        <f>X39/AZ39-1</f>
        <v/>
      </c>
      <c r="Z39" s="1409" t="n">
        <v>95969.44500000001</v>
      </c>
      <c r="AA39" s="31">
        <f>Z39/BB39-1</f>
        <v/>
      </c>
      <c r="AB39" s="1409" t="n">
        <v>122183.4122</v>
      </c>
      <c r="AC39" s="31">
        <f>AB39/BD39-1</f>
        <v/>
      </c>
      <c r="AD39" s="1409" t="n">
        <v>119479.7424</v>
      </c>
      <c r="AE39" s="31">
        <f>AD39/BF39-1</f>
        <v/>
      </c>
      <c r="AF39" s="1409" t="n">
        <v>100841.8521</v>
      </c>
      <c r="AG39" s="31">
        <f>AF39/BH39-1</f>
        <v/>
      </c>
      <c r="AH39" s="1409" t="n">
        <v>91635.85830000001</v>
      </c>
      <c r="AI39" s="31">
        <f>AH39/BJ39-1</f>
        <v/>
      </c>
      <c r="AJ39" s="1409" t="n">
        <v>90134.95540000001</v>
      </c>
      <c r="AK39" s="31">
        <f>AJ39/BL39-1</f>
        <v/>
      </c>
      <c r="AL39" s="1409" t="n">
        <v>94198.73480000001</v>
      </c>
      <c r="AM39" s="31">
        <f>AL39/BN39-1</f>
        <v/>
      </c>
      <c r="AN39" s="1409" t="n">
        <v>94885.7751</v>
      </c>
      <c r="AO39" s="31">
        <f>AN39/BP39-1</f>
        <v/>
      </c>
      <c r="AP39" s="1409" t="n">
        <v>97300.068</v>
      </c>
      <c r="AQ39" s="31">
        <f>AP39/BR39-1</f>
        <v/>
      </c>
      <c r="AR39" s="1409">
        <f>T39+V39+X39+Z39+AB39+AD39+AF39+AH39+AJ39+AL39+AN39+AP39</f>
      </c>
      <c r="AS39" s="31">
        <f>AR39/SUM(AV39,AX39,AZ39,BB39,BD39,BF39,BH39,BJ39,BL39,BN39,BP39,BR39)-1</f>
        <v/>
      </c>
      <c r="AT39" s="31" t="n"/>
      <c r="AU39" s="1409">
        <f>AV39+AX39+AZ39+BB39+BD39+BF39+BH39+BJ39+BL39+BN39+BP39</f>
        <v/>
      </c>
      <c r="AV39" s="1409" t="n">
        <v>82353.2806</v>
      </c>
      <c r="AW39" s="31">
        <f>AV39/BW39-1</f>
        <v/>
      </c>
      <c r="AX39" s="1409" t="n">
        <v>50298.7386</v>
      </c>
      <c r="AY39" s="31">
        <f>AX39/BY39-1</f>
        <v/>
      </c>
      <c r="AZ39" s="1409" t="n">
        <v>81493.0499</v>
      </c>
      <c r="BA39" s="31">
        <f>AZ39/CA39-1</f>
        <v/>
      </c>
      <c r="BB39" s="1409" t="n">
        <v>85594.18339999999</v>
      </c>
      <c r="BC39" s="31">
        <f>BB39/CC39-1</f>
        <v/>
      </c>
      <c r="BD39" s="1409" t="n">
        <v>85687.40979999999</v>
      </c>
      <c r="BE39" s="31">
        <f>BD39/CE39-1</f>
        <v/>
      </c>
      <c r="BF39" s="1409" t="n">
        <v>91514.0333</v>
      </c>
      <c r="BG39" s="31">
        <f>BF39/CG39-1</f>
        <v/>
      </c>
      <c r="BH39" s="1409" t="n">
        <v>86155.6096</v>
      </c>
      <c r="BI39" s="31">
        <f>BH39/CI39-1</f>
        <v/>
      </c>
      <c r="BJ39" s="1409" t="n">
        <v>88521.76730000001</v>
      </c>
      <c r="BK39" s="31">
        <f>BJ39/CK39-1</f>
        <v/>
      </c>
      <c r="BL39" s="1409" t="n">
        <v>87619.14260000001</v>
      </c>
      <c r="BM39" s="31">
        <f>BL39/CM39-1</f>
        <v/>
      </c>
      <c r="BN39" s="1409" t="n">
        <v>90871.7668</v>
      </c>
      <c r="BO39" s="31">
        <f>BN39/CO39-1</f>
        <v/>
      </c>
      <c r="BP39" s="1409" t="n">
        <v>95143.89569999999</v>
      </c>
      <c r="BQ39" s="31">
        <f>BP39/CQ39-1</f>
        <v/>
      </c>
      <c r="BR39" s="1409" t="n">
        <v>116889.3191</v>
      </c>
      <c r="BS39" s="31">
        <f>BR39/CS39-1</f>
        <v/>
      </c>
      <c r="BT39" s="1409">
        <f>AV39+AX39+AZ39+BB39+BD39+BF39+BH39+BJ39+BL39+BN39+BP39+BR39</f>
        <v/>
      </c>
      <c r="BU39" s="31">
        <f>BT39/SUM(BW39,BY39,CA39,CC39,CE39,CG39,CI39,CK39,CM39,CO39,CQ39,CS39)-1</f>
        <v/>
      </c>
      <c r="BV39" s="31" t="n"/>
      <c r="BW39" s="1417" t="n">
        <v>44249.8727</v>
      </c>
      <c r="BX39" s="1410">
        <f>BW39/DK39-1</f>
        <v/>
      </c>
      <c r="BY39" s="1417" t="n">
        <v>52426.6186</v>
      </c>
      <c r="BZ39" s="1410">
        <f>BY39/DL39-1</f>
        <v/>
      </c>
      <c r="CA39" s="1414" t="n">
        <v>58744.7667</v>
      </c>
      <c r="CB39" s="1410">
        <f>CA39/DM39-1</f>
        <v/>
      </c>
      <c r="CC39" s="1414" t="n">
        <v>58504.6189</v>
      </c>
      <c r="CD39" s="1410">
        <f>CC39/DN39-1</f>
        <v/>
      </c>
      <c r="CE39" s="1414" t="n">
        <v>56735.6561</v>
      </c>
      <c r="CF39" s="1410">
        <f>CE39/DO39-1</f>
        <v/>
      </c>
      <c r="CG39" s="1417" t="n">
        <v>60271.7489</v>
      </c>
      <c r="CH39" s="1410">
        <f>CG39/DP39-1</f>
        <v/>
      </c>
      <c r="CI39" s="1427" t="n">
        <v>56604.8819</v>
      </c>
      <c r="CJ39" s="1410">
        <f>CI39/DQ39-1</f>
        <v/>
      </c>
      <c r="CK39" s="1414" t="n">
        <v>57311.6761</v>
      </c>
      <c r="CL39" s="1410">
        <f>CK39/DR39-1</f>
        <v/>
      </c>
      <c r="CM39" s="1427" t="n">
        <v>60089.076</v>
      </c>
      <c r="CN39" s="1410">
        <f>CM39/DS39-1</f>
        <v/>
      </c>
      <c r="CO39" s="1427" t="n">
        <v>59346.5948</v>
      </c>
      <c r="CP39" s="1410">
        <f>CO39/DT39-1</f>
        <v/>
      </c>
      <c r="CQ39" s="1417" t="n">
        <v>69413.6614</v>
      </c>
      <c r="CR39" s="1410">
        <f>CQ39/DV39-1</f>
        <v/>
      </c>
      <c r="CS39" s="1417" t="n">
        <v>76520.77069999999</v>
      </c>
      <c r="CT39" s="1410">
        <f>CS39/DV39-1</f>
        <v/>
      </c>
      <c r="CU39" s="1414">
        <f>BW39+BY39+CA39+CC39+CE39+CG39+CI39+CK39+CM39+CO39+CQ39+CS39</f>
        <v/>
      </c>
      <c r="CV39" s="1410">
        <f>CU39/SUM(DK39:DV39)-1</f>
        <v/>
      </c>
      <c r="CW39" s="1410" t="n"/>
      <c r="CX39" s="1412">
        <f>CS39/CQ39-1</f>
        <v/>
      </c>
      <c r="CY39" s="1412">
        <f>CQ39/CO39-1</f>
        <v/>
      </c>
      <c r="CZ39" s="1412" t="n"/>
      <c r="DA39" s="1412" t="n"/>
      <c r="DB39" s="1412" t="n"/>
      <c r="DC39" s="1412" t="n"/>
      <c r="DD39" s="1412" t="n"/>
      <c r="DE39" s="1412" t="n"/>
      <c r="DF39" s="1412" t="n"/>
      <c r="DG39" s="1412" t="n"/>
      <c r="DH39" s="1412" t="n"/>
      <c r="DI39" s="1412" t="n"/>
      <c r="DK39" s="1417" t="n">
        <v>10500.7438</v>
      </c>
      <c r="DL39" s="1417" t="n">
        <v>10114.0145</v>
      </c>
      <c r="DM39" s="1414" t="n">
        <v>11568.2238</v>
      </c>
      <c r="DN39" s="1414" t="n">
        <v>10158.4116</v>
      </c>
      <c r="DO39" s="1414" t="n">
        <v>11279.4177</v>
      </c>
      <c r="DP39" s="1414" t="n">
        <v>10607.585</v>
      </c>
      <c r="DQ39" s="1414" t="n">
        <v>10424.8561</v>
      </c>
      <c r="DR39" s="1414" t="n">
        <v>10071.9385</v>
      </c>
      <c r="DS39" s="1414" t="n">
        <v>10293.4581</v>
      </c>
      <c r="DT39" s="1414" t="n">
        <v>10352.1842</v>
      </c>
      <c r="DU39" s="1414" t="n">
        <v>9984.471100000001</v>
      </c>
      <c r="DV39" s="1414" t="n">
        <v>10410.7721</v>
      </c>
      <c r="DW39" s="1410" t="n">
        <v>-0.128270695533632</v>
      </c>
      <c r="DX39" s="1414" t="n">
        <v>125766.0765</v>
      </c>
      <c r="DY39" s="31" t="n">
        <v>0.0430113925367475</v>
      </c>
      <c r="DZ39" s="31" t="n"/>
      <c r="EA39" s="1399" t="n">
        <v>10480.0638</v>
      </c>
      <c r="EB39" s="1399" t="n">
        <v>7477.3938</v>
      </c>
      <c r="EC39" s="1399" t="n">
        <v>9376.939839999999</v>
      </c>
      <c r="ED39" s="1399" t="n">
        <v>9450.669830000001</v>
      </c>
      <c r="EE39" s="1399" t="n">
        <v>9460.6443</v>
      </c>
      <c r="EF39" s="1399" t="n">
        <v>9715.183800000001</v>
      </c>
      <c r="EG39" s="1399" t="n">
        <v>9960.459500000001</v>
      </c>
      <c r="EH39" s="1399" t="n">
        <v>9807.5993</v>
      </c>
      <c r="EI39" s="1399" t="n">
        <v>10774.2043</v>
      </c>
      <c r="EJ39" s="1399" t="n">
        <v>11020.046</v>
      </c>
      <c r="EK39" s="1399" t="n">
        <v>11113.9019</v>
      </c>
      <c r="EL39" s="1399" t="n">
        <v>11942.6662</v>
      </c>
      <c r="EM39" s="1405" t="n"/>
      <c r="EN39" s="31" t="n"/>
      <c r="EO39" s="1955">
        <f>SUM(EA39:EL39)</f>
        <v/>
      </c>
    </row>
    <row r="40" ht="27" customHeight="1" s="21" thickBot="1">
      <c r="A40" s="1954" t="n"/>
      <c r="B40" s="1392" t="inlineStr">
        <is>
          <t>规下货物周转量  (万吨公里)</t>
        </is>
      </c>
      <c r="C40" s="1409" t="n">
        <v>427785.079119983</v>
      </c>
      <c r="D40" s="31">
        <f>C40/T40-1</f>
        <v/>
      </c>
      <c r="E40" s="1409" t="n">
        <v>291026.17842848</v>
      </c>
      <c r="F40" s="31">
        <f>E40/V40-1</f>
        <v/>
      </c>
      <c r="G40" s="1409" t="n">
        <v>469429.036865398</v>
      </c>
      <c r="H40" s="31">
        <f>G40/X40-1</f>
        <v/>
      </c>
      <c r="I40" s="1409" t="n">
        <v>472779.747084296</v>
      </c>
      <c r="J40" s="31">
        <f>I40/Z40-1</f>
        <v/>
      </c>
      <c r="K40" s="2130" t="n">
        <v>469806.26235423</v>
      </c>
      <c r="L40" s="31">
        <f>K40/AB40-1</f>
      </c>
      <c r="M40" s="2131" t="n">
        <v>436160.799881616</v>
      </c>
      <c r="N40" s="31">
        <f>M40/AD40-1</f>
      </c>
      <c r="O40" s="2132" t="n">
        <v>421583.946976994</v>
      </c>
      <c r="P40" s="31">
        <f>O40/AF40-1</f>
      </c>
      <c r="Q40" s="1409">
        <f>C40+E40+G40+I40+K40+M40+O40</f>
      </c>
      <c r="R40" s="31">
        <f>Q40/SUM(T40,V40,X40,Z40,AB40,AD40,AF40)-1</f>
      </c>
      <c r="S40" s="31" t="n"/>
      <c r="T40" s="1409" t="n">
        <v>356847.993283166</v>
      </c>
      <c r="U40" s="31">
        <f>T40/AV40-1</f>
        <v/>
      </c>
      <c r="V40" s="1409" t="n">
        <v>357038.402991303</v>
      </c>
      <c r="W40" s="31">
        <f>V40/AX40-1</f>
        <v/>
      </c>
      <c r="X40" s="1409" t="n">
        <v>481387.963393646</v>
      </c>
      <c r="Y40" s="31">
        <f>X40/AZ40-1</f>
        <v/>
      </c>
      <c r="Z40" s="1409" t="n">
        <v>466634.138237117</v>
      </c>
      <c r="AA40" s="31">
        <f>Z40/BB40-1</f>
        <v/>
      </c>
      <c r="AB40" s="1409" t="n">
        <v>454763.818909054</v>
      </c>
      <c r="AC40" s="31">
        <f>AB40/BD40-1</f>
        <v/>
      </c>
      <c r="AD40" s="1409" t="n">
        <v>411632.00278255</v>
      </c>
      <c r="AE40" s="31">
        <f>AD40/BF40-1</f>
        <v/>
      </c>
      <c r="AF40" s="1409" t="n">
        <v>417472.392083809</v>
      </c>
      <c r="AG40" s="31">
        <f>AF40/BH40-1</f>
        <v/>
      </c>
      <c r="AH40" s="1409" t="n">
        <v>428100.805487137</v>
      </c>
      <c r="AI40" s="31">
        <f>AH40/BJ40-1</f>
        <v/>
      </c>
      <c r="AJ40" s="1409" t="n">
        <v>435655.660209753</v>
      </c>
      <c r="AK40" s="31">
        <f>AJ40/BL40-1</f>
        <v/>
      </c>
      <c r="AL40" s="1409" t="n">
        <v>393234.4199535</v>
      </c>
      <c r="AM40" s="31">
        <f>AL40/BN40-1</f>
        <v/>
      </c>
      <c r="AN40" s="1409" t="n">
        <v>413885.844564453</v>
      </c>
      <c r="AO40" s="31">
        <f>AN40/BP40-1</f>
        <v/>
      </c>
      <c r="AP40" s="1409" t="n">
        <v>438030.110351825</v>
      </c>
      <c r="AQ40" s="31">
        <f>AP40/BR40-1</f>
        <v/>
      </c>
      <c r="AR40" s="1409">
        <f>T40+V40+X40+Z40+AB40+AD40+AF40+AH40+AJ40+AL40+AN40+AP40</f>
      </c>
      <c r="AS40" s="31">
        <f>AR40/SUM(AV40,AX40,AZ40,BB40,BD40,BF40,BH40,BJ40,BL40,BN40,BP40,BR40)-1</f>
        <v/>
      </c>
      <c r="AT40" s="31" t="n"/>
      <c r="AU40" s="1409">
        <f>AV40+AX40+AZ40+BB40+BD40+BF40+BH40+BJ40+BL40+BN40+BP40</f>
        <v/>
      </c>
      <c r="AV40" s="1409" t="n">
        <v>409267.983645133</v>
      </c>
      <c r="AW40" s="31">
        <f>AV40/BW40-1</f>
        <v/>
      </c>
      <c r="AX40" s="1409" t="n">
        <v>231444.703574045</v>
      </c>
      <c r="AY40" s="31">
        <f>AX40/BY40-1</f>
        <v/>
      </c>
      <c r="AZ40" s="1409" t="n">
        <v>438762.559908749</v>
      </c>
      <c r="BA40" s="31">
        <f>AZ40/CA40-1</f>
        <v/>
      </c>
      <c r="BB40" s="1409" t="n">
        <v>425209.894862194</v>
      </c>
      <c r="BC40" s="31">
        <f>BB40/CC40-1</f>
        <v/>
      </c>
      <c r="BD40" s="1409" t="n">
        <v>438637.281038195</v>
      </c>
      <c r="BE40" s="31">
        <f>BD40/CE40-1</f>
        <v/>
      </c>
      <c r="BF40" s="1409" t="n">
        <v>392229.089694002</v>
      </c>
      <c r="BG40" s="31">
        <f>BF40/CG40-1</f>
        <v/>
      </c>
      <c r="BH40" s="1409" t="n">
        <v>407886.527398044</v>
      </c>
      <c r="BI40" s="31">
        <f>BH40/CI40-1</f>
        <v/>
      </c>
      <c r="BJ40" s="1409" t="n">
        <v>414855.358122853</v>
      </c>
      <c r="BK40" s="31">
        <f>BJ40/CK40-1</f>
        <v/>
      </c>
      <c r="BL40" s="1409" t="n">
        <v>424339.855473254</v>
      </c>
      <c r="BM40" s="31">
        <f>BL40/CM40-1</f>
        <v/>
      </c>
      <c r="BN40" s="1409" t="n">
        <v>423156.656151736</v>
      </c>
      <c r="BO40" s="31">
        <f>BN40/CO40-1</f>
        <v/>
      </c>
      <c r="BP40" s="1409" t="n">
        <v>430094.781481141</v>
      </c>
      <c r="BQ40" s="31">
        <f>BP40/CQ40-1</f>
        <v/>
      </c>
      <c r="BR40" s="1409" t="n">
        <v>460286.670006059</v>
      </c>
      <c r="BS40" s="31">
        <f>BR40/CS40-1</f>
        <v/>
      </c>
      <c r="BT40" s="1409">
        <f>AV40+AX40+AZ40+BB40+BD40+BF40+BH40+BJ40+BL40+BN40+BP40+BR40</f>
        <v/>
      </c>
      <c r="BU40" s="31">
        <f>BT40/SUM(BW40,BY40,CA40,CC40,CE40,CG40,CI40,CK40,CM40,CO40,CQ40,CS40)-1</f>
        <v/>
      </c>
      <c r="BV40" s="31" t="n"/>
      <c r="BW40" s="1417" t="n">
        <v>295013.362610414</v>
      </c>
      <c r="BX40" s="1410">
        <f>BW40/DK40-1</f>
        <v/>
      </c>
      <c r="BY40" s="1417" t="n">
        <v>375601.146586878</v>
      </c>
      <c r="BZ40" s="1410">
        <f>BY40/DL40-1</f>
        <v/>
      </c>
      <c r="CA40" s="1414" t="n">
        <v>445441.802953714</v>
      </c>
      <c r="CB40" s="1410">
        <f>CA40/DM40-1</f>
        <v/>
      </c>
      <c r="CC40" s="1414" t="n">
        <v>427481.530960134</v>
      </c>
      <c r="CD40" s="1410">
        <f>CC40/DN40-1</f>
        <v/>
      </c>
      <c r="CE40" s="1414" t="n">
        <v>438604.718944704</v>
      </c>
      <c r="CF40" s="1410">
        <f>CE40/DO40-1</f>
        <v/>
      </c>
      <c r="CG40" s="1417" t="n">
        <v>424519.051705471</v>
      </c>
      <c r="CH40" s="1410">
        <f>CG40/DP40-1</f>
        <v/>
      </c>
      <c r="CI40" s="1427" t="n">
        <v>439432.461083147</v>
      </c>
      <c r="CJ40" s="1410">
        <f>CI40/DQ40-1</f>
        <v/>
      </c>
      <c r="CK40" s="1414" t="n">
        <v>456382.106750394</v>
      </c>
      <c r="CL40" s="1410">
        <f>CK40/DR40-1</f>
        <v/>
      </c>
      <c r="CM40" s="1414" t="n">
        <v>440139.84987338</v>
      </c>
      <c r="CN40" s="1410">
        <f>CM40/DS40-1</f>
        <v/>
      </c>
      <c r="CO40" s="1414" t="n">
        <v>433311.189758328</v>
      </c>
      <c r="CP40" s="1410">
        <f>CO40/DT40-1</f>
        <v/>
      </c>
      <c r="CQ40" s="1414" t="n">
        <v>441955.724687028</v>
      </c>
      <c r="CR40" s="1410">
        <f>CQ40/DV40-1</f>
        <v/>
      </c>
      <c r="CS40" s="1414" t="n">
        <v>454048.634753115</v>
      </c>
      <c r="CT40" s="1410">
        <f>CS40/DV40-1</f>
        <v/>
      </c>
      <c r="CU40" s="1414">
        <f>BW40+BY40+CA40+CC40+CE40+CG40+CI40+CK40+CM40+CO40+CQ40+CS40</f>
        <v/>
      </c>
      <c r="CV40" s="1410">
        <f>CU40/SUM(DK40:DV40)-1</f>
        <v/>
      </c>
      <c r="CW40" s="1410" t="n"/>
      <c r="CX40" s="1412">
        <f>CS40/CQ40-1</f>
        <v/>
      </c>
      <c r="CY40" s="1412">
        <f>CQ40/CO40-1</f>
        <v/>
      </c>
      <c r="CZ40" s="1412" t="n"/>
      <c r="DA40" s="1412" t="n"/>
      <c r="DB40" s="1412" t="n"/>
      <c r="DC40" s="1412" t="n"/>
      <c r="DD40" s="1412" t="n"/>
      <c r="DE40" s="1412" t="n"/>
      <c r="DF40" s="1412" t="n"/>
      <c r="DG40" s="1412" t="n"/>
      <c r="DH40" s="1412" t="n"/>
      <c r="DI40" s="1412" t="n"/>
      <c r="DJ40" s="2035" t="n"/>
      <c r="DK40" s="1444" t="n">
        <v>358592.953961077</v>
      </c>
      <c r="DL40" s="1444" t="n">
        <v>268943.345431638</v>
      </c>
      <c r="DM40" s="1423" t="n">
        <v>416037.188346572</v>
      </c>
      <c r="DN40" s="1423" t="n">
        <v>409123.873468492</v>
      </c>
      <c r="DO40" s="1423" t="n">
        <v>430263.12468364</v>
      </c>
      <c r="DP40" s="1423" t="n">
        <v>389478.429664383</v>
      </c>
      <c r="DQ40" s="1423" t="n">
        <v>404222.505966274</v>
      </c>
      <c r="DR40" s="1423" t="n">
        <v>401099.404417054</v>
      </c>
      <c r="DS40" s="1423" t="n">
        <v>427718.789097206</v>
      </c>
      <c r="DT40" s="1423" t="n">
        <v>416553.258869494</v>
      </c>
      <c r="DU40" s="1423" t="n">
        <v>413892.57973888</v>
      </c>
      <c r="DV40" s="1423" t="n">
        <v>425706.48426622</v>
      </c>
      <c r="DW40" s="1424" t="n">
        <v>0.00224262467528313</v>
      </c>
      <c r="DX40" s="1423" t="n">
        <v>4761631.93791093</v>
      </c>
      <c r="DY40" s="1425" t="n">
        <v>-0.113521138597019</v>
      </c>
      <c r="DZ40" s="923" t="n"/>
      <c r="EA40" s="1399" t="n">
        <v>525435.635554575</v>
      </c>
      <c r="EB40" s="1399" t="n">
        <v>270644.264567499</v>
      </c>
      <c r="EC40" s="1399" t="n">
        <v>432048.941633742</v>
      </c>
      <c r="ED40" s="1399" t="n">
        <v>517268.909995821</v>
      </c>
      <c r="EE40" s="1399" t="n">
        <v>518783.99983623</v>
      </c>
      <c r="EF40" s="1399" t="n">
        <v>497705.857880788</v>
      </c>
      <c r="EG40" s="1399" t="n">
        <v>434835.289962356</v>
      </c>
      <c r="EH40" s="1399" t="n">
        <v>454623.339112171</v>
      </c>
      <c r="EI40" s="1399" t="n">
        <v>443273.146654888</v>
      </c>
      <c r="EJ40" s="1399" t="n">
        <v>402881.249685706</v>
      </c>
      <c r="EK40" s="1399" t="n">
        <v>449144.747074845</v>
      </c>
      <c r="EL40" s="1399" t="n">
        <v>424753.920642863</v>
      </c>
      <c r="EM40" s="1405" t="n"/>
      <c r="EN40" s="31" t="n"/>
      <c r="EO40" s="1955">
        <f>SUM(EA40:EL40)</f>
        <v/>
      </c>
    </row>
    <row r="41" ht="27" customFormat="1" customHeight="1" s="190">
      <c r="A41" s="1392" t="inlineStr">
        <is>
          <t>鄂州市</t>
        </is>
      </c>
      <c r="B41" s="1392" t="inlineStr">
        <is>
          <t>规上+规下货运量  (万吨)</t>
        </is>
      </c>
      <c r="C41" s="1409" t="n">
        <v>235.763245929625</v>
      </c>
      <c r="D41" s="31">
        <f>C41/T41-1</f>
        <v/>
      </c>
      <c r="E41" s="1409" t="n">
        <v>164.414490585803</v>
      </c>
      <c r="F41" s="31">
        <f>E41/V41-1</f>
        <v/>
      </c>
      <c r="G41" s="1409" t="n">
        <v>217.665238940615</v>
      </c>
      <c r="H41" s="31">
        <f>G41/X41-1</f>
        <v/>
      </c>
      <c r="I41" s="1409" t="n">
        <v>206.797564998011</v>
      </c>
      <c r="J41" s="31">
        <f>I41/Z41-1</f>
        <v/>
      </c>
      <c r="K41" s="1409" t="n">
        <v>205.903310171922</v>
      </c>
      <c r="L41" s="31">
        <f>K41/AB41-1</f>
        <v/>
      </c>
      <c r="M41" s="1409" t="n">
        <v>211.580389994976</v>
      </c>
      <c r="N41" s="31">
        <f>M41/AD41-1</f>
        <v/>
      </c>
      <c r="O41" s="1409" t="n">
        <v>196.927958695634</v>
      </c>
      <c r="P41" s="31">
        <f>O41/AF41-1</f>
        <v/>
      </c>
      <c r="Q41" s="1409">
        <f>C41+E41+G41+I41+K41+M41+O41</f>
        <v/>
      </c>
      <c r="R41" s="31">
        <f>Q41/SUM(T41,V41,X41,Z41,AB41,AD41,AF41)-1</f>
        <v/>
      </c>
      <c r="S41" s="31" t="n"/>
      <c r="T41" s="1409" t="n">
        <v>195.913042861865</v>
      </c>
      <c r="U41" s="31">
        <f>T41/AV41-1</f>
        <v/>
      </c>
      <c r="V41" s="1409" t="n">
        <v>182.271946890521</v>
      </c>
      <c r="W41" s="31">
        <f>V41/AX41-1</f>
        <v/>
      </c>
      <c r="X41" s="1409" t="n">
        <v>216.191631769632</v>
      </c>
      <c r="Y41" s="31">
        <f>X41/AZ41-1</f>
        <v/>
      </c>
      <c r="Z41" s="1409" t="n">
        <v>202.787270126622</v>
      </c>
      <c r="AA41" s="31">
        <f>Z41/BB41-1</f>
        <v/>
      </c>
      <c r="AB41" s="1409" t="n">
        <v>191.116124005484</v>
      </c>
      <c r="AC41" s="31">
        <f>AB41/BD41-1</f>
        <v/>
      </c>
      <c r="AD41" s="1409" t="n">
        <v>187.713302388972</v>
      </c>
      <c r="AE41" s="31">
        <f>AD41/BF41-1</f>
        <v/>
      </c>
      <c r="AF41" s="1409" t="n">
        <v>190.366285880186</v>
      </c>
      <c r="AG41" s="31">
        <f>AF41/BH41-1</f>
        <v/>
      </c>
      <c r="AH41" s="1409" t="n">
        <v>191.30773186091</v>
      </c>
      <c r="AI41" s="31">
        <f>AH41/BJ41-1</f>
        <v/>
      </c>
      <c r="AJ41" s="1409" t="n">
        <v>229.139411756606</v>
      </c>
      <c r="AK41" s="31">
        <f>AJ41/BL41-1</f>
        <v/>
      </c>
      <c r="AL41" s="1409" t="n">
        <v>211.347784187686</v>
      </c>
      <c r="AM41" s="31">
        <f>AL41/BN41-1</f>
        <v/>
      </c>
      <c r="AN41" s="1409" t="n">
        <v>235.679723276619</v>
      </c>
      <c r="AO41" s="31">
        <f>AN41/BP41-1</f>
        <v/>
      </c>
      <c r="AP41" s="1409" t="n">
        <v>280.006833121964</v>
      </c>
      <c r="AQ41" s="31">
        <f>AP41/BR41-1</f>
        <v/>
      </c>
      <c r="AR41" s="1409">
        <f>T41+V41+X41+Z41+AB41+AD41+AF41+AH41+AJ41+AL41+AN41+AP41</f>
        <v/>
      </c>
      <c r="AS41" s="31">
        <f>AR41/SUM(AV41,AX41,AZ41,BB41,BD41,BF41,BH41,BJ41,BL41,BN41,BP41,BR41)-1</f>
        <v/>
      </c>
      <c r="AT41" s="31" t="n"/>
      <c r="AU41" s="1409">
        <f>AV41+AX41+AZ41+BB41+BD41+BF41+BH41+BJ41+BL41+BN41+BP41</f>
        <v/>
      </c>
      <c r="AV41" s="1409" t="n">
        <v>219.271874232066</v>
      </c>
      <c r="AW41" s="31">
        <f>AV41/BW41-1</f>
        <v/>
      </c>
      <c r="AX41" s="1409" t="n">
        <v>123.126792721589</v>
      </c>
      <c r="AY41" s="31">
        <f>AX41/BY41-1</f>
        <v/>
      </c>
      <c r="AZ41" s="1409" t="n">
        <v>185.314715015916</v>
      </c>
      <c r="BA41" s="31">
        <f>AZ41/CA41-1</f>
        <v/>
      </c>
      <c r="BB41" s="1409" t="n">
        <v>182.929791591446</v>
      </c>
      <c r="BC41" s="31">
        <f>BB41/CC41-1</f>
        <v/>
      </c>
      <c r="BD41" s="1409" t="n">
        <v>176.466749667006</v>
      </c>
      <c r="BE41" s="31">
        <f>BD41/CE41-1</f>
        <v/>
      </c>
      <c r="BF41" s="1409" t="n">
        <v>171.205395162719</v>
      </c>
      <c r="BG41" s="31">
        <f>BF41/CG41-1</f>
        <v/>
      </c>
      <c r="BH41" s="1409" t="n">
        <v>180.998154667766</v>
      </c>
      <c r="BI41" s="31">
        <f>BH41/CI41-1</f>
        <v/>
      </c>
      <c r="BJ41" s="1409" t="n">
        <v>186.164839095181</v>
      </c>
      <c r="BK41" s="31">
        <f>BJ41/CK41-1</f>
        <v/>
      </c>
      <c r="BL41" s="1409" t="n">
        <v>202.185191926731</v>
      </c>
      <c r="BM41" s="31">
        <f>BL41/CM41-1</f>
        <v/>
      </c>
      <c r="BN41" s="1409" t="n">
        <v>204.705698801318</v>
      </c>
      <c r="BO41" s="31">
        <f>BN41/CO41-1</f>
        <v/>
      </c>
      <c r="BP41" s="1409" t="n">
        <v>233.951003471632</v>
      </c>
      <c r="BQ41" s="31">
        <f>BP41/CQ41-1</f>
        <v/>
      </c>
      <c r="BR41" s="1409" t="n">
        <v>317.712510516781</v>
      </c>
      <c r="BS41" s="31">
        <f>BR41/CS41-1</f>
        <v/>
      </c>
      <c r="BT41" s="1409">
        <f>AV41+AX41+AZ41+BB41+BD41+BF41+BH41+BJ41+BL41+BN41+BP41+BR41</f>
        <v/>
      </c>
      <c r="BU41" s="31">
        <f>BT41/SUM(BW41,BY41,CA41,CC41,CE41,CG41,CI41,CK41,CM41,CO41,CQ41,CS41)-1</f>
        <v/>
      </c>
      <c r="BV41" s="31" t="n"/>
      <c r="BW41" s="1417" t="n">
        <v>122.956833862543</v>
      </c>
      <c r="BX41" s="1410">
        <f>BW41/DK41-1</f>
        <v/>
      </c>
      <c r="BY41" s="1417" t="n">
        <v>166.203019487337</v>
      </c>
      <c r="BZ41" s="1410">
        <f>BY41/DL41-1</f>
        <v/>
      </c>
      <c r="CA41" s="1414" t="n">
        <v>175.904244497269</v>
      </c>
      <c r="CB41" s="1410">
        <f>CA41/DM41-1</f>
        <v/>
      </c>
      <c r="CC41" s="1414" t="n">
        <v>152.6161151502</v>
      </c>
      <c r="CD41" s="1410">
        <f>CC41/DN41-1</f>
        <v/>
      </c>
      <c r="CE41" s="1414" t="n">
        <v>154.946973870291</v>
      </c>
      <c r="CF41" s="1410">
        <f>CE41/DO41-1</f>
        <v/>
      </c>
      <c r="CG41" s="1427" t="n">
        <v>170.372001604791</v>
      </c>
      <c r="CH41" s="1410">
        <f>CG41/DP41-1</f>
        <v/>
      </c>
      <c r="CI41" s="1427" t="n">
        <v>170.23803135153</v>
      </c>
      <c r="CJ41" s="1410">
        <f>CI41/DQ41-1</f>
        <v/>
      </c>
      <c r="CK41" s="1414" t="n">
        <v>182.893637635047</v>
      </c>
      <c r="CL41" s="1410">
        <f>CK41/DR41-1</f>
        <v/>
      </c>
      <c r="CM41" s="1414" t="n">
        <v>189.962700050725</v>
      </c>
      <c r="CN41" s="1410">
        <f>CM41/DS41-1</f>
        <v/>
      </c>
      <c r="CO41" s="1414" t="n">
        <v>204.411032611794</v>
      </c>
      <c r="CP41" s="1410">
        <f>CO41/DT41-1</f>
        <v/>
      </c>
      <c r="CQ41" s="1414" t="n">
        <v>230.710384287122</v>
      </c>
      <c r="CR41" s="1410">
        <f>CQ41/DV41-1</f>
        <v/>
      </c>
      <c r="CS41" s="1414" t="n">
        <v>284.078695433059</v>
      </c>
      <c r="CT41" s="1410">
        <f>CS41/DV41-1</f>
        <v/>
      </c>
      <c r="CU41" s="1414">
        <f>BW41+BY41+CA41+CC41+CE41+CG41+CI41+CK41+CM41+CO41+CQ41+CS41</f>
        <v/>
      </c>
      <c r="CV41" s="1410">
        <f>CU41/SUM(DK41:DV41)-1</f>
        <v/>
      </c>
      <c r="CW41" s="1410" t="n"/>
      <c r="CX41" s="1412">
        <f>CS41/CQ41-1</f>
        <v/>
      </c>
      <c r="CY41" s="1412">
        <f>CQ41/CO41-1</f>
        <v/>
      </c>
      <c r="CZ41" s="1412" t="n"/>
      <c r="DA41" s="1412" t="n"/>
      <c r="DB41" s="1412" t="n"/>
      <c r="DC41" s="1412" t="n"/>
      <c r="DD41" s="1412" t="n"/>
      <c r="DE41" s="1412" t="n"/>
      <c r="DF41" s="1412" t="n"/>
      <c r="DG41" s="1412" t="n"/>
      <c r="DH41" s="1412" t="n"/>
      <c r="DI41" s="1412" t="n"/>
      <c r="DJ41" s="1440" t="n"/>
      <c r="DK41" s="1441" t="n">
        <v>132.451152725337</v>
      </c>
      <c r="DL41" s="1441" t="n">
        <v>112.519672370296</v>
      </c>
      <c r="DM41" s="1428" t="n">
        <v>148.255280800338</v>
      </c>
      <c r="DN41" s="1428" t="n">
        <v>122.028514699177</v>
      </c>
      <c r="DO41" s="1428" t="n">
        <v>136.396036527215</v>
      </c>
      <c r="DP41" s="1428" t="n">
        <v>137.202659058365</v>
      </c>
      <c r="DQ41" s="1428" t="n">
        <v>140.797961136936</v>
      </c>
      <c r="DR41" s="1428" t="n">
        <v>144.125732462926</v>
      </c>
      <c r="DS41" s="1428" t="n">
        <v>171.743799776946</v>
      </c>
      <c r="DT41" s="1428" t="n">
        <v>174.766842081618</v>
      </c>
      <c r="DU41" s="1428" t="n">
        <v>186.510283590821</v>
      </c>
      <c r="DV41" s="1428" t="n">
        <v>175.378679056503</v>
      </c>
      <c r="DW41" s="1429" t="n">
        <v>-0.02194214495021984</v>
      </c>
      <c r="DX41" s="1428" t="n">
        <v>1782.176614286478</v>
      </c>
      <c r="DY41" s="924" t="n">
        <v>-0.03839328429443722</v>
      </c>
      <c r="DZ41" s="1442" t="n"/>
      <c r="EA41" s="1399" t="n">
        <v>176.040095283492</v>
      </c>
      <c r="EB41" s="1399" t="n">
        <v>92.701715322006</v>
      </c>
      <c r="EC41" s="1399" t="n">
        <v>137.755654557332</v>
      </c>
      <c r="ED41" s="1399" t="n">
        <v>155.065106705553</v>
      </c>
      <c r="EE41" s="1399" t="n">
        <v>151.699868452361</v>
      </c>
      <c r="EF41" s="1399" t="n">
        <v>171.867485346382</v>
      </c>
      <c r="EG41" s="1399" t="n">
        <v>151.858289769465</v>
      </c>
      <c r="EH41" s="1399" t="n">
        <v>142.967023722319</v>
      </c>
      <c r="EI41" s="1399" t="n">
        <v>160.792223619546</v>
      </c>
      <c r="EJ41" s="1399" t="n">
        <v>157.30368998743</v>
      </c>
      <c r="EK41" s="1399" t="n">
        <v>175.967773369583</v>
      </c>
      <c r="EL41" s="1399" t="n">
        <v>179.313195176554</v>
      </c>
      <c r="EM41" s="1418" t="n"/>
      <c r="EN41" s="31" t="n"/>
      <c r="EO41" s="1955">
        <f>SUM(EA41:EL41)</f>
        <v/>
      </c>
    </row>
    <row r="42" ht="27" customHeight="1" s="21">
      <c r="A42" s="1977" t="n"/>
      <c r="B42" s="1392" t="inlineStr">
        <is>
          <t>规上货运量      (万吨)</t>
        </is>
      </c>
      <c r="C42" s="1409" t="n">
        <v>93.97</v>
      </c>
      <c r="D42" s="31">
        <f>C42/T42-1</f>
        <v/>
      </c>
      <c r="E42" s="1409" t="n">
        <v>92.6829</v>
      </c>
      <c r="F42" s="31">
        <f>E42/V42-1</f>
        <v/>
      </c>
      <c r="G42" s="1409" t="n">
        <v>136.4071</v>
      </c>
      <c r="H42" s="31">
        <f>G42/X42-1</f>
        <v/>
      </c>
      <c r="I42" s="1409" t="n">
        <v>122.0455</v>
      </c>
      <c r="J42" s="31">
        <f>I42/Z42-1</f>
        <v/>
      </c>
      <c r="K42" s="1409" t="n">
        <v>124.0954</v>
      </c>
      <c r="L42" s="31">
        <f>K42/AB42-1</f>
      </c>
      <c r="M42" s="1409" t="n">
        <v>122.807</v>
      </c>
      <c r="N42" s="31">
        <f>M42/AD42-1</f>
      </c>
      <c r="O42" s="1409" t="n">
        <v>88.2501</v>
      </c>
      <c r="P42" s="31">
        <f>O42/AF42-1</f>
      </c>
      <c r="Q42" s="1409">
        <f>C42+E42+G42+I42+K42+M42+O42</f>
      </c>
      <c r="R42" s="31">
        <f>Q42/SUM(T42,V42,X42,Z42,AB42,AD42,AF42)-1</f>
      </c>
      <c r="S42" s="31" t="n"/>
      <c r="T42" s="1409" t="n">
        <v>84.0273</v>
      </c>
      <c r="U42" s="31">
        <f>T42/AV42-1</f>
        <v/>
      </c>
      <c r="V42" s="1409" t="n">
        <v>81.7338</v>
      </c>
      <c r="W42" s="31">
        <f>V42/AX42-1</f>
        <v/>
      </c>
      <c r="X42" s="1409" t="n">
        <v>96.83150000000001</v>
      </c>
      <c r="Y42" s="31">
        <f>X42/AZ42-1</f>
        <v/>
      </c>
      <c r="Z42" s="1409" t="n">
        <v>85.3601</v>
      </c>
      <c r="AA42" s="31">
        <f>Z42/BB42-1</f>
        <v/>
      </c>
      <c r="AB42" s="1409" t="n">
        <v>71.0994</v>
      </c>
      <c r="AC42" s="31">
        <f>AB42/BD42-1</f>
        <v/>
      </c>
      <c r="AD42" s="1409" t="n">
        <v>76.1559</v>
      </c>
      <c r="AE42" s="31">
        <f>AD42/BF42-1</f>
        <v/>
      </c>
      <c r="AF42" s="1409" t="n">
        <v>66.5219</v>
      </c>
      <c r="AG42" s="31">
        <f>AF42/BH42-1</f>
        <v/>
      </c>
      <c r="AH42" s="1409" t="n">
        <v>70.83880000000001</v>
      </c>
      <c r="AI42" s="31">
        <f>AH42/BJ42-1</f>
        <v/>
      </c>
      <c r="AJ42" s="1409" t="n">
        <v>126.7464</v>
      </c>
      <c r="AK42" s="31">
        <f>AJ42/BL42-1</f>
        <v/>
      </c>
      <c r="AL42" s="1409" t="n">
        <v>88.3077</v>
      </c>
      <c r="AM42" s="31">
        <f>AL42/BN42-1</f>
        <v/>
      </c>
      <c r="AN42" s="1409" t="n">
        <v>85.3593</v>
      </c>
      <c r="AO42" s="31">
        <f>AN42/BP42-1</f>
        <v/>
      </c>
      <c r="AP42" s="1409" t="n">
        <v>83.883</v>
      </c>
      <c r="AQ42" s="31">
        <f>AP42/BR42-1</f>
        <v/>
      </c>
      <c r="AR42" s="1409">
        <f>T42+V42+X42+Z42+AB42+AD42+AF42+AH42+AJ42+AL42+AN42+AP42</f>
      </c>
      <c r="AS42" s="31">
        <f>AR42/SUM(AV42,AX42,AZ42,BB42,BD42,BF42,BH42,BJ42,BL42,BN42,BP42,BR42)-1</f>
        <v/>
      </c>
      <c r="AT42" s="31" t="n"/>
      <c r="AU42" s="1409">
        <f>AV42+AX42+AZ42+BB42+BD42+BF42+BH42+BJ42+BL42+BN42+BP42</f>
        <v/>
      </c>
      <c r="AV42" s="1409" t="n">
        <v>101.1947</v>
      </c>
      <c r="AW42" s="31">
        <f>AV42/BW42-1</f>
        <v/>
      </c>
      <c r="AX42" s="1409" t="n">
        <v>77.789</v>
      </c>
      <c r="AY42" s="31">
        <f>AX42/BY42-1</f>
        <v/>
      </c>
      <c r="AZ42" s="1409" t="n">
        <v>77.1896</v>
      </c>
      <c r="BA42" s="31">
        <f>AZ42/CA42-1</f>
        <v/>
      </c>
      <c r="BB42" s="1409" t="n">
        <v>72.5423</v>
      </c>
      <c r="BC42" s="31">
        <f>BB42/CC42-1</f>
        <v/>
      </c>
      <c r="BD42" s="1409" t="n">
        <v>69.727</v>
      </c>
      <c r="BE42" s="31">
        <f>BD42/CE42-1</f>
        <v/>
      </c>
      <c r="BF42" s="1409" t="n">
        <v>64.1551</v>
      </c>
      <c r="BG42" s="31">
        <f>BF42/CG42-1</f>
        <v/>
      </c>
      <c r="BH42" s="1409" t="n">
        <v>62.3931</v>
      </c>
      <c r="BI42" s="31">
        <f>BH42/CI42-1</f>
        <v/>
      </c>
      <c r="BJ42" s="1409" t="n">
        <v>61.5147</v>
      </c>
      <c r="BK42" s="31">
        <f>BJ42/CK42-1</f>
        <v/>
      </c>
      <c r="BL42" s="1409" t="n">
        <v>61.174</v>
      </c>
      <c r="BM42" s="31">
        <f>BL42/CM42-1</f>
        <v/>
      </c>
      <c r="BN42" s="1409" t="n">
        <v>63.9498</v>
      </c>
      <c r="BO42" s="31">
        <f>BN42/CO42-1</f>
        <v/>
      </c>
      <c r="BP42" s="1409" t="n">
        <v>83.1536</v>
      </c>
      <c r="BQ42" s="31">
        <f>BP42/CQ42-1</f>
        <v/>
      </c>
      <c r="BR42" s="1409" t="n">
        <v>180.2308</v>
      </c>
      <c r="BS42" s="31">
        <f>BR42/CS42-1</f>
        <v/>
      </c>
      <c r="BT42" s="1409">
        <f>AV42+AX42+AZ42+BB42+BD42+BF42+BH42+BJ42+BL42+BN42+BP42+BR42</f>
        <v/>
      </c>
      <c r="BU42" s="31">
        <f>BT42/SUM(BW42,BY42,CA42,CC42,CE42,CG42,CI42,CK42,CM42,CO42,CQ42,CS42)-1</f>
        <v/>
      </c>
      <c r="BV42" s="31" t="n"/>
      <c r="BW42" s="1417" t="n">
        <v>86.538</v>
      </c>
      <c r="BX42" s="1410">
        <f>BW42/DK42-1</f>
        <v/>
      </c>
      <c r="BY42" s="1417" t="n">
        <v>90.45820000000001</v>
      </c>
      <c r="BZ42" s="1410">
        <f>BY42/DL42-1</f>
        <v/>
      </c>
      <c r="CA42" s="1414" t="n">
        <v>93.15600000000001</v>
      </c>
      <c r="CB42" s="1410">
        <f>CA42/DM42-1</f>
        <v/>
      </c>
      <c r="CC42" s="1414" t="n">
        <v>71.78619999999999</v>
      </c>
      <c r="CD42" s="1410">
        <f>CC42/DN42-1</f>
        <v/>
      </c>
      <c r="CE42" s="1414" t="n">
        <v>61.9547</v>
      </c>
      <c r="CF42" s="1410">
        <f>CE42/DO42-1</f>
        <v/>
      </c>
      <c r="CG42" s="1427" t="n">
        <v>96.8956</v>
      </c>
      <c r="CH42" s="1410">
        <f>CG42/DP42-1</f>
        <v/>
      </c>
      <c r="CI42" s="1427" t="n">
        <v>85.4061</v>
      </c>
      <c r="CJ42" s="1410">
        <f>CI42/DQ42-1</f>
        <v/>
      </c>
      <c r="CK42" s="1414" t="n">
        <v>82.1584</v>
      </c>
      <c r="CL42" s="1410">
        <f>CK42/DR42-1</f>
        <v/>
      </c>
      <c r="CM42" s="1414" t="n">
        <v>78.45099999999999</v>
      </c>
      <c r="CN42" s="1410">
        <f>CM42/DS42-1</f>
        <v/>
      </c>
      <c r="CO42" s="1414" t="n">
        <v>88.2578</v>
      </c>
      <c r="CP42" s="1410">
        <f>CO42/DT42-1</f>
        <v/>
      </c>
      <c r="CQ42" s="1414" t="n">
        <v>127.9715</v>
      </c>
      <c r="CR42" s="1410">
        <f>CQ42/DV42-1</f>
        <v/>
      </c>
      <c r="CS42" s="1414" t="n">
        <v>168.9565</v>
      </c>
      <c r="CT42" s="1410">
        <f>CS42/DV42-1</f>
        <v/>
      </c>
      <c r="CU42" s="1414">
        <f>BW42+BY42+CA42+CC42+CE42+CG42+CI42+CK42+CM42+CO42+CQ42+CS42</f>
        <v/>
      </c>
      <c r="CV42" s="1410">
        <f>CU42/SUM(DK42:DV42)-1</f>
        <v/>
      </c>
      <c r="CW42" s="1410" t="n"/>
      <c r="CX42" s="1412">
        <f>CS42/CQ42-1</f>
        <v/>
      </c>
      <c r="CY42" s="1412">
        <f>CQ42/CO42-1</f>
        <v/>
      </c>
      <c r="CZ42" s="1412" t="n"/>
      <c r="DA42" s="1412" t="n"/>
      <c r="DB42" s="1412" t="n"/>
      <c r="DC42" s="1412" t="n"/>
      <c r="DD42" s="1412" t="n"/>
      <c r="DE42" s="1412" t="n"/>
      <c r="DF42" s="1412" t="n"/>
      <c r="DG42" s="1412" t="n"/>
      <c r="DH42" s="1412" t="n"/>
      <c r="DI42" s="1412" t="n"/>
      <c r="DJ42" s="1431" t="inlineStr">
        <is>
          <t>鄂州市</t>
        </is>
      </c>
      <c r="DK42" s="1441" t="n">
        <v>21.2831</v>
      </c>
      <c r="DL42" s="1441" t="n">
        <v>18.8042</v>
      </c>
      <c r="DM42" s="1428" t="n">
        <v>19.3388</v>
      </c>
      <c r="DN42" s="1428" t="n">
        <v>19.3293</v>
      </c>
      <c r="DO42" s="1428" t="n">
        <v>19.4142</v>
      </c>
      <c r="DP42" s="1428" t="n">
        <v>31.3136</v>
      </c>
      <c r="DQ42" s="1428" t="n">
        <v>32.1749</v>
      </c>
      <c r="DR42" s="1428" t="n">
        <v>31.8066</v>
      </c>
      <c r="DS42" s="1428" t="n">
        <v>63.5782</v>
      </c>
      <c r="DT42" s="1428" t="n">
        <v>80.7801</v>
      </c>
      <c r="DU42" s="1428" t="n">
        <v>83.1049</v>
      </c>
      <c r="DV42" s="1428" t="n">
        <v>74.8407</v>
      </c>
      <c r="DW42" s="1429" t="n">
        <v>2.7340627759733</v>
      </c>
      <c r="DX42" s="1428" t="n">
        <v>495.7686</v>
      </c>
      <c r="DY42" s="924" t="n">
        <v>0.85326573730855</v>
      </c>
      <c r="DZ42" s="924" t="n"/>
      <c r="EA42" s="1399" t="n">
        <v>23.9025</v>
      </c>
      <c r="EB42" s="1399" t="n">
        <v>22.1369</v>
      </c>
      <c r="EC42" s="1399" t="n">
        <v>25.7831</v>
      </c>
      <c r="ED42" s="1399" t="n">
        <v>23.2322</v>
      </c>
      <c r="EE42" s="1399" t="n">
        <v>21.118</v>
      </c>
      <c r="EF42" s="1399" t="n">
        <v>22.2616</v>
      </c>
      <c r="EG42" s="1399" t="n">
        <v>20.4522</v>
      </c>
      <c r="EH42" s="1399" t="n">
        <v>22.1513</v>
      </c>
      <c r="EI42" s="1399" t="n">
        <v>22.4784</v>
      </c>
      <c r="EJ42" s="1399" t="n">
        <v>22.6202</v>
      </c>
      <c r="EK42" s="1399" t="n">
        <v>21.3317</v>
      </c>
      <c r="EL42" s="1399" t="n">
        <v>20.0427</v>
      </c>
      <c r="EM42" s="1405" t="n"/>
      <c r="EN42" s="31" t="n"/>
      <c r="EO42" s="1955">
        <f>SUM(EA42:EL42)</f>
        <v/>
      </c>
    </row>
    <row r="43" ht="27" customFormat="1" customHeight="1" s="190">
      <c r="A43" s="1977" t="n"/>
      <c r="B43" s="1392" t="inlineStr">
        <is>
          <t>规下货运量      (万吨)</t>
        </is>
      </c>
      <c r="C43" s="1409" t="n">
        <v>141.793245929625</v>
      </c>
      <c r="D43" s="31">
        <f>C43/T43-1</f>
        <v/>
      </c>
      <c r="E43" s="1409" t="n">
        <v>71.731590585803</v>
      </c>
      <c r="F43" s="31">
        <f>E43/V43-1</f>
        <v/>
      </c>
      <c r="G43" s="1409" t="n">
        <v>81.258138940615</v>
      </c>
      <c r="H43" s="31">
        <f>G43/X43-1</f>
        <v/>
      </c>
      <c r="I43" s="1409" t="n">
        <v>84.75206499801101</v>
      </c>
      <c r="J43" s="31">
        <f>I43/Z43-1</f>
        <v/>
      </c>
      <c r="K43" s="1409" t="n">
        <v>81.80791017192199</v>
      </c>
      <c r="L43" s="31">
        <f>K43/AB43-1</f>
        <v/>
      </c>
      <c r="M43" s="1409" t="n">
        <v>88.773389994976</v>
      </c>
      <c r="N43" s="31">
        <f>M43/AD43-1</f>
        <v/>
      </c>
      <c r="O43" s="1409" t="n">
        <v>108.677858695634</v>
      </c>
      <c r="P43" s="31">
        <f>O43/AF43-1</f>
        <v/>
      </c>
      <c r="Q43" s="1409">
        <f>C43+E43+G43+I43+K43+M43+O43</f>
        <v/>
      </c>
      <c r="R43" s="31">
        <f>Q43/SUM(T43,V43,X43,Z43,AB43,AD43,AF43)-1</f>
        <v/>
      </c>
      <c r="S43" s="31" t="n"/>
      <c r="T43" s="1409" t="n">
        <v>111.885742861865</v>
      </c>
      <c r="U43" s="31">
        <f>T43/AV43-1</f>
        <v/>
      </c>
      <c r="V43" s="1409" t="n">
        <v>100.538146890521</v>
      </c>
      <c r="W43" s="31">
        <f>V43/AX43-1</f>
        <v/>
      </c>
      <c r="X43" s="1409" t="n">
        <v>119.360131769632</v>
      </c>
      <c r="Y43" s="31">
        <f>X43/AZ43-1</f>
        <v/>
      </c>
      <c r="Z43" s="1409" t="n">
        <v>117.427170126622</v>
      </c>
      <c r="AA43" s="31">
        <f>Z43/BB43-1</f>
        <v/>
      </c>
      <c r="AB43" s="1409" t="n">
        <v>120.016724005484</v>
      </c>
      <c r="AC43" s="31">
        <f>AB43/BD43-1</f>
        <v/>
      </c>
      <c r="AD43" s="1409" t="n">
        <v>111.557402388972</v>
      </c>
      <c r="AE43" s="31">
        <f>AD43/BF43-1</f>
        <v/>
      </c>
      <c r="AF43" s="1409" t="n">
        <v>123.844385880186</v>
      </c>
      <c r="AG43" s="31">
        <f>AF43/BH43-1</f>
        <v/>
      </c>
      <c r="AH43" s="1409" t="n">
        <v>120.46893186091</v>
      </c>
      <c r="AI43" s="31">
        <f>AH43/BJ43-1</f>
        <v/>
      </c>
      <c r="AJ43" s="1409" t="n">
        <v>102.393011756606</v>
      </c>
      <c r="AK43" s="31">
        <f>AJ43/BL43-1</f>
        <v/>
      </c>
      <c r="AL43" s="1409" t="n">
        <v>123.040084187686</v>
      </c>
      <c r="AM43" s="31">
        <f>AL43/BN43-1</f>
        <v/>
      </c>
      <c r="AN43" s="1409" t="n">
        <v>150.320423276619</v>
      </c>
      <c r="AO43" s="31">
        <f>AN43/BP43-1</f>
        <v/>
      </c>
      <c r="AP43" s="1409" t="n">
        <v>196.123833121964</v>
      </c>
      <c r="AQ43" s="31">
        <f>AP43/BR43-1</f>
        <v/>
      </c>
      <c r="AR43" s="1409">
        <f>T43+V43+X43+Z43+AB43+AD43+AF43+AH43+AJ43+AL43+AN43+AP43</f>
        <v/>
      </c>
      <c r="AS43" s="31">
        <f>AR43/SUM(AV43,AX43,AZ43,BB43,BD43,BF43,BH43,BJ43,BL43,BN43,BP43,BR43)-1</f>
        <v/>
      </c>
      <c r="AT43" s="31" t="n"/>
      <c r="AU43" s="1409">
        <f>AV43+AX43+AZ43+BB43+BD43+BF43+BH43+BJ43+BL43+BN43+BP43</f>
        <v/>
      </c>
      <c r="AV43" s="1409" t="n">
        <v>118.077174232066</v>
      </c>
      <c r="AW43" s="31">
        <f>AV43/BW43-1</f>
        <v/>
      </c>
      <c r="AX43" s="1409" t="n">
        <v>45.337792721589</v>
      </c>
      <c r="AY43" s="31">
        <f>AX43/BY43-1</f>
        <v/>
      </c>
      <c r="AZ43" s="1409" t="n">
        <v>108.125115015916</v>
      </c>
      <c r="BA43" s="31">
        <f>AZ43/CA43-1</f>
        <v/>
      </c>
      <c r="BB43" s="1409" t="n">
        <v>110.387491591446</v>
      </c>
      <c r="BC43" s="31">
        <f>BB43/CC43-1</f>
        <v/>
      </c>
      <c r="BD43" s="1409" t="n">
        <v>106.739749667006</v>
      </c>
      <c r="BE43" s="31">
        <f>BD43/CE43-1</f>
        <v/>
      </c>
      <c r="BF43" s="1409" t="n">
        <v>107.050295162719</v>
      </c>
      <c r="BG43" s="31">
        <f>BF43/CG43-1</f>
        <v/>
      </c>
      <c r="BH43" s="1409" t="n">
        <v>118.605054667766</v>
      </c>
      <c r="BI43" s="31">
        <f>BH43/CI43-1</f>
        <v/>
      </c>
      <c r="BJ43" s="1409" t="n">
        <v>124.650139095181</v>
      </c>
      <c r="BK43" s="31">
        <f>BJ43/CK43-1</f>
        <v/>
      </c>
      <c r="BL43" s="1409" t="n">
        <v>141.011191926731</v>
      </c>
      <c r="BM43" s="31">
        <f>BL43/CM43-1</f>
        <v/>
      </c>
      <c r="BN43" s="1409" t="n">
        <v>140.755898801318</v>
      </c>
      <c r="BO43" s="31">
        <f>BN43/CO43-1</f>
        <v/>
      </c>
      <c r="BP43" s="1409" t="n">
        <v>150.797403471632</v>
      </c>
      <c r="BQ43" s="31">
        <f>BP43/CQ43-1</f>
        <v/>
      </c>
      <c r="BR43" s="1409" t="n">
        <v>137.481710516781</v>
      </c>
      <c r="BS43" s="31">
        <f>BR43/CS43-1</f>
        <v/>
      </c>
      <c r="BT43" s="1409">
        <f>AV43+AX43+AZ43+BB43+BD43+BF43+BH43+BJ43+BL43+BN43+BP43+BR43</f>
        <v/>
      </c>
      <c r="BU43" s="31">
        <f>BT43/SUM(BW43,BY43,CA43,CC43,CE43,CG43,CI43,CK43,CM43,CO43,CQ43,CS43)-1</f>
        <v/>
      </c>
      <c r="BV43" s="31" t="n"/>
      <c r="BW43" s="1417" t="n">
        <v>36.418833862543</v>
      </c>
      <c r="BX43" s="1410">
        <f>BW43/DK43-1</f>
        <v/>
      </c>
      <c r="BY43" s="1417" t="n">
        <v>75.744819487337</v>
      </c>
      <c r="BZ43" s="1410">
        <f>BY43/DL43-1</f>
        <v/>
      </c>
      <c r="CA43" s="1414" t="n">
        <v>82.74824449726898</v>
      </c>
      <c r="CB43" s="1410">
        <f>CA43/DM43-1</f>
        <v/>
      </c>
      <c r="CC43" s="1414" t="n">
        <v>80.82991515019999</v>
      </c>
      <c r="CD43" s="1410">
        <f>CC43/DN43-1</f>
        <v/>
      </c>
      <c r="CE43" s="1414" t="n">
        <v>92.992273870291</v>
      </c>
      <c r="CF43" s="1410">
        <f>CE43/DO43-1</f>
        <v/>
      </c>
      <c r="CG43" s="1427" t="n">
        <v>73.47640160479099</v>
      </c>
      <c r="CH43" s="1410">
        <f>CG43/DP43-1</f>
        <v/>
      </c>
      <c r="CI43" s="1427" t="n">
        <v>84.83193135153</v>
      </c>
      <c r="CJ43" s="1410">
        <f>CI43/DQ43-1</f>
        <v/>
      </c>
      <c r="CK43" s="1414" t="n">
        <v>100.735237635047</v>
      </c>
      <c r="CL43" s="1410">
        <f>CK43/DR43-1</f>
        <v/>
      </c>
      <c r="CM43" s="1414" t="n">
        <v>111.511700050725</v>
      </c>
      <c r="CN43" s="1410">
        <f>CM43/DS43-1</f>
        <v/>
      </c>
      <c r="CO43" s="1414" t="n">
        <v>116.153232611794</v>
      </c>
      <c r="CP43" s="1410">
        <f>CO43/DT43-1</f>
        <v/>
      </c>
      <c r="CQ43" s="1414" t="n">
        <v>102.738884287122</v>
      </c>
      <c r="CR43" s="1410">
        <f>CQ43/DV43-1</f>
        <v/>
      </c>
      <c r="CS43" s="1414" t="n">
        <v>115.122195433059</v>
      </c>
      <c r="CT43" s="1410">
        <f>CS43/DV43-1</f>
        <v/>
      </c>
      <c r="CU43" s="1414">
        <f>BW43+BY43+CA43+CC43+CE43+CG43+CI43+CK43+CM43+CO43+CQ43+CS43</f>
        <v/>
      </c>
      <c r="CV43" s="1410">
        <f>CU43/SUM(DK43:DV43)-1</f>
        <v/>
      </c>
      <c r="CW43" s="1410" t="n"/>
      <c r="CX43" s="1412">
        <f>CS43/CQ43-1</f>
        <v/>
      </c>
      <c r="CY43" s="1412">
        <f>CQ43/CO43-1</f>
        <v/>
      </c>
      <c r="CZ43" s="1412" t="n"/>
      <c r="DA43" s="1412" t="n"/>
      <c r="DB43" s="1412" t="n"/>
      <c r="DC43" s="1412" t="n"/>
      <c r="DD43" s="1412" t="n"/>
      <c r="DE43" s="1412" t="n"/>
      <c r="DF43" s="1412" t="n"/>
      <c r="DG43" s="1412" t="n"/>
      <c r="DH43" s="1412" t="n"/>
      <c r="DI43" s="1412" t="n"/>
      <c r="DK43" s="1441" t="n">
        <v>111.168052725337</v>
      </c>
      <c r="DL43" s="1441" t="n">
        <v>93.715472370296</v>
      </c>
      <c r="DM43" s="1428" t="n">
        <v>128.916480800338</v>
      </c>
      <c r="DN43" s="1428" t="n">
        <v>102.699214699177</v>
      </c>
      <c r="DO43" s="1428" t="n">
        <v>116.981836527215</v>
      </c>
      <c r="DP43" s="1428" t="n">
        <v>105.889059058365</v>
      </c>
      <c r="DQ43" s="1428" t="n">
        <v>108.623061136936</v>
      </c>
      <c r="DR43" s="1428" t="n">
        <v>112.319132462926</v>
      </c>
      <c r="DS43" s="1428" t="n">
        <v>108.165599776946</v>
      </c>
      <c r="DT43" s="1428" t="n">
        <v>93.98674208161799</v>
      </c>
      <c r="DU43" s="1428" t="n">
        <v>103.405383590821</v>
      </c>
      <c r="DV43" s="1428" t="n">
        <v>100.537979056503</v>
      </c>
      <c r="DW43" s="1429" t="n">
        <v>-0.3687595499401508</v>
      </c>
      <c r="DX43" s="1428" t="n">
        <v>1286.408014286478</v>
      </c>
      <c r="DY43" s="924" t="n">
        <v>-0.1888064582066702</v>
      </c>
      <c r="DZ43" s="924" t="n"/>
      <c r="EA43" s="1399" t="n">
        <v>152.137595283492</v>
      </c>
      <c r="EB43" s="1399" t="n">
        <v>70.564815322006</v>
      </c>
      <c r="EC43" s="1399" t="n">
        <v>111.972554557332</v>
      </c>
      <c r="ED43" s="1399" t="n">
        <v>131.832906705553</v>
      </c>
      <c r="EE43" s="1399" t="n">
        <v>130.581868452361</v>
      </c>
      <c r="EF43" s="1399" t="n">
        <v>149.605885346382</v>
      </c>
      <c r="EG43" s="1399" t="n">
        <v>131.406089769465</v>
      </c>
      <c r="EH43" s="1399" t="n">
        <v>120.815723722319</v>
      </c>
      <c r="EI43" s="1399" t="n">
        <v>138.313823619546</v>
      </c>
      <c r="EJ43" s="1399" t="n">
        <v>134.68348998743</v>
      </c>
      <c r="EK43" s="1399" t="n">
        <v>154.636073369583</v>
      </c>
      <c r="EL43" s="1399" t="n">
        <v>159.270495176554</v>
      </c>
      <c r="EM43" s="1418" t="n"/>
      <c r="EN43" s="31" t="n"/>
      <c r="EO43" s="1955">
        <f>SUM(EA43:EL43)</f>
        <v/>
      </c>
    </row>
    <row r="44" ht="27" customHeight="1" s="21">
      <c r="A44" s="1977" t="n"/>
      <c r="B44" s="1392" t="inlineStr">
        <is>
          <t>规上+规下周转量  (万吨公里)</t>
        </is>
      </c>
      <c r="C44" s="1409">
        <f>C45+C46</f>
        <v/>
      </c>
      <c r="D44" s="31">
        <f>C44/T44-1</f>
        <v/>
      </c>
      <c r="E44" s="1409">
        <f>E45+E46</f>
        <v/>
      </c>
      <c r="F44" s="31">
        <f>E44/V44-1</f>
        <v/>
      </c>
      <c r="G44" s="1409">
        <f>G45+G46</f>
        <v/>
      </c>
      <c r="H44" s="31">
        <f>G44/X44-1</f>
        <v/>
      </c>
      <c r="I44" s="1409">
        <f>I45+I46</f>
        <v/>
      </c>
      <c r="J44" s="31">
        <f>I44/Z44-1</f>
        <v/>
      </c>
      <c r="K44" s="2133">
        <f>K45+K46</f>
      </c>
      <c r="L44" s="31">
        <f>K44/AB44-1</f>
      </c>
      <c r="M44" s="2134">
        <f>M45+M46</f>
      </c>
      <c r="N44" s="31">
        <f>M44/AD44-1</f>
      </c>
      <c r="O44" s="2135">
        <f>O45+O46</f>
      </c>
      <c r="P44" s="31">
        <f>O44/AF44-1</f>
      </c>
      <c r="Q44" s="1409">
        <f>C44+E44+G44+I44+K44+M44+O44</f>
      </c>
      <c r="R44" s="31">
        <f>Q44/SUM(T44,V44,X44,Z44,AB44,AD44,AF44)-1</f>
      </c>
      <c r="S44" s="31" t="n"/>
      <c r="T44" s="1409">
        <f>T45+T46</f>
        <v/>
      </c>
      <c r="U44" s="31">
        <f>T44/AV44-1</f>
        <v/>
      </c>
      <c r="V44" s="1409">
        <f>V45+V46</f>
        <v/>
      </c>
      <c r="W44" s="31">
        <f>V44/AX44-1</f>
        <v/>
      </c>
      <c r="X44" s="1409">
        <f>X45+X46</f>
        <v/>
      </c>
      <c r="Y44" s="31">
        <f>X44/AZ44-1</f>
        <v/>
      </c>
      <c r="Z44" s="1409">
        <f>Z45+Z46</f>
        <v/>
      </c>
      <c r="AA44" s="31">
        <f>Z44/BB44-1</f>
        <v/>
      </c>
      <c r="AB44" s="1409">
        <f>AB45+AB46</f>
        <v/>
      </c>
      <c r="AC44" s="31">
        <f>AB44/BD44-1</f>
        <v/>
      </c>
      <c r="AD44" s="1409">
        <f>AD45+AD46</f>
        <v/>
      </c>
      <c r="AE44" s="31">
        <f>AD44/BF44-1</f>
        <v/>
      </c>
      <c r="AF44" s="1409">
        <f>AF45+AF46</f>
        <v/>
      </c>
      <c r="AG44" s="31">
        <f>AF44/BH44-1</f>
        <v/>
      </c>
      <c r="AH44" s="1409">
        <f>AH45+AH46</f>
        <v/>
      </c>
      <c r="AI44" s="31">
        <f>AH44/BJ44-1</f>
        <v/>
      </c>
      <c r="AJ44" s="1409">
        <f>AJ45+AJ46</f>
        <v/>
      </c>
      <c r="AK44" s="31">
        <f>AJ44/BL44-1</f>
        <v/>
      </c>
      <c r="AL44" s="1409">
        <f>AL45+AL46</f>
        <v/>
      </c>
      <c r="AM44" s="31">
        <f>AL44/BN44-1</f>
        <v/>
      </c>
      <c r="AN44" s="1409">
        <f>AN45+AN46</f>
        <v/>
      </c>
      <c r="AO44" s="31">
        <f>AN44/BP44-1</f>
        <v/>
      </c>
      <c r="AP44" s="1409">
        <f>AP45+AP46</f>
        <v/>
      </c>
      <c r="AQ44" s="31">
        <f>AP44/BR44-1</f>
        <v/>
      </c>
      <c r="AR44" s="1409">
        <f>T44+V44+X44+Z44+AB44+AD44+AF44+AH44+AJ44+AL44+AN44+AP44</f>
      </c>
      <c r="AS44" s="31">
        <f>AR44/SUM(AV44,AX44,AZ44,BB44,BD44,BF44,BH44,BJ44,BL44,BN44,BP44,BR44)-1</f>
        <v/>
      </c>
      <c r="AT44" s="31" t="n"/>
      <c r="AU44" s="1409">
        <f>AV44+AX44+AZ44+BB44+BD44+BF44+BH44+BJ44+BL44+BN44+BP44</f>
        <v/>
      </c>
      <c r="AV44" s="1409">
        <f>AV45+AV46</f>
        <v/>
      </c>
      <c r="AW44" s="31">
        <f>AV44/BW44-1</f>
        <v/>
      </c>
      <c r="AX44" s="1409">
        <f>AX45+AX46</f>
        <v/>
      </c>
      <c r="AY44" s="31">
        <f>AX44/BY44-1</f>
        <v/>
      </c>
      <c r="AZ44" s="1409">
        <f>AZ45+AZ46</f>
        <v/>
      </c>
      <c r="BA44" s="31">
        <f>AZ44/CA44-1</f>
        <v/>
      </c>
      <c r="BB44" s="1409">
        <f>BB45+BB46</f>
        <v/>
      </c>
      <c r="BC44" s="31">
        <f>BB44/CC44-1</f>
        <v/>
      </c>
      <c r="BD44" s="1409">
        <f>BD45+BD46</f>
        <v/>
      </c>
      <c r="BE44" s="31">
        <f>BD44/CE44-1</f>
        <v/>
      </c>
      <c r="BF44" s="1409">
        <f>BF45+BF46</f>
        <v/>
      </c>
      <c r="BG44" s="31">
        <f>BF44/CG44-1</f>
        <v/>
      </c>
      <c r="BH44" s="1409">
        <f>BH45+BH46</f>
        <v/>
      </c>
      <c r="BI44" s="31">
        <f>BH44/CI44-1</f>
        <v/>
      </c>
      <c r="BJ44" s="1409">
        <f>BJ45+BJ46</f>
        <v/>
      </c>
      <c r="BK44" s="31">
        <f>BJ44/CK44-1</f>
        <v/>
      </c>
      <c r="BL44" s="1409">
        <f>BL45+BL46</f>
        <v/>
      </c>
      <c r="BM44" s="31">
        <f>BL44/CM44-1</f>
        <v/>
      </c>
      <c r="BN44" s="1409">
        <f>BN45+BN46</f>
        <v/>
      </c>
      <c r="BO44" s="31">
        <f>BN44/CO44-1</f>
        <v/>
      </c>
      <c r="BP44" s="1409">
        <f>BP45+BP46</f>
        <v/>
      </c>
      <c r="BQ44" s="31">
        <f>BP44/CQ44-1</f>
        <v/>
      </c>
      <c r="BR44" s="1409">
        <f>BR45+BR46</f>
        <v/>
      </c>
      <c r="BS44" s="31">
        <f>BR44/CS44-1</f>
        <v/>
      </c>
      <c r="BT44" s="1409">
        <f>AV44+AX44+AZ44+BB44+BD44+BF44+BH44+BJ44+BL44+BN44+BP44+BR44</f>
        <v/>
      </c>
      <c r="BU44" s="31">
        <f>BT44/SUM(BW44,BY44,CA44,CC44,CE44,CG44,CI44,CK44,CM44,CO44,CQ44,CS44)-1</f>
        <v/>
      </c>
      <c r="BV44" s="31" t="n"/>
      <c r="BW44" s="1414">
        <f>BW45+BW46</f>
        <v/>
      </c>
      <c r="BX44" s="1410">
        <f>BW44/DK44-1</f>
        <v/>
      </c>
      <c r="BY44" s="1414">
        <f>BY45+BY46</f>
        <v/>
      </c>
      <c r="BZ44" s="1410">
        <f>BY44/DL44-1</f>
        <v/>
      </c>
      <c r="CA44" s="1414">
        <f>SUM(CA45:CA46)</f>
        <v/>
      </c>
      <c r="CB44" s="1410">
        <f>CA44/DM44-1</f>
        <v/>
      </c>
      <c r="CC44" s="1414" t="n">
        <v>11523.967220338</v>
      </c>
      <c r="CD44" s="1410">
        <f>CC44/DN44-1</f>
        <v/>
      </c>
      <c r="CE44" s="1414" t="n">
        <v>11825.4092921929</v>
      </c>
      <c r="CF44" s="1410">
        <f>CE44/DO44-1</f>
        <v/>
      </c>
      <c r="CG44" s="1414">
        <f>CG45+CG46</f>
        <v/>
      </c>
      <c r="CH44" s="1410">
        <f>CG44/DP44-1</f>
        <v/>
      </c>
      <c r="CI44" s="1414">
        <f>CI45+CI46</f>
        <v/>
      </c>
      <c r="CJ44" s="1410">
        <f>CI44/DQ44-1</f>
        <v/>
      </c>
      <c r="CK44" s="1414" t="n">
        <v>14607.4430534434</v>
      </c>
      <c r="CL44" s="1410">
        <f>CK44/DR44-1</f>
        <v/>
      </c>
      <c r="CM44" s="1414">
        <f>SUM(CM45:CM46)</f>
        <v/>
      </c>
      <c r="CN44" s="1410">
        <f>CM44/DS44-1</f>
        <v/>
      </c>
      <c r="CO44" s="1414">
        <f>SUM(CO45:CO46)</f>
        <v/>
      </c>
      <c r="CP44" s="1410">
        <f>CO44/DT44-1</f>
        <v/>
      </c>
      <c r="CQ44" s="1414">
        <f>CQ45+CQ46</f>
        <v/>
      </c>
      <c r="CR44" s="1410">
        <f>CQ44/DV44-1</f>
        <v/>
      </c>
      <c r="CS44" s="1414">
        <f>CS45+CS46</f>
        <v/>
      </c>
      <c r="CT44" s="1410">
        <f>CS44/DV44-1</f>
        <v/>
      </c>
      <c r="CU44" s="1414">
        <f>BW44+BY44+CA44+CC44+CE44+CG44+CI44+CK44+CM44+CO44+CQ44+CS44</f>
        <v/>
      </c>
      <c r="CV44" s="1410">
        <f>CU44/SUM(DK44:DV44)-1</f>
        <v/>
      </c>
      <c r="CW44" s="1410" t="n"/>
      <c r="CX44" s="1412">
        <f>CS44/CQ44-1</f>
        <v/>
      </c>
      <c r="CY44" s="1412">
        <f>CQ44/CO44-1</f>
        <v/>
      </c>
      <c r="CZ44" s="1412" t="n"/>
      <c r="DA44" s="1412" t="n"/>
      <c r="DB44" s="1412" t="n"/>
      <c r="DC44" s="1412" t="n"/>
      <c r="DD44" s="1412" t="n"/>
      <c r="DE44" s="1412" t="n"/>
      <c r="DF44" s="1412" t="n"/>
      <c r="DG44" s="1412" t="n"/>
      <c r="DH44" s="1412" t="n"/>
      <c r="DI44" s="1412" t="n"/>
      <c r="DK44" s="1414" t="n">
        <v>11810.0632439086</v>
      </c>
      <c r="DL44" s="1414" t="n">
        <v>8862.81697518148</v>
      </c>
      <c r="DM44" s="1414" t="n">
        <v>11928.3785204074</v>
      </c>
      <c r="DN44" s="1414" t="n">
        <v>10229.3639164545</v>
      </c>
      <c r="DO44" s="1414" t="n">
        <v>11394.3966857932</v>
      </c>
      <c r="DP44" s="1414" t="n">
        <v>11246.5305839918</v>
      </c>
      <c r="DQ44" s="1414" t="n">
        <v>11264.5671015875</v>
      </c>
      <c r="DR44" s="1414" t="n">
        <v>11871.8337276196</v>
      </c>
      <c r="DS44" s="1414" t="n">
        <v>14642.9918224537</v>
      </c>
      <c r="DT44" s="1414" t="n">
        <v>17387.1569668154</v>
      </c>
      <c r="DU44" s="1414" t="n">
        <v>19584.0996658853</v>
      </c>
      <c r="DV44" s="1414" t="n">
        <v>19534.2967138377</v>
      </c>
      <c r="DW44" s="1410" t="n">
        <v>0.247606487543701</v>
      </c>
      <c r="DX44" s="1414" t="n">
        <v>159756.495923936</v>
      </c>
      <c r="DY44" s="31" t="n">
        <v>0.0628554927514067</v>
      </c>
      <c r="DZ44" s="31" t="n"/>
      <c r="EA44" s="1399">
        <f>EA45+EA46</f>
        <v/>
      </c>
      <c r="EB44" s="1399">
        <f>EB45+EB46</f>
        <v/>
      </c>
      <c r="EC44" s="1399">
        <f>EC45+EC46</f>
        <v/>
      </c>
      <c r="ED44" s="1399">
        <f>ED45+ED46</f>
        <v/>
      </c>
      <c r="EE44" s="1399">
        <f>EE45+EE46</f>
        <v/>
      </c>
      <c r="EF44" s="1399">
        <f>EF45+EF46</f>
        <v/>
      </c>
      <c r="EG44" s="1399">
        <f>EG45+EG46</f>
        <v/>
      </c>
      <c r="EH44" s="1399">
        <f>EH45+EH46</f>
        <v/>
      </c>
      <c r="EI44" s="1399">
        <f>EI45+EI46</f>
        <v/>
      </c>
      <c r="EJ44" s="1399">
        <f>EJ45+EJ46</f>
        <v/>
      </c>
      <c r="EK44" s="1417">
        <f>EK45+EK46</f>
        <v/>
      </c>
      <c r="EL44" s="1417">
        <f>EL45+EL46</f>
        <v/>
      </c>
      <c r="EM44" s="1418" t="n"/>
      <c r="EN44" s="31" t="n"/>
      <c r="EO44" s="1435" t="n"/>
    </row>
    <row r="45" ht="27" customHeight="1" s="21">
      <c r="A45" s="1977" t="n"/>
      <c r="B45" s="1392" t="inlineStr">
        <is>
          <t>规上货物周转量  (万吨公里)</t>
        </is>
      </c>
      <c r="C45" s="1409" t="n">
        <v>5007.3952</v>
      </c>
      <c r="D45" s="31">
        <f>C45/T45-1</f>
        <v/>
      </c>
      <c r="E45" s="1409" t="n">
        <v>5066.8202</v>
      </c>
      <c r="F45" s="31">
        <f>E45/V45-1</f>
        <v/>
      </c>
      <c r="G45" s="1409" t="n">
        <v>5704.8297</v>
      </c>
      <c r="H45" s="31">
        <f>G45/X45-1</f>
        <v/>
      </c>
      <c r="I45" s="1409" t="n">
        <v>5032.3218</v>
      </c>
      <c r="J45" s="31">
        <f>I45/Z45-1</f>
        <v/>
      </c>
      <c r="K45" s="1409" t="n">
        <v>4849.3545</v>
      </c>
      <c r="L45" s="31">
        <f>K45/AB45-1</f>
      </c>
      <c r="M45" s="1409" t="n">
        <v>4836.8822</v>
      </c>
      <c r="N45" s="31">
        <f>M45/AD45-1</f>
      </c>
      <c r="O45" s="1409" t="n">
        <v>1218.075</v>
      </c>
      <c r="P45" s="31">
        <f>O45/AF45-1</f>
      </c>
      <c r="Q45" s="1409">
        <f>C45+E45+G45+I45+K45+M45+O45</f>
      </c>
      <c r="R45" s="31">
        <f>Q45/SUM(T45,V45,X45,Z45,AB45,AD45,AF45)-1</f>
      </c>
      <c r="S45" s="31" t="n"/>
      <c r="T45" s="1409" t="n">
        <v>9068.246800000001</v>
      </c>
      <c r="U45" s="31">
        <f>T45/AV45-1</f>
        <v/>
      </c>
      <c r="V45" s="1409" t="n">
        <v>9680.8379</v>
      </c>
      <c r="W45" s="31">
        <f>V45/AX45-1</f>
        <v/>
      </c>
      <c r="X45" s="1409" t="n">
        <v>11953.3603</v>
      </c>
      <c r="Y45" s="31">
        <f>X45/AZ45-1</f>
        <v/>
      </c>
      <c r="Z45" s="1409" t="n">
        <v>9669.4584</v>
      </c>
      <c r="AA45" s="31">
        <f>Z45/BB45-1</f>
        <v/>
      </c>
      <c r="AB45" s="1409" t="n">
        <v>9017.472599999999</v>
      </c>
      <c r="AC45" s="31">
        <f>AB45/BD45-1</f>
        <v/>
      </c>
      <c r="AD45" s="1409" t="n">
        <v>9124.7544</v>
      </c>
      <c r="AE45" s="31">
        <f>AD45/BF45-1</f>
        <v/>
      </c>
      <c r="AF45" s="1409" t="n">
        <v>3124.053</v>
      </c>
      <c r="AG45" s="31">
        <f>AF45/BH45-1</f>
        <v/>
      </c>
      <c r="AH45" s="1409" t="n">
        <v>3825.4544</v>
      </c>
      <c r="AI45" s="31">
        <f>AH45/BJ45-1</f>
        <v/>
      </c>
      <c r="AJ45" s="1409" t="n">
        <v>4235.0173</v>
      </c>
      <c r="AK45" s="31">
        <f>AJ45/BL45-1</f>
        <v/>
      </c>
      <c r="AL45" s="1409" t="n">
        <v>4101.1481</v>
      </c>
      <c r="AM45" s="31">
        <f>AL45/BN45-1</f>
        <v/>
      </c>
      <c r="AN45" s="1409" t="n">
        <v>4113.2192</v>
      </c>
      <c r="AO45" s="31">
        <f>AN45/BP45-1</f>
        <v/>
      </c>
      <c r="AP45" s="1409" t="n">
        <v>4842.5816</v>
      </c>
      <c r="AQ45" s="31">
        <f>AP45/BR45-1</f>
        <v/>
      </c>
      <c r="AR45" s="1409">
        <f>T45+V45+X45+Z45+AB45+AD45+AF45+AH45+AJ45+AL45+AN45+AP45</f>
      </c>
      <c r="AS45" s="31">
        <f>AR45/SUM(AV45,AX45,AZ45,BB45,BD45,BF45,BH45,BJ45,BL45,BN45,BP45,BR45)-1</f>
        <v/>
      </c>
      <c r="AT45" s="31" t="n"/>
      <c r="AU45" s="1409">
        <f>AV45+AX45+AZ45+BB45+BD45+BF45+BH45+BJ45+BL45+BN45+BP45</f>
        <v/>
      </c>
      <c r="AV45" s="1409" t="n">
        <v>12268.2399</v>
      </c>
      <c r="AW45" s="31">
        <f>AV45/BW45-1</f>
        <v/>
      </c>
      <c r="AX45" s="1409" t="n">
        <v>9720.5574</v>
      </c>
      <c r="AY45" s="31">
        <f>AX45/BY45-1</f>
        <v/>
      </c>
      <c r="AZ45" s="1409" t="n">
        <v>7885.7407</v>
      </c>
      <c r="BA45" s="31">
        <f>AZ45/CA45-1</f>
        <v/>
      </c>
      <c r="BB45" s="1409" t="n">
        <v>6686.513</v>
      </c>
      <c r="BC45" s="31">
        <f>BB45/CC45-1</f>
        <v/>
      </c>
      <c r="BD45" s="1409" t="n">
        <v>6147.9087</v>
      </c>
      <c r="BE45" s="31">
        <f>BD45/CE45-1</f>
        <v/>
      </c>
      <c r="BF45" s="1409" t="n">
        <v>6191.5628</v>
      </c>
      <c r="BG45" s="31">
        <f>BF45/CG45-1</f>
        <v/>
      </c>
      <c r="BH45" s="1409" t="n">
        <v>5327.3178</v>
      </c>
      <c r="BI45" s="31">
        <f>BH45/CI45-1</f>
        <v/>
      </c>
      <c r="BJ45" s="1409" t="n">
        <v>4857.5721</v>
      </c>
      <c r="BK45" s="31">
        <f>BJ45/CK45-1</f>
        <v/>
      </c>
      <c r="BL45" s="1409" t="n">
        <v>4139.3543</v>
      </c>
      <c r="BM45" s="31">
        <f>BL45/CM45-1</f>
        <v/>
      </c>
      <c r="BN45" s="1409" t="n">
        <v>4839.8041</v>
      </c>
      <c r="BO45" s="31">
        <f>BN45/CO45-1</f>
        <v/>
      </c>
      <c r="BP45" s="1409" t="n">
        <v>7082.2041</v>
      </c>
      <c r="BQ45" s="31">
        <f>BP45/CQ45-1</f>
        <v/>
      </c>
      <c r="BR45" s="1409" t="n">
        <v>23941.4104</v>
      </c>
      <c r="BS45" s="31">
        <f>BR45/CS45-1</f>
        <v/>
      </c>
      <c r="BT45" s="1409">
        <f>AV45+AX45+AZ45+BB45+BD45+BF45+BH45+BJ45+BL45+BN45+BP45+BR45</f>
        <v/>
      </c>
      <c r="BU45" s="31">
        <f>BT45/SUM(BW45,BY45,CA45,CC45,CE45,CG45,CI45,CK45,CM45,CO45,CQ45,CS45)-1</f>
        <v/>
      </c>
      <c r="BV45" s="31" t="n"/>
      <c r="BW45" s="1417" t="n">
        <v>10184.4998</v>
      </c>
      <c r="BX45" s="1410">
        <f>BW45/DK45-1</f>
        <v/>
      </c>
      <c r="BY45" s="1417" t="n">
        <v>10234.4045</v>
      </c>
      <c r="BZ45" s="1410">
        <f>BY45/DL45-1</f>
        <v/>
      </c>
      <c r="CA45" s="1414" t="n">
        <v>7680.2464</v>
      </c>
      <c r="CB45" s="1410">
        <f>CA45/DM45-1</f>
        <v/>
      </c>
      <c r="CC45" s="1414" t="n">
        <v>5897.9108</v>
      </c>
      <c r="CD45" s="1410">
        <f>CC45/DN45-1</f>
        <v/>
      </c>
      <c r="CE45" s="1414" t="n">
        <v>4706.9139</v>
      </c>
      <c r="CF45" s="1410">
        <f>CE45/DO45-1</f>
        <v/>
      </c>
      <c r="CG45" s="1427" t="n">
        <v>9486.4745</v>
      </c>
      <c r="CH45" s="1410">
        <f>CG45/DP45-1</f>
        <v/>
      </c>
      <c r="CI45" s="1427" t="n">
        <v>8393.393</v>
      </c>
      <c r="CJ45" s="1410">
        <f>CI45/DQ45-1</f>
        <v/>
      </c>
      <c r="CK45" s="1414" t="n">
        <v>8451.921399999999</v>
      </c>
      <c r="CL45" s="1410">
        <f>CK45/DR45-1</f>
        <v/>
      </c>
      <c r="CM45" s="1427" t="n">
        <v>7849.4443</v>
      </c>
      <c r="CN45" s="1410">
        <f>CM45/DS45-1</f>
        <v/>
      </c>
      <c r="CO45" s="1427" t="n">
        <v>8990.820400000001</v>
      </c>
      <c r="CP45" s="1410">
        <f>CO45/DT45-1</f>
        <v/>
      </c>
      <c r="CQ45" s="1417" t="n">
        <v>12933.6192</v>
      </c>
      <c r="CR45" s="1410">
        <f>CQ45/DV45-1</f>
        <v/>
      </c>
      <c r="CS45" s="1417" t="n">
        <v>18753.6929</v>
      </c>
      <c r="CT45" s="1410">
        <f>CS45/DV45-1</f>
        <v/>
      </c>
      <c r="CU45" s="1414">
        <f>BW45+BY45+CA45+CC45+CE45+CG45+CI45+CK45+CM45+CO45+CQ45+CS45</f>
        <v/>
      </c>
      <c r="CV45" s="1410">
        <f>CU45/SUM(DK45:DV45)-1</f>
        <v/>
      </c>
      <c r="CW45" s="1410" t="n"/>
      <c r="CX45" s="1412">
        <f>CS45/CQ45-1</f>
        <v/>
      </c>
      <c r="CY45" s="1412">
        <f>CQ45/CO45-1</f>
        <v/>
      </c>
      <c r="CZ45" s="1412" t="n"/>
      <c r="DA45" s="1412" t="n"/>
      <c r="DB45" s="1412" t="n"/>
      <c r="DC45" s="1412" t="n"/>
      <c r="DD45" s="1412" t="n"/>
      <c r="DE45" s="1412" t="n"/>
      <c r="DF45" s="1412" t="n"/>
      <c r="DG45" s="1412" t="n"/>
      <c r="DH45" s="1412" t="n"/>
      <c r="DI45" s="1412" t="n"/>
      <c r="DK45" s="1417" t="n">
        <v>755.9882</v>
      </c>
      <c r="DL45" s="1417" t="n">
        <v>684.2742</v>
      </c>
      <c r="DM45" s="1414" t="n">
        <v>651.8818</v>
      </c>
      <c r="DN45" s="1414" t="n">
        <v>643.9734999999999</v>
      </c>
      <c r="DO45" s="1414" t="n">
        <v>688.5368999999999</v>
      </c>
      <c r="DP45" s="1414" t="n">
        <v>876.726</v>
      </c>
      <c r="DQ45" s="1414" t="n">
        <v>812.8072</v>
      </c>
      <c r="DR45" s="1414" t="n">
        <v>851.8567</v>
      </c>
      <c r="DS45" s="1414" t="n">
        <v>8686.5939</v>
      </c>
      <c r="DT45" s="1414" t="n">
        <v>10152.19</v>
      </c>
      <c r="DU45" s="1414" t="n">
        <v>11338.3326</v>
      </c>
      <c r="DV45" s="1414" t="n">
        <v>11156.6908</v>
      </c>
      <c r="DW45" s="1410" t="n">
        <v>13.8027620912476</v>
      </c>
      <c r="DX45" s="1414" t="n">
        <v>47299.8518</v>
      </c>
      <c r="DY45" s="31" t="n">
        <v>3.96851164889063</v>
      </c>
      <c r="DZ45" s="31" t="n"/>
      <c r="EA45" s="1399" t="n">
        <v>936.8451</v>
      </c>
      <c r="EB45" s="1399" t="n">
        <v>756.8276</v>
      </c>
      <c r="EC45" s="1399" t="n">
        <v>945.0325</v>
      </c>
      <c r="ED45" s="1399" t="n">
        <v>781.1431</v>
      </c>
      <c r="EE45" s="1399" t="n">
        <v>733.3142</v>
      </c>
      <c r="EF45" s="1399" t="n">
        <v>695.4321</v>
      </c>
      <c r="EG45" s="1399" t="n">
        <v>709.7047</v>
      </c>
      <c r="EH45" s="1399" t="n">
        <v>772.2527</v>
      </c>
      <c r="EI45" s="1399" t="n">
        <v>835.6722</v>
      </c>
      <c r="EJ45" s="1399" t="n">
        <v>807.7691</v>
      </c>
      <c r="EK45" s="1399" t="n">
        <v>792.2406</v>
      </c>
      <c r="EL45" s="1399" t="n">
        <v>753.6898</v>
      </c>
      <c r="EM45" s="1405" t="n"/>
      <c r="EN45" s="31" t="n"/>
      <c r="EO45" s="1955">
        <f>SUM(EA45:EL45)</f>
        <v/>
      </c>
    </row>
    <row r="46" ht="27" customHeight="1" s="21" thickBot="1">
      <c r="A46" s="1954" t="n"/>
      <c r="B46" s="1392" t="inlineStr">
        <is>
          <t>规下货物周转量  (万吨公里)</t>
        </is>
      </c>
      <c r="C46" s="1409" t="n">
        <v>12111.6394199699</v>
      </c>
      <c r="D46" s="31">
        <f>C46/T46-1</f>
        <v/>
      </c>
      <c r="E46" s="1409" t="n">
        <v>7750.92905985654</v>
      </c>
      <c r="F46" s="31">
        <f>E46/V46-1</f>
        <v/>
      </c>
      <c r="G46" s="1409" t="n">
        <v>9832.85122826477</v>
      </c>
      <c r="H46" s="31">
        <f>G46/X46-1</f>
        <v/>
      </c>
      <c r="I46" s="1409" t="n">
        <v>9247.551408614439</v>
      </c>
      <c r="J46" s="31">
        <f>I46/Z46-1</f>
        <v/>
      </c>
      <c r="K46" s="2136" t="n">
        <v>9038.52937101671</v>
      </c>
      <c r="L46" s="31">
        <f>K46/AB46-1</f>
      </c>
      <c r="M46" s="2137" t="n">
        <v>10174.9284890651</v>
      </c>
      <c r="N46" s="31">
        <f>M46/AD46-1</f>
      </c>
      <c r="O46" s="2138" t="n">
        <v>11561.2564252366</v>
      </c>
      <c r="P46" s="31">
        <f>O46/AF46-1</f>
      </c>
      <c r="Q46" s="1409">
        <f>C46+E46+G46+I46+K46+M46+O46</f>
      </c>
      <c r="R46" s="31">
        <f>Q46/SUM(T46,V46,X46,Z46,AB46,AD46,AF46)-1</f>
      </c>
      <c r="S46" s="31" t="n"/>
      <c r="T46" s="1409" t="n">
        <v>6716.88019706344</v>
      </c>
      <c r="U46" s="31">
        <f>T46/AV46-1</f>
        <v/>
      </c>
      <c r="V46" s="1409" t="n">
        <v>6035.10239020191</v>
      </c>
      <c r="W46" s="31">
        <f>V46/AX46-1</f>
        <v/>
      </c>
      <c r="X46" s="1409" t="n">
        <v>5090.19790507242</v>
      </c>
      <c r="Y46" s="31">
        <f>X46/AZ46-1</f>
        <v/>
      </c>
      <c r="Z46" s="1409" t="n">
        <v>5504.51021832363</v>
      </c>
      <c r="AA46" s="31">
        <f>Z46/BB46-1</f>
        <v/>
      </c>
      <c r="AB46" s="1409" t="n">
        <v>5875.1642612238</v>
      </c>
      <c r="AC46" s="31">
        <f>AB46/BD46-1</f>
        <v/>
      </c>
      <c r="AD46" s="1409" t="n">
        <v>6301.86745820049</v>
      </c>
      <c r="AE46" s="31">
        <f>AD46/BF46-1</f>
        <v/>
      </c>
      <c r="AF46" s="1409" t="n">
        <v>10035.4914192901</v>
      </c>
      <c r="AG46" s="31">
        <f>AF46/BH46-1</f>
        <v/>
      </c>
      <c r="AH46" s="1409" t="n">
        <v>9747.67410566416</v>
      </c>
      <c r="AI46" s="31">
        <f>AH46/BJ46-1</f>
        <v/>
      </c>
      <c r="AJ46" s="1409" t="n">
        <v>10711.6909405721</v>
      </c>
      <c r="AK46" s="31">
        <f>AJ46/BL46-1</f>
        <v/>
      </c>
      <c r="AL46" s="1409" t="n">
        <v>11633.9583968584</v>
      </c>
      <c r="AM46" s="31">
        <f>AL46/BN46-1</f>
        <v/>
      </c>
      <c r="AN46" s="1409" t="n">
        <v>13808.9973750789</v>
      </c>
      <c r="AO46" s="31">
        <f>AN46/BP46-1</f>
        <v/>
      </c>
      <c r="AP46" s="1409" t="n">
        <v>16254.9267710597</v>
      </c>
      <c r="AQ46" s="31">
        <f>AP46/BR46-1</f>
        <v/>
      </c>
      <c r="AR46" s="1409">
        <f>T46+V46+X46+Z46+AB46+AD46+AF46+AH46+AJ46+AL46+AN46+AP46</f>
      </c>
      <c r="AS46" s="31">
        <f>AR46/SUM(AV46,AX46,AZ46,BB46,BD46,BF46,BH46,BJ46,BL46,BN46,BP46,BR46)-1</f>
        <v/>
      </c>
      <c r="AT46" s="31" t="n"/>
      <c r="AU46" s="1409">
        <f>AV46+AX46+AZ46+BB46+BD46+BF46+BH46+BJ46+BL46+BN46+BP46</f>
        <v/>
      </c>
      <c r="AV46" s="1409" t="n">
        <v>6078.77189043498</v>
      </c>
      <c r="AW46" s="31">
        <f>AV46/BW46-1</f>
        <v/>
      </c>
      <c r="AX46" s="1409" t="n">
        <v>1641.22016137363</v>
      </c>
      <c r="AY46" s="31">
        <f>AX46/BY46-1</f>
        <v/>
      </c>
      <c r="AZ46" s="1409" t="n">
        <v>6708.36073811172</v>
      </c>
      <c r="BA46" s="31">
        <f>AZ46/CA46-1</f>
        <v/>
      </c>
      <c r="BB46" s="1409" t="n">
        <v>6533.37174980742</v>
      </c>
      <c r="BC46" s="31">
        <f>BB46/CC46-1</f>
        <v/>
      </c>
      <c r="BD46" s="1409" t="n">
        <v>6753.61222361859</v>
      </c>
      <c r="BE46" s="31">
        <f>BD46/CE46-1</f>
        <v/>
      </c>
      <c r="BF46" s="1409" t="n">
        <v>7170.992531413</v>
      </c>
      <c r="BG46" s="31">
        <f>BF46/CG46-1</f>
        <v/>
      </c>
      <c r="BH46" s="1409" t="n">
        <v>8115.45193534008</v>
      </c>
      <c r="BI46" s="31">
        <f>BH46/CI46-1</f>
        <v/>
      </c>
      <c r="BJ46" s="1409" t="n">
        <v>8829.2485389495</v>
      </c>
      <c r="BK46" s="31">
        <f>BJ46/CK46-1</f>
        <v/>
      </c>
      <c r="BL46" s="1409" t="n">
        <v>10357.471699544</v>
      </c>
      <c r="BM46" s="31">
        <f>BL46/CM46-1</f>
        <v/>
      </c>
      <c r="BN46" s="1409" t="n">
        <v>11361.7313392076</v>
      </c>
      <c r="BO46" s="31">
        <f>BN46/CO46-1</f>
        <v/>
      </c>
      <c r="BP46" s="1409" t="n">
        <v>12094.3157834346</v>
      </c>
      <c r="BQ46" s="31">
        <f>BP46/CQ46-1</f>
        <v/>
      </c>
      <c r="BR46" s="1409" t="n">
        <v>4483.8835452378</v>
      </c>
      <c r="BS46" s="31">
        <f>BR46/CS46-1</f>
        <v/>
      </c>
      <c r="BT46" s="1409">
        <f>AV46+AX46+AZ46+BB46+BD46+BF46+BH46+BJ46+BL46+BN46+BP46+BR46</f>
        <v/>
      </c>
      <c r="BU46" s="31">
        <f>BT46/SUM(BW46,BY46,CA46,CC46,CE46,CG46,CI46,CK46,CM46,CO46,CQ46,CS46)-1</f>
        <v/>
      </c>
      <c r="BV46" s="31" t="n"/>
      <c r="BW46" s="1417" t="n">
        <v>1644.95210996996</v>
      </c>
      <c r="BX46" s="1410">
        <f>BW46/DK46-1</f>
        <v/>
      </c>
      <c r="BY46" s="1417" t="n">
        <v>3575.55067711792</v>
      </c>
      <c r="BZ46" s="1410">
        <f>BY46/DL46-1</f>
        <v/>
      </c>
      <c r="CA46" s="1414" t="n">
        <v>5807.49325451718</v>
      </c>
      <c r="CB46" s="1410">
        <f>CA46/DM46-1</f>
        <v/>
      </c>
      <c r="CC46" s="1414" t="n">
        <v>5626.05642033797</v>
      </c>
      <c r="CD46" s="1410">
        <f>CC46/DN46-1</f>
        <v/>
      </c>
      <c r="CE46" s="1414" t="n">
        <v>7118.49539219294</v>
      </c>
      <c r="CF46" s="1410">
        <f>CE46/DO46-1</f>
        <v/>
      </c>
      <c r="CG46" s="1417" t="n">
        <v>4314.67618137122</v>
      </c>
      <c r="CH46" s="1410">
        <f>CG46/DP46-1</f>
        <v/>
      </c>
      <c r="CI46" s="1427" t="n">
        <v>5023.19219847022</v>
      </c>
      <c r="CJ46" s="1410">
        <f>CI46/DQ46-1</f>
        <v/>
      </c>
      <c r="CK46" s="1414" t="n">
        <v>6155.52165344337</v>
      </c>
      <c r="CL46" s="1410">
        <f>CK46/DR46-1</f>
        <v/>
      </c>
      <c r="CM46" s="1414" t="n">
        <v>7626.65292039221</v>
      </c>
      <c r="CN46" s="1410">
        <f>CM46/DS46-1</f>
        <v/>
      </c>
      <c r="CO46" s="1414" t="n">
        <v>8683.25600510752</v>
      </c>
      <c r="CP46" s="1410">
        <f>CO46/DT46-1</f>
        <v/>
      </c>
      <c r="CQ46" s="1414" t="n">
        <v>8110.54016878789</v>
      </c>
      <c r="CR46" s="1410">
        <f>CQ46/DV46-1</f>
        <v/>
      </c>
      <c r="CS46" s="1414" t="n">
        <v>5785.1850417435</v>
      </c>
      <c r="CT46" s="1410">
        <f>CS46/DV46-1</f>
        <v/>
      </c>
      <c r="CU46" s="1414">
        <f>BW46+BY46+CA46+CC46+CE46+CG46+CI46+CK46+CM46+CO46+CQ46+CS46</f>
        <v/>
      </c>
      <c r="CV46" s="1410">
        <f>CU46/SUM(DK46:DV46)-1</f>
        <v/>
      </c>
      <c r="CW46" s="1410" t="n"/>
      <c r="CX46" s="1412">
        <f>CS46/CQ46-1</f>
        <v/>
      </c>
      <c r="CY46" s="1412">
        <f>CQ46/CO46-1</f>
        <v/>
      </c>
      <c r="CZ46" s="1412" t="n"/>
      <c r="DA46" s="1412" t="n"/>
      <c r="DB46" s="1412" t="n"/>
      <c r="DC46" s="1412" t="n"/>
      <c r="DD46" s="1412" t="n"/>
      <c r="DE46" s="1412" t="n"/>
      <c r="DF46" s="1412" t="n"/>
      <c r="DG46" s="1412" t="n"/>
      <c r="DH46" s="1412" t="n"/>
      <c r="DI46" s="1412" t="n"/>
      <c r="DJ46" s="2035" t="n"/>
      <c r="DK46" s="1444" t="n">
        <v>11054.0750439086</v>
      </c>
      <c r="DL46" s="1444" t="n">
        <v>8178.54277518148</v>
      </c>
      <c r="DM46" s="1423" t="n">
        <v>11276.4967204074</v>
      </c>
      <c r="DN46" s="1423" t="n">
        <v>9585.390416454469</v>
      </c>
      <c r="DO46" s="1423" t="n">
        <v>10705.8597857932</v>
      </c>
      <c r="DP46" s="1423" t="n">
        <v>10369.8045839918</v>
      </c>
      <c r="DQ46" s="1423" t="n">
        <v>10451.7599015875</v>
      </c>
      <c r="DR46" s="1423" t="n">
        <v>11019.9770276196</v>
      </c>
      <c r="DS46" s="1423" t="n">
        <v>5956.39792245368</v>
      </c>
      <c r="DT46" s="1423" t="n">
        <v>7234.96696681543</v>
      </c>
      <c r="DU46" s="1423" t="n">
        <v>8245.767065885349</v>
      </c>
      <c r="DV46" s="1423" t="n">
        <v>8377.60591383772</v>
      </c>
      <c r="DW46" s="1424" t="n">
        <v>-0.43788523222599</v>
      </c>
      <c r="DX46" s="1423" t="n">
        <v>112456.644123936</v>
      </c>
      <c r="DY46" s="1425" t="n">
        <v>-0.201238936906126</v>
      </c>
      <c r="DZ46" s="923" t="n"/>
      <c r="EA46" s="1399" t="n">
        <v>13324.8649189913</v>
      </c>
      <c r="EB46" s="1399" t="n">
        <v>7063.99539468052</v>
      </c>
      <c r="EC46" s="1399" t="n">
        <v>9386.153324795599</v>
      </c>
      <c r="ED46" s="1399" t="n">
        <v>10928.4118447341</v>
      </c>
      <c r="EE46" s="1399" t="n">
        <v>10802.1247318172</v>
      </c>
      <c r="EF46" s="1399" t="n">
        <v>12396.1913067061</v>
      </c>
      <c r="EG46" s="1399" t="n">
        <v>10982.6912223058</v>
      </c>
      <c r="EH46" s="1399" t="n">
        <v>11656.7926641281</v>
      </c>
      <c r="EI46" s="1399" t="n">
        <v>12449.3957960585</v>
      </c>
      <c r="EJ46" s="1399" t="n">
        <v>12366.4206691758</v>
      </c>
      <c r="EK46" s="1399" t="n">
        <v>14528.0703432689</v>
      </c>
      <c r="EL46" s="1399" t="n">
        <v>14903.7285517569</v>
      </c>
      <c r="EM46" s="1405" t="n"/>
      <c r="EN46" s="31" t="n"/>
      <c r="EO46" s="1955">
        <f>SUM(EA46:EL46)</f>
        <v/>
      </c>
    </row>
    <row r="47" ht="27" customFormat="1" customHeight="1" s="190">
      <c r="A47" s="1392" t="inlineStr">
        <is>
          <t>荆门市</t>
        </is>
      </c>
      <c r="B47" s="1392" t="inlineStr">
        <is>
          <t>规上+规下货运量  (万吨)</t>
        </is>
      </c>
      <c r="C47" s="1409" t="n">
        <v>1048.46864190797</v>
      </c>
      <c r="D47" s="31">
        <f>C47/T47-1</f>
        <v/>
      </c>
      <c r="E47" s="1409" t="n">
        <v>667.306083773405</v>
      </c>
      <c r="F47" s="31">
        <f>E47/V47-1</f>
        <v/>
      </c>
      <c r="G47" s="1409" t="n">
        <v>1044.84496579746</v>
      </c>
      <c r="H47" s="31">
        <f>G47/X47-1</f>
        <v/>
      </c>
      <c r="I47" s="1409" t="n">
        <v>1125.10526129741</v>
      </c>
      <c r="J47" s="31">
        <f>I47/Z47-1</f>
        <v/>
      </c>
      <c r="K47" s="1409" t="n">
        <v>1162.93450461594</v>
      </c>
      <c r="L47" s="31">
        <f>K47/AB47-1</f>
        <v/>
      </c>
      <c r="M47" s="1409" t="n">
        <v>1064.73734730691</v>
      </c>
      <c r="N47" s="31">
        <f>M47/AD47-1</f>
        <v/>
      </c>
      <c r="O47" s="1409" t="n">
        <v>1060.94652802068</v>
      </c>
      <c r="P47" s="31">
        <f>O47/AF47-1</f>
        <v/>
      </c>
      <c r="Q47" s="1409">
        <f>C47+E47+G47+I47+K47+M47+O47</f>
        <v/>
      </c>
      <c r="R47" s="31">
        <f>Q47/SUM(T47,V47,X47,Z47,AB47,AD47,AF47)-1</f>
        <v/>
      </c>
      <c r="S47" s="31" t="n"/>
      <c r="T47" s="1409" t="n">
        <v>843.363332950011</v>
      </c>
      <c r="U47" s="31">
        <f>T47/AV47-1</f>
        <v/>
      </c>
      <c r="V47" s="1409" t="n">
        <v>771.765993824731</v>
      </c>
      <c r="W47" s="31">
        <f>V47/AX47-1</f>
        <v/>
      </c>
      <c r="X47" s="1409" t="n">
        <v>1059.97163272749</v>
      </c>
      <c r="Y47" s="31">
        <f>X47/AZ47-1</f>
        <v/>
      </c>
      <c r="Z47" s="1409" t="n">
        <v>1115.72348650129</v>
      </c>
      <c r="AA47" s="31">
        <f>Z47/BB47-1</f>
        <v/>
      </c>
      <c r="AB47" s="1409" t="n">
        <v>1131.02796736967</v>
      </c>
      <c r="AC47" s="31">
        <f>AB47/BD47-1</f>
        <v/>
      </c>
      <c r="AD47" s="1409" t="n">
        <v>1001.11066236036</v>
      </c>
      <c r="AE47" s="31">
        <f>AD47/BF47-1</f>
        <v/>
      </c>
      <c r="AF47" s="1409" t="n">
        <v>1056.73473737358</v>
      </c>
      <c r="AG47" s="31">
        <f>AF47/BH47-1</f>
        <v/>
      </c>
      <c r="AH47" s="1409" t="n">
        <v>984.908624711224</v>
      </c>
      <c r="AI47" s="31">
        <f>AH47/BJ47-1</f>
        <v/>
      </c>
      <c r="AJ47" s="1409" t="n">
        <v>1025.38742977057</v>
      </c>
      <c r="AK47" s="31">
        <f>AJ47/BL47-1</f>
        <v/>
      </c>
      <c r="AL47" s="1409" t="n">
        <v>919.345897382316</v>
      </c>
      <c r="AM47" s="31">
        <f>AL47/BN47-1</f>
        <v/>
      </c>
      <c r="AN47" s="1409" t="n">
        <v>976.138972386964</v>
      </c>
      <c r="AO47" s="31">
        <f>AN47/BP47-1</f>
        <v/>
      </c>
      <c r="AP47" s="1409" t="n">
        <v>1003.69468192331</v>
      </c>
      <c r="AQ47" s="31">
        <f>AP47/BR47-1</f>
        <v/>
      </c>
      <c r="AR47" s="1409">
        <f>T47+V47+X47+Z47+AB47+AD47+AF47+AH47+AJ47+AL47+AN47+AP47</f>
        <v/>
      </c>
      <c r="AS47" s="31">
        <f>AR47/SUM(AV47,AX47,AZ47,BB47,BD47,BF47,BH47,BJ47,BL47,BN47,BP47,BR47)-1</f>
        <v/>
      </c>
      <c r="AT47" s="31" t="n"/>
      <c r="AU47" s="1409">
        <f>AV47+AX47+AZ47+BB47+BD47+BF47+BH47+BJ47+BL47+BN47+BP47</f>
        <v/>
      </c>
      <c r="AV47" s="1409" t="n">
        <v>895.223029616501</v>
      </c>
      <c r="AW47" s="31">
        <f>AV47/BW47-1</f>
        <v/>
      </c>
      <c r="AX47" s="1409" t="n">
        <v>471.322439235631</v>
      </c>
      <c r="AY47" s="31">
        <f>AX47/BY47-1</f>
        <v/>
      </c>
      <c r="AZ47" s="1409" t="n">
        <v>967.009032434472</v>
      </c>
      <c r="BA47" s="31">
        <f>AZ47/CA47-1</f>
        <v/>
      </c>
      <c r="BB47" s="1409" t="n">
        <v>1013.07240979885</v>
      </c>
      <c r="BC47" s="31">
        <f>BB47/CC47-1</f>
        <v/>
      </c>
      <c r="BD47" s="1409" t="n">
        <v>1056.15090559319</v>
      </c>
      <c r="BE47" s="31">
        <f>BD47/CE47-1</f>
        <v/>
      </c>
      <c r="BF47" s="1409" t="n">
        <v>946.297408339721</v>
      </c>
      <c r="BG47" s="31">
        <f>BF47/CG47-1</f>
        <v/>
      </c>
      <c r="BH47" s="1409" t="n">
        <v>993.246228901924</v>
      </c>
      <c r="BI47" s="31">
        <f>BH47/CI47-1</f>
        <v/>
      </c>
      <c r="BJ47" s="1409" t="n">
        <v>951.817403766005</v>
      </c>
      <c r="BK47" s="31">
        <f>BJ47/CK47-1</f>
        <v/>
      </c>
      <c r="BL47" s="1409" t="n">
        <v>958.708003080852</v>
      </c>
      <c r="BM47" s="31">
        <f>BL47/CM47-1</f>
        <v/>
      </c>
      <c r="BN47" s="1409" t="n">
        <v>912.76833747502</v>
      </c>
      <c r="BO47" s="31">
        <f>BN47/CO47-1</f>
        <v/>
      </c>
      <c r="BP47" s="1409" t="n">
        <v>953.406319539624</v>
      </c>
      <c r="BQ47" s="31">
        <f>BP47/CQ47-1</f>
        <v/>
      </c>
      <c r="BR47" s="1409" t="n">
        <v>992.310207083191</v>
      </c>
      <c r="BS47" s="31">
        <f>BR47/CS47-1</f>
        <v/>
      </c>
      <c r="BT47" s="1409">
        <f>AV47+AX47+AZ47+BB47+BD47+BF47+BH47+BJ47+BL47+BN47+BP47+BR47</f>
        <v/>
      </c>
      <c r="BU47" s="31">
        <f>BT47/SUM(BW47,BY47,CA47,CC47,CE47,CG47,CI47,CK47,CM47,CO47,CQ47,CS47)-1</f>
        <v/>
      </c>
      <c r="BV47" s="31" t="n"/>
      <c r="BW47" s="1417" t="n">
        <v>559.755537501837</v>
      </c>
      <c r="BX47" s="1410">
        <f>BW47/DK47-1</f>
        <v/>
      </c>
      <c r="BY47" s="1417" t="n">
        <v>772.786279606943</v>
      </c>
      <c r="BZ47" s="1410">
        <f>BY47/DL47-1</f>
        <v/>
      </c>
      <c r="CA47" s="1414" t="n">
        <v>945.63760991155</v>
      </c>
      <c r="CB47" s="1410">
        <f>CA47/DM47-1</f>
        <v/>
      </c>
      <c r="CC47" s="1414" t="n">
        <v>912.576373009302</v>
      </c>
      <c r="CD47" s="1410">
        <f>CC47/DN47-1</f>
        <v/>
      </c>
      <c r="CE47" s="1414" t="n">
        <v>964.472870117064</v>
      </c>
      <c r="CF47" s="1410">
        <f>CE47/DO47-1</f>
        <v/>
      </c>
      <c r="CG47" s="1427" t="n">
        <v>975.531410592804</v>
      </c>
      <c r="CH47" s="1410">
        <f>CG47/DP47-1</f>
        <v/>
      </c>
      <c r="CI47" s="1427" t="n">
        <v>982.606215761191</v>
      </c>
      <c r="CJ47" s="1410">
        <f>CI47/DQ47-1</f>
        <v/>
      </c>
      <c r="CK47" s="1414" t="n">
        <v>905.825925521208</v>
      </c>
      <c r="CL47" s="1410">
        <f>CK47/DR47-1</f>
        <v/>
      </c>
      <c r="CM47" s="1414" t="n">
        <v>955.814985852366</v>
      </c>
      <c r="CN47" s="1410">
        <f>CM47/DS47-1</f>
        <v/>
      </c>
      <c r="CO47" s="1414" t="n">
        <v>859.524388350917</v>
      </c>
      <c r="CP47" s="1410">
        <f>CO47/DT47-1</f>
        <v/>
      </c>
      <c r="CQ47" s="1414" t="n">
        <v>895.516281867874</v>
      </c>
      <c r="CR47" s="1410">
        <f>CQ47/DV47-1</f>
        <v/>
      </c>
      <c r="CS47" s="1414" t="n">
        <v>866.938759611974</v>
      </c>
      <c r="CT47" s="1410">
        <f>CS47/DV47-1</f>
        <v/>
      </c>
      <c r="CU47" s="1414">
        <f>BW47+BY47+CA47+CC47+CE47+CG47+CI47+CK47+CM47+CO47+CQ47+CS47</f>
        <v/>
      </c>
      <c r="CV47" s="1410">
        <f>CU47/SUM(DK47:DV47)-1</f>
        <v/>
      </c>
      <c r="CW47" s="1410" t="n"/>
      <c r="CX47" s="1412">
        <f>CS47/CQ47-1</f>
        <v/>
      </c>
      <c r="CY47" s="1412">
        <f>CQ47/CO47-1</f>
        <v/>
      </c>
      <c r="CZ47" s="1412" t="n"/>
      <c r="DA47" s="1412" t="n"/>
      <c r="DB47" s="1412" t="n"/>
      <c r="DC47" s="1412" t="n"/>
      <c r="DD47" s="1412" t="n"/>
      <c r="DE47" s="1412" t="n"/>
      <c r="DF47" s="1412" t="n"/>
      <c r="DG47" s="1412" t="n"/>
      <c r="DH47" s="1412" t="n"/>
      <c r="DI47" s="1412" t="n"/>
      <c r="DJ47" s="1440" t="n"/>
      <c r="DK47" s="1441" t="n">
        <v>625.404784463892</v>
      </c>
      <c r="DL47" s="1441" t="n">
        <v>481.26393313315</v>
      </c>
      <c r="DM47" s="1428" t="n">
        <v>731.60096717241</v>
      </c>
      <c r="DN47" s="1428" t="n">
        <v>729.897596826113</v>
      </c>
      <c r="DO47" s="1428" t="n">
        <v>828.665062419998</v>
      </c>
      <c r="DP47" s="1428" t="n">
        <v>782.047476812122</v>
      </c>
      <c r="DQ47" s="1428" t="n">
        <v>831.180050055558</v>
      </c>
      <c r="DR47" s="1428" t="n">
        <v>679.197983415017</v>
      </c>
      <c r="DS47" s="1428" t="n">
        <v>860.388349383571</v>
      </c>
      <c r="DT47" s="1428" t="n">
        <v>702.783674586144</v>
      </c>
      <c r="DU47" s="1428" t="n">
        <v>749.189818604787</v>
      </c>
      <c r="DV47" s="1428" t="n">
        <v>794.407243183668</v>
      </c>
      <c r="DW47" s="1429" t="n">
        <v>-0.06895100272099308</v>
      </c>
      <c r="DX47" s="1428" t="n">
        <v>8796.02694005643</v>
      </c>
      <c r="DY47" s="924" t="n">
        <v>-0.09449012032556481</v>
      </c>
      <c r="DZ47" s="1442" t="n"/>
      <c r="EA47" s="1399" t="n">
        <v>866.563913864762</v>
      </c>
      <c r="EB47" s="1399" t="n">
        <v>381.297858979952</v>
      </c>
      <c r="EC47" s="1399" t="n">
        <v>706.501542546688</v>
      </c>
      <c r="ED47" s="1399" t="n">
        <v>903.285727724345</v>
      </c>
      <c r="EE47" s="1399" t="n">
        <v>958.9927097441361</v>
      </c>
      <c r="EF47" s="1399" t="n">
        <v>1044.13032330275</v>
      </c>
      <c r="EG47" s="1399" t="n">
        <v>902.970847560428</v>
      </c>
      <c r="EH47" s="1399" t="n">
        <v>605.57545086679</v>
      </c>
      <c r="EI47" s="1399" t="n">
        <v>844.248638140412</v>
      </c>
      <c r="EJ47" s="1399" t="n">
        <v>764.133281045363</v>
      </c>
      <c r="EK47" s="1399" t="n">
        <v>882.954731813549</v>
      </c>
      <c r="EL47" s="1399" t="n">
        <v>853.2389224469659</v>
      </c>
      <c r="EM47" s="1418" t="n"/>
      <c r="EN47" s="31" t="n"/>
      <c r="EO47" s="1955">
        <f>SUM(EA47:EL47)</f>
        <v/>
      </c>
    </row>
    <row r="48" ht="27" customHeight="1" s="21">
      <c r="A48" s="1977" t="n"/>
      <c r="B48" s="1392" t="inlineStr">
        <is>
          <t>规上货运量      (万吨)</t>
        </is>
      </c>
      <c r="C48" s="1409" t="n">
        <v>81.4962</v>
      </c>
      <c r="D48" s="31">
        <f>C48/T48-1</f>
        <v/>
      </c>
      <c r="E48" s="1409" t="n">
        <v>61.1436</v>
      </c>
      <c r="F48" s="31">
        <f>E48/V48-1</f>
        <v/>
      </c>
      <c r="G48" s="1409" t="n">
        <v>80.33580000000001</v>
      </c>
      <c r="H48" s="31">
        <f>G48/X48-1</f>
        <v/>
      </c>
      <c r="I48" s="1409" t="n">
        <v>82.9171</v>
      </c>
      <c r="J48" s="31">
        <f>I48/Z48-1</f>
        <v/>
      </c>
      <c r="K48" s="1409" t="n">
        <v>86.6882</v>
      </c>
      <c r="L48" s="31">
        <f>K48/AB48-1</f>
      </c>
      <c r="M48" s="1409" t="n">
        <v>81.6839</v>
      </c>
      <c r="N48" s="31">
        <f>M48/AD48-1</f>
      </c>
      <c r="O48" s="1409" t="n">
        <v>77.6389</v>
      </c>
      <c r="P48" s="31">
        <f>O48/AF48-1</f>
      </c>
      <c r="Q48" s="1409">
        <f>C48+E48+G48+I48+K48+M48+O48</f>
      </c>
      <c r="R48" s="31">
        <f>Q48/SUM(T48,V48,X48,Z48,AB48,AD48,AF48)-1</f>
      </c>
      <c r="S48" s="31" t="n"/>
      <c r="T48" s="1409" t="n">
        <v>88.20359999999999</v>
      </c>
      <c r="U48" s="31">
        <f>T48/AV48-1</f>
        <v/>
      </c>
      <c r="V48" s="1409" t="n">
        <v>66.8519</v>
      </c>
      <c r="W48" s="31">
        <f>V48/AX48-1</f>
        <v/>
      </c>
      <c r="X48" s="1409" t="n">
        <v>82.10339999999999</v>
      </c>
      <c r="Y48" s="31">
        <f>X48/AZ48-1</f>
        <v/>
      </c>
      <c r="Z48" s="1409" t="n">
        <v>83.3415</v>
      </c>
      <c r="AA48" s="31">
        <f>Z48/BB48-1</f>
        <v/>
      </c>
      <c r="AB48" s="1409" t="n">
        <v>103.3841</v>
      </c>
      <c r="AC48" s="31">
        <f>AB48/BD48-1</f>
        <v/>
      </c>
      <c r="AD48" s="1409" t="n">
        <v>87.661</v>
      </c>
      <c r="AE48" s="31">
        <f>AD48/BF48-1</f>
        <v/>
      </c>
      <c r="AF48" s="1409" t="n">
        <v>87.54600000000001</v>
      </c>
      <c r="AG48" s="31">
        <f>AF48/BH48-1</f>
        <v/>
      </c>
      <c r="AH48" s="1409" t="n">
        <v>82.6829</v>
      </c>
      <c r="AI48" s="31">
        <f>AH48/BJ48-1</f>
        <v/>
      </c>
      <c r="AJ48" s="1409" t="n">
        <v>80.5562</v>
      </c>
      <c r="AK48" s="31">
        <f>AJ48/BL48-1</f>
        <v/>
      </c>
      <c r="AL48" s="1409" t="n">
        <v>76.3913</v>
      </c>
      <c r="AM48" s="31">
        <f>AL48/BN48-1</f>
        <v/>
      </c>
      <c r="AN48" s="1409" t="n">
        <v>80.6073</v>
      </c>
      <c r="AO48" s="31">
        <f>AN48/BP48-1</f>
        <v/>
      </c>
      <c r="AP48" s="1409" t="n">
        <v>86.5227</v>
      </c>
      <c r="AQ48" s="31">
        <f>AP48/BR48-1</f>
        <v/>
      </c>
      <c r="AR48" s="1409">
        <f>T48+V48+X48+Z48+AB48+AD48+AF48+AH48+AJ48+AL48+AN48+AP48</f>
      </c>
      <c r="AS48" s="31">
        <f>AR48/SUM(AV48,AX48,AZ48,BB48,BD48,BF48,BH48,BJ48,BL48,BN48,BP48,BR48)-1</f>
        <v/>
      </c>
      <c r="AT48" s="31" t="n"/>
      <c r="AU48" s="1409">
        <f>AV48+AX48+AZ48+BB48+BD48+BF48+BH48+BJ48+BL48+BN48+BP48</f>
        <v/>
      </c>
      <c r="AV48" s="1409" t="n">
        <v>91.5946</v>
      </c>
      <c r="AW48" s="31">
        <f>AV48/BW48-1</f>
        <v/>
      </c>
      <c r="AX48" s="1409" t="n">
        <v>61.9119</v>
      </c>
      <c r="AY48" s="31">
        <f>AX48/BY48-1</f>
        <v/>
      </c>
      <c r="AZ48" s="1409" t="n">
        <v>93.9859</v>
      </c>
      <c r="BA48" s="31">
        <f>AZ48/CA48-1</f>
        <v/>
      </c>
      <c r="BB48" s="1409" t="n">
        <v>96.6005</v>
      </c>
      <c r="BC48" s="31">
        <f>BB48/CC48-1</f>
        <v/>
      </c>
      <c r="BD48" s="1409" t="n">
        <v>93.34829999999999</v>
      </c>
      <c r="BE48" s="31">
        <f>BD48/CE48-1</f>
        <v/>
      </c>
      <c r="BF48" s="1409" t="n">
        <v>86.854</v>
      </c>
      <c r="BG48" s="31">
        <f>BF48/CG48-1</f>
        <v/>
      </c>
      <c r="BH48" s="1409" t="n">
        <v>85.5861</v>
      </c>
      <c r="BI48" s="31">
        <f>BH48/CI48-1</f>
        <v/>
      </c>
      <c r="BJ48" s="1409" t="n">
        <v>90.5787</v>
      </c>
      <c r="BK48" s="31">
        <f>BJ48/CK48-1</f>
        <v/>
      </c>
      <c r="BL48" s="1409" t="n">
        <v>92.95059999999999</v>
      </c>
      <c r="BM48" s="31">
        <f>BL48/CM48-1</f>
        <v/>
      </c>
      <c r="BN48" s="1409" t="n">
        <v>91.55589999999999</v>
      </c>
      <c r="BO48" s="31">
        <f>BN48/CO48-1</f>
        <v/>
      </c>
      <c r="BP48" s="1409" t="n">
        <v>95.23690000000001</v>
      </c>
      <c r="BQ48" s="31">
        <f>BP48/CQ48-1</f>
        <v/>
      </c>
      <c r="BR48" s="1409" t="n">
        <v>100.91</v>
      </c>
      <c r="BS48" s="31">
        <f>BR48/CS48-1</f>
        <v/>
      </c>
      <c r="BT48" s="1409">
        <f>AV48+AX48+AZ48+BB48+BD48+BF48+BH48+BJ48+BL48+BN48+BP48+BR48</f>
        <v/>
      </c>
      <c r="BU48" s="31">
        <f>BT48/SUM(BW48,BY48,CA48,CC48,CE48,CG48,CI48,CK48,CM48,CO48,CQ48,CS48)-1</f>
        <v/>
      </c>
      <c r="BV48" s="31" t="n"/>
      <c r="BW48" s="1417" t="n">
        <v>42.301</v>
      </c>
      <c r="BX48" s="1410">
        <f>BW48/DK48-1</f>
        <v/>
      </c>
      <c r="BY48" s="1417" t="n">
        <v>48.5294</v>
      </c>
      <c r="BZ48" s="1410">
        <f>BY48/DL48-1</f>
        <v/>
      </c>
      <c r="CA48" s="1414" t="n">
        <v>55.6752</v>
      </c>
      <c r="CB48" s="1410">
        <f>CA48/DM48-1</f>
        <v/>
      </c>
      <c r="CC48" s="1414" t="n">
        <v>56.9304</v>
      </c>
      <c r="CD48" s="1410">
        <f>CC48/DN48-1</f>
        <v/>
      </c>
      <c r="CE48" s="1414" t="n">
        <v>60.0889</v>
      </c>
      <c r="CF48" s="1410">
        <f>CE48/DO48-1</f>
        <v/>
      </c>
      <c r="CG48" s="1427" t="n">
        <v>57.8037</v>
      </c>
      <c r="CH48" s="1410">
        <f>CG48/DP48-1</f>
        <v/>
      </c>
      <c r="CI48" s="1427" t="n">
        <v>58.9229</v>
      </c>
      <c r="CJ48" s="1410">
        <f>CI48/DQ48-1</f>
        <v/>
      </c>
      <c r="CK48" s="1414" t="n">
        <v>63.7684</v>
      </c>
      <c r="CL48" s="1410">
        <f>CK48/DR48-1</f>
        <v/>
      </c>
      <c r="CM48" s="1414" t="n">
        <v>58.7578</v>
      </c>
      <c r="CN48" s="1410">
        <f>CM48/DS48-1</f>
        <v/>
      </c>
      <c r="CO48" s="1414" t="n">
        <v>62.7845</v>
      </c>
      <c r="CP48" s="1410">
        <f>CO48/DT48-1</f>
        <v/>
      </c>
      <c r="CQ48" s="1414" t="n">
        <v>63.8132</v>
      </c>
      <c r="CR48" s="1410">
        <f>CQ48/DV48-1</f>
        <v/>
      </c>
      <c r="CS48" s="1414" t="n">
        <v>59.9257</v>
      </c>
      <c r="CT48" s="1410">
        <f>CS48/DV48-1</f>
        <v/>
      </c>
      <c r="CU48" s="1414">
        <f>BW48+BY48+CA48+CC48+CE48+CG48+CI48+CK48+CM48+CO48+CQ48+CS48</f>
        <v/>
      </c>
      <c r="CV48" s="1410">
        <f>CU48/SUM(DK48:DV48)-1</f>
        <v/>
      </c>
      <c r="CW48" s="1410" t="n"/>
      <c r="CX48" s="1412">
        <f>CS48/CQ48-1</f>
        <v/>
      </c>
      <c r="CY48" s="1412">
        <f>CQ48/CO48-1</f>
        <v/>
      </c>
      <c r="CZ48" s="1412" t="n"/>
      <c r="DA48" s="1412" t="n"/>
      <c r="DB48" s="1412" t="n"/>
      <c r="DC48" s="1412" t="n"/>
      <c r="DD48" s="1412" t="n"/>
      <c r="DE48" s="1412" t="n"/>
      <c r="DF48" s="1412" t="n"/>
      <c r="DG48" s="1412" t="n"/>
      <c r="DH48" s="1412" t="n"/>
      <c r="DI48" s="1412" t="n"/>
      <c r="DJ48" s="1431" t="inlineStr">
        <is>
          <t>荆门市</t>
        </is>
      </c>
      <c r="DK48" s="1441" t="n">
        <v>29.7853</v>
      </c>
      <c r="DL48" s="1441" t="n">
        <v>20.6456</v>
      </c>
      <c r="DM48" s="1428" t="n">
        <v>24.0453</v>
      </c>
      <c r="DN48" s="1428" t="n">
        <v>26.3105</v>
      </c>
      <c r="DO48" s="1428" t="n">
        <v>27.2956</v>
      </c>
      <c r="DP48" s="1428" t="n">
        <v>27.9794</v>
      </c>
      <c r="DQ48" s="1428" t="n">
        <v>26.7152</v>
      </c>
      <c r="DR48" s="1428" t="n">
        <v>25.2666</v>
      </c>
      <c r="DS48" s="1428" t="n">
        <v>26.169</v>
      </c>
      <c r="DT48" s="1428" t="n">
        <v>25.3269</v>
      </c>
      <c r="DU48" s="1428" t="n">
        <v>27.5938</v>
      </c>
      <c r="DV48" s="1428" t="n">
        <v>28.8581</v>
      </c>
      <c r="DW48" s="1429" t="n">
        <v>0.80662347012239</v>
      </c>
      <c r="DX48" s="1428" t="n">
        <v>315.9913</v>
      </c>
      <c r="DY48" s="924" t="n">
        <v>0.852806316601719</v>
      </c>
      <c r="DZ48" s="924" t="n"/>
      <c r="EA48" s="1399" t="n">
        <v>18.8902</v>
      </c>
      <c r="EB48" s="1399" t="n">
        <v>10.2183</v>
      </c>
      <c r="EC48" s="1399" t="n">
        <v>13.1202</v>
      </c>
      <c r="ED48" s="1399" t="n">
        <v>15.2223</v>
      </c>
      <c r="EE48" s="1399" t="n">
        <v>14.0881</v>
      </c>
      <c r="EF48" s="1399" t="n">
        <v>14.3922</v>
      </c>
      <c r="EG48" s="1399" t="n">
        <v>15.823</v>
      </c>
      <c r="EH48" s="1399" t="n">
        <v>8.0435</v>
      </c>
      <c r="EI48" s="1399" t="n">
        <v>13.6418</v>
      </c>
      <c r="EJ48" s="1399" t="n">
        <v>15.0801</v>
      </c>
      <c r="EK48" s="1399" t="n">
        <v>16.0542</v>
      </c>
      <c r="EL48" s="1399" t="n">
        <v>15.9735</v>
      </c>
      <c r="EM48" s="1405" t="n"/>
      <c r="EN48" s="31" t="n"/>
      <c r="EO48" s="1955">
        <f>SUM(EA48:EL48)</f>
        <v/>
      </c>
    </row>
    <row r="49" ht="27" customFormat="1" customHeight="1" s="190">
      <c r="A49" s="1977" t="n"/>
      <c r="B49" s="1392" t="inlineStr">
        <is>
          <t>规下货运量      (万吨)</t>
        </is>
      </c>
      <c r="C49" s="1409" t="n">
        <v>966.9724419079701</v>
      </c>
      <c r="D49" s="31">
        <f>C49/T49-1</f>
        <v/>
      </c>
      <c r="E49" s="1409" t="n">
        <v>606.162483773405</v>
      </c>
      <c r="F49" s="31">
        <f>E49/V49-1</f>
        <v/>
      </c>
      <c r="G49" s="1409" t="n">
        <v>964.5091657974599</v>
      </c>
      <c r="H49" s="31">
        <f>G49/X49-1</f>
        <v/>
      </c>
      <c r="I49" s="1409" t="n">
        <v>1042.18816129741</v>
      </c>
      <c r="J49" s="31">
        <f>I49/Z49-1</f>
        <v/>
      </c>
      <c r="K49" s="1409" t="n">
        <v>1076.24630461594</v>
      </c>
      <c r="L49" s="31">
        <f>K49/AB49-1</f>
        <v/>
      </c>
      <c r="M49" s="1409" t="n">
        <v>983.0534473069099</v>
      </c>
      <c r="N49" s="31">
        <f>M49/AD49-1</f>
        <v/>
      </c>
      <c r="O49" s="1409" t="n">
        <v>983.30762802068</v>
      </c>
      <c r="P49" s="31">
        <f>O49/AF49-1</f>
        <v/>
      </c>
      <c r="Q49" s="1409">
        <f>C49+E49+G49+I49+K49+M49+O49</f>
        <v/>
      </c>
      <c r="R49" s="31">
        <f>Q49/SUM(T49,V49,X49,Z49,AB49,AD49,AF49)-1</f>
        <v/>
      </c>
      <c r="S49" s="31" t="n"/>
      <c r="T49" s="1409" t="n">
        <v>755.1597329500109</v>
      </c>
      <c r="U49" s="31">
        <f>T49/AV49-1</f>
        <v/>
      </c>
      <c r="V49" s="1409" t="n">
        <v>704.914093824731</v>
      </c>
      <c r="W49" s="31">
        <f>V49/AX49-1</f>
        <v/>
      </c>
      <c r="X49" s="1409" t="n">
        <v>977.8682327274901</v>
      </c>
      <c r="Y49" s="31">
        <f>X49/AZ49-1</f>
        <v/>
      </c>
      <c r="Z49" s="1409" t="n">
        <v>1032.38198650129</v>
      </c>
      <c r="AA49" s="31">
        <f>Z49/BB49-1</f>
        <v/>
      </c>
      <c r="AB49" s="1409" t="n">
        <v>1027.64386736967</v>
      </c>
      <c r="AC49" s="31">
        <f>AB49/BD49-1</f>
        <v/>
      </c>
      <c r="AD49" s="1409" t="n">
        <v>913.44966236036</v>
      </c>
      <c r="AE49" s="31">
        <f>AD49/BF49-1</f>
        <v/>
      </c>
      <c r="AF49" s="1409" t="n">
        <v>969.1887373735799</v>
      </c>
      <c r="AG49" s="31">
        <f>AF49/BH49-1</f>
        <v/>
      </c>
      <c r="AH49" s="1409" t="n">
        <v>902.225724711224</v>
      </c>
      <c r="AI49" s="31">
        <f>AH49/BJ49-1</f>
        <v/>
      </c>
      <c r="AJ49" s="1409" t="n">
        <v>944.83122977057</v>
      </c>
      <c r="AK49" s="31">
        <f>AJ49/BL49-1</f>
        <v/>
      </c>
      <c r="AL49" s="1409" t="n">
        <v>842.954597382316</v>
      </c>
      <c r="AM49" s="31">
        <f>AL49/BN49-1</f>
        <v/>
      </c>
      <c r="AN49" s="1409" t="n">
        <v>895.531672386964</v>
      </c>
      <c r="AO49" s="31">
        <f>AN49/BP49-1</f>
        <v/>
      </c>
      <c r="AP49" s="1409" t="n">
        <v>917.17198192331</v>
      </c>
      <c r="AQ49" s="31">
        <f>AP49/BR49-1</f>
        <v/>
      </c>
      <c r="AR49" s="1409">
        <f>T49+V49+X49+Z49+AB49+AD49+AF49+AH49+AJ49+AL49+AN49+AP49</f>
        <v/>
      </c>
      <c r="AS49" s="31">
        <f>AR49/SUM(AV49,AX49,AZ49,BB49,BD49,BF49,BH49,BJ49,BL49,BN49,BP49,BR49)-1</f>
        <v/>
      </c>
      <c r="AT49" s="31" t="n"/>
      <c r="AU49" s="1409">
        <f>AV49+AX49+AZ49+BB49+BD49+BF49+BH49+BJ49+BL49+BN49+BP49</f>
        <v/>
      </c>
      <c r="AV49" s="1409" t="n">
        <v>803.628429616501</v>
      </c>
      <c r="AW49" s="31">
        <f>AV49/BW49-1</f>
        <v/>
      </c>
      <c r="AX49" s="1409" t="n">
        <v>409.410539235631</v>
      </c>
      <c r="AY49" s="31">
        <f>AX49/BY49-1</f>
        <v/>
      </c>
      <c r="AZ49" s="1409" t="n">
        <v>873.023132434472</v>
      </c>
      <c r="BA49" s="31">
        <f>AZ49/CA49-1</f>
        <v/>
      </c>
      <c r="BB49" s="1409" t="n">
        <v>916.47190979885</v>
      </c>
      <c r="BC49" s="31">
        <f>BB49/CC49-1</f>
        <v/>
      </c>
      <c r="BD49" s="1409" t="n">
        <v>962.8026055931899</v>
      </c>
      <c r="BE49" s="31">
        <f>BD49/CE49-1</f>
        <v/>
      </c>
      <c r="BF49" s="1409" t="n">
        <v>859.4434083397209</v>
      </c>
      <c r="BG49" s="31">
        <f>BF49/CG49-1</f>
        <v/>
      </c>
      <c r="BH49" s="1409" t="n">
        <v>907.6601289019241</v>
      </c>
      <c r="BI49" s="31">
        <f>BH49/CI49-1</f>
        <v/>
      </c>
      <c r="BJ49" s="1409" t="n">
        <v>861.238703766005</v>
      </c>
      <c r="BK49" s="31">
        <f>BJ49/CK49-1</f>
        <v/>
      </c>
      <c r="BL49" s="1409" t="n">
        <v>865.757403080852</v>
      </c>
      <c r="BM49" s="31">
        <f>BL49/CM49-1</f>
        <v/>
      </c>
      <c r="BN49" s="1409" t="n">
        <v>821.21243747502</v>
      </c>
      <c r="BO49" s="31">
        <f>BN49/CO49-1</f>
        <v/>
      </c>
      <c r="BP49" s="1409" t="n">
        <v>858.169419539624</v>
      </c>
      <c r="BQ49" s="31">
        <f>BP49/CQ49-1</f>
        <v/>
      </c>
      <c r="BR49" s="1409" t="n">
        <v>891.400207083191</v>
      </c>
      <c r="BS49" s="31">
        <f>BR49/CS49-1</f>
        <v/>
      </c>
      <c r="BT49" s="1409">
        <f>AV49+AX49+AZ49+BB49+BD49+BF49+BH49+BJ49+BL49+BN49+BP49+BR49</f>
        <v/>
      </c>
      <c r="BU49" s="31">
        <f>BT49/SUM(BW49,BY49,CA49,CC49,CE49,CG49,CI49,CK49,CM49,CO49,CQ49,CS49)-1</f>
        <v/>
      </c>
      <c r="BV49" s="31" t="n"/>
      <c r="BW49" s="1417" t="n">
        <v>517.454537501837</v>
      </c>
      <c r="BX49" s="1410">
        <f>BW49/DK49-1</f>
        <v/>
      </c>
      <c r="BY49" s="1417" t="n">
        <v>724.256879606943</v>
      </c>
      <c r="BZ49" s="1410">
        <f>BY49/DL49-1</f>
        <v/>
      </c>
      <c r="CA49" s="1414" t="n">
        <v>889.96240991155</v>
      </c>
      <c r="CB49" s="1410">
        <f>CA49/DM49-1</f>
        <v/>
      </c>
      <c r="CC49" s="1414" t="n">
        <v>855.645973009302</v>
      </c>
      <c r="CD49" s="1410">
        <f>CC49/DN49-1</f>
        <v/>
      </c>
      <c r="CE49" s="1414" t="n">
        <v>904.383970117064</v>
      </c>
      <c r="CF49" s="1410">
        <f>CE49/DO49-1</f>
        <v/>
      </c>
      <c r="CG49" s="1427" t="n">
        <v>917.727710592804</v>
      </c>
      <c r="CH49" s="1410">
        <f>CG49/DP49-1</f>
        <v/>
      </c>
      <c r="CI49" s="1427" t="n">
        <v>923.683315761191</v>
      </c>
      <c r="CJ49" s="1410">
        <f>CI49/DQ49-1</f>
        <v/>
      </c>
      <c r="CK49" s="1414" t="n">
        <v>842.0575255212079</v>
      </c>
      <c r="CL49" s="1410">
        <f>CK49/DR49-1</f>
        <v/>
      </c>
      <c r="CM49" s="1414" t="n">
        <v>897.057185852366</v>
      </c>
      <c r="CN49" s="1410">
        <f>CM49/DS49-1</f>
        <v/>
      </c>
      <c r="CO49" s="1414" t="n">
        <v>796.739888350917</v>
      </c>
      <c r="CP49" s="1410">
        <f>CO49/DT49-1</f>
        <v/>
      </c>
      <c r="CQ49" s="1414" t="n">
        <v>831.7030818678739</v>
      </c>
      <c r="CR49" s="1410">
        <f>CQ49/DV49-1</f>
        <v/>
      </c>
      <c r="CS49" s="1414" t="n">
        <v>807.013059611974</v>
      </c>
      <c r="CT49" s="1410">
        <f>CS49/DV49-1</f>
        <v/>
      </c>
      <c r="CU49" s="1414">
        <f>BW49+BY49+CA49+CC49+CE49+CG49+CI49+CK49+CM49+CO49+CQ49+CS49</f>
        <v/>
      </c>
      <c r="CV49" s="1410">
        <f>CU49/SUM(DK49:DV49)-1</f>
        <v/>
      </c>
      <c r="CW49" s="1410" t="n"/>
      <c r="CX49" s="1412">
        <f>CS49/CQ49-1</f>
        <v/>
      </c>
      <c r="CY49" s="1412">
        <f>CQ49/CO49-1</f>
        <v/>
      </c>
      <c r="CZ49" s="1412" t="n"/>
      <c r="DA49" s="1412" t="n"/>
      <c r="DB49" s="1412" t="n"/>
      <c r="DC49" s="1412" t="n"/>
      <c r="DD49" s="1412" t="n"/>
      <c r="DE49" s="1412" t="n"/>
      <c r="DF49" s="1412" t="n"/>
      <c r="DG49" s="1412" t="n"/>
      <c r="DH49" s="1412" t="n"/>
      <c r="DI49" s="1412" t="n"/>
      <c r="DK49" s="1441" t="n">
        <v>595.619484463892</v>
      </c>
      <c r="DL49" s="1441" t="n">
        <v>460.61833313315</v>
      </c>
      <c r="DM49" s="1428" t="n">
        <v>707.55566717241</v>
      </c>
      <c r="DN49" s="1428" t="n">
        <v>703.587096826113</v>
      </c>
      <c r="DO49" s="1428" t="n">
        <v>801.3694624199979</v>
      </c>
      <c r="DP49" s="1428" t="n">
        <v>754.0680768121219</v>
      </c>
      <c r="DQ49" s="1428" t="n">
        <v>804.464850055558</v>
      </c>
      <c r="DR49" s="1428" t="n">
        <v>653.931383415017</v>
      </c>
      <c r="DS49" s="1428" t="n">
        <v>834.2193493835711</v>
      </c>
      <c r="DT49" s="1428" t="n">
        <v>677.456774586144</v>
      </c>
      <c r="DU49" s="1428" t="n">
        <v>721.596018604787</v>
      </c>
      <c r="DV49" s="1428" t="n">
        <v>765.549143183668</v>
      </c>
      <c r="DW49" s="1429" t="n">
        <v>-0.08565536966008014</v>
      </c>
      <c r="DX49" s="1428" t="n">
        <v>8480.035640056431</v>
      </c>
      <c r="DY49" s="924" t="n">
        <v>-0.1114190816216898</v>
      </c>
      <c r="DZ49" s="924" t="n"/>
      <c r="EA49" s="1399" t="n">
        <v>847.6737138647619</v>
      </c>
      <c r="EB49" s="1399" t="n">
        <v>371.079558979952</v>
      </c>
      <c r="EC49" s="1399" t="n">
        <v>693.3813425466881</v>
      </c>
      <c r="ED49" s="1399" t="n">
        <v>888.0634277243449</v>
      </c>
      <c r="EE49" s="1399" t="n">
        <v>944.904609744136</v>
      </c>
      <c r="EF49" s="1399" t="n">
        <v>1029.73812330275</v>
      </c>
      <c r="EG49" s="1399" t="n">
        <v>887.147847560428</v>
      </c>
      <c r="EH49" s="1399" t="n">
        <v>597.53195086679</v>
      </c>
      <c r="EI49" s="1399" t="n">
        <v>830.606838140412</v>
      </c>
      <c r="EJ49" s="1399" t="n">
        <v>749.053181045363</v>
      </c>
      <c r="EK49" s="1399" t="n">
        <v>866.9005318135489</v>
      </c>
      <c r="EL49" s="1399" t="n">
        <v>837.265422446966</v>
      </c>
      <c r="EM49" s="1418" t="n"/>
      <c r="EN49" s="31" t="n"/>
      <c r="EO49" s="1955">
        <f>SUM(EA49:EL49)</f>
        <v/>
      </c>
    </row>
    <row r="50" ht="27" customHeight="1" s="21">
      <c r="A50" s="1977" t="n"/>
      <c r="B50" s="1392" t="inlineStr">
        <is>
          <t>规上+规下周转量  (万吨公里)</t>
        </is>
      </c>
      <c r="C50" s="1409">
        <f>C51+C52</f>
        <v/>
      </c>
      <c r="D50" s="31">
        <f>C50/T50-1</f>
        <v/>
      </c>
      <c r="E50" s="1409">
        <f>E51+E52</f>
        <v/>
      </c>
      <c r="F50" s="31">
        <f>E50/V50-1</f>
        <v/>
      </c>
      <c r="G50" s="1409">
        <f>G51+G52</f>
        <v/>
      </c>
      <c r="H50" s="31">
        <f>G50/X50-1</f>
        <v/>
      </c>
      <c r="I50" s="1409">
        <f>I51+I52</f>
        <v/>
      </c>
      <c r="J50" s="31">
        <f>I50/Z50-1</f>
        <v/>
      </c>
      <c r="K50" s="2139">
        <f>K51+K52</f>
      </c>
      <c r="L50" s="31">
        <f>K50/AB50-1</f>
      </c>
      <c r="M50" s="2140">
        <f>M51+M52</f>
      </c>
      <c r="N50" s="31">
        <f>M50/AD50-1</f>
      </c>
      <c r="O50" s="2141">
        <f>O51+O52</f>
      </c>
      <c r="P50" s="31">
        <f>O50/AF50-1</f>
      </c>
      <c r="Q50" s="1409">
        <f>C50+E50+G50+I50+K50+M50+O50</f>
      </c>
      <c r="R50" s="31">
        <f>Q50/SUM(T50,V50,X50,Z50,AB50,AD50,AF50)-1</f>
      </c>
      <c r="S50" s="31" t="n"/>
      <c r="T50" s="1409">
        <f>T51+T52</f>
        <v/>
      </c>
      <c r="U50" s="31">
        <f>T50/AV50-1</f>
        <v/>
      </c>
      <c r="V50" s="1409">
        <f>V51+V52</f>
        <v/>
      </c>
      <c r="W50" s="31">
        <f>V50/AX50-1</f>
        <v/>
      </c>
      <c r="X50" s="1409">
        <f>X51+X52</f>
        <v/>
      </c>
      <c r="Y50" s="31">
        <f>X50/AZ50-1</f>
        <v/>
      </c>
      <c r="Z50" s="1409">
        <f>Z51+Z52</f>
        <v/>
      </c>
      <c r="AA50" s="31">
        <f>Z50/BB50-1</f>
        <v/>
      </c>
      <c r="AB50" s="1409">
        <f>AB51+AB52</f>
        <v/>
      </c>
      <c r="AC50" s="31">
        <f>AB50/BD50-1</f>
        <v/>
      </c>
      <c r="AD50" s="1409">
        <f>AD51+AD52</f>
        <v/>
      </c>
      <c r="AE50" s="31">
        <f>AD50/BF50-1</f>
        <v/>
      </c>
      <c r="AF50" s="1409">
        <f>AF51+AF52</f>
        <v/>
      </c>
      <c r="AG50" s="31">
        <f>AF50/BH50-1</f>
        <v/>
      </c>
      <c r="AH50" s="1409">
        <f>AH51+AH52</f>
        <v/>
      </c>
      <c r="AI50" s="31">
        <f>AH50/BJ50-1</f>
        <v/>
      </c>
      <c r="AJ50" s="1409">
        <f>AJ51+AJ52</f>
        <v/>
      </c>
      <c r="AK50" s="31">
        <f>AJ50/BL50-1</f>
        <v/>
      </c>
      <c r="AL50" s="1409">
        <f>AL51+AL52</f>
        <v/>
      </c>
      <c r="AM50" s="31">
        <f>AL50/BN50-1</f>
        <v/>
      </c>
      <c r="AN50" s="1409">
        <f>AN51+AN52</f>
        <v/>
      </c>
      <c r="AO50" s="31">
        <f>AN50/BP50-1</f>
        <v/>
      </c>
      <c r="AP50" s="1409">
        <f>AP51+AP52</f>
        <v/>
      </c>
      <c r="AQ50" s="31">
        <f>AP50/BR50-1</f>
        <v/>
      </c>
      <c r="AR50" s="1409">
        <f>T50+V50+X50+Z50+AB50+AD50+AF50+AH50+AJ50+AL50+AN50+AP50</f>
      </c>
      <c r="AS50" s="31">
        <f>AR50/SUM(AV50,AX50,AZ50,BB50,BD50,BF50,BH50,BJ50,BL50,BN50,BP50,BR50)-1</f>
        <v/>
      </c>
      <c r="AT50" s="31" t="n"/>
      <c r="AU50" s="1409">
        <f>AV50+AX50+AZ50+BB50+BD50+BF50+BH50+BJ50+BL50+BN50+BP50</f>
        <v/>
      </c>
      <c r="AV50" s="1409">
        <f>AV51+AV52</f>
        <v/>
      </c>
      <c r="AW50" s="31">
        <f>AV50/BW50-1</f>
        <v/>
      </c>
      <c r="AX50" s="1409">
        <f>AX51+AX52</f>
        <v/>
      </c>
      <c r="AY50" s="31">
        <f>AX50/BY50-1</f>
        <v/>
      </c>
      <c r="AZ50" s="1409">
        <f>AZ51+AZ52</f>
        <v/>
      </c>
      <c r="BA50" s="31">
        <f>AZ50/CA50-1</f>
        <v/>
      </c>
      <c r="BB50" s="1409">
        <f>BB51+BB52</f>
        <v/>
      </c>
      <c r="BC50" s="31">
        <f>BB50/CC50-1</f>
        <v/>
      </c>
      <c r="BD50" s="1409">
        <f>BD51+BD52</f>
        <v/>
      </c>
      <c r="BE50" s="31">
        <f>BD50/CE50-1</f>
        <v/>
      </c>
      <c r="BF50" s="1409">
        <f>BF51+BF52</f>
        <v/>
      </c>
      <c r="BG50" s="31">
        <f>BF50/CG50-1</f>
        <v/>
      </c>
      <c r="BH50" s="1409">
        <f>BH51+BH52</f>
        <v/>
      </c>
      <c r="BI50" s="31">
        <f>BH50/CI50-1</f>
        <v/>
      </c>
      <c r="BJ50" s="1409">
        <f>BJ51+BJ52</f>
        <v/>
      </c>
      <c r="BK50" s="31">
        <f>BJ50/CK50-1</f>
        <v/>
      </c>
      <c r="BL50" s="1409">
        <f>BL51+BL52</f>
        <v/>
      </c>
      <c r="BM50" s="31">
        <f>BL50/CM50-1</f>
        <v/>
      </c>
      <c r="BN50" s="1409">
        <f>BN51+BN52</f>
        <v/>
      </c>
      <c r="BO50" s="31">
        <f>BN50/CO50-1</f>
        <v/>
      </c>
      <c r="BP50" s="1409">
        <f>BP51+BP52</f>
        <v/>
      </c>
      <c r="BQ50" s="31">
        <f>BP50/CQ50-1</f>
        <v/>
      </c>
      <c r="BR50" s="1409">
        <f>BR51+BR52</f>
        <v/>
      </c>
      <c r="BS50" s="31">
        <f>BR50/CS50-1</f>
        <v/>
      </c>
      <c r="BT50" s="1409">
        <f>AV50+AX50+AZ50+BB50+BD50+BF50+BH50+BJ50+BL50+BN50+BP50+BR50</f>
        <v/>
      </c>
      <c r="BU50" s="31">
        <f>BT50/SUM(BW50,BY50,CA50,CC50,CE50,CG50,CI50,CK50,CM50,CO50,CQ50,CS50)-1</f>
        <v/>
      </c>
      <c r="BV50" s="31" t="n"/>
      <c r="BW50" s="1414">
        <f>BW51+BW52</f>
        <v/>
      </c>
      <c r="BX50" s="1410">
        <f>BW50/DK50-1</f>
        <v/>
      </c>
      <c r="BY50" s="1414">
        <f>BY51+BY52</f>
        <v/>
      </c>
      <c r="BZ50" s="1410">
        <f>BY50/DL50-1</f>
        <v/>
      </c>
      <c r="CA50" s="1414">
        <f>SUM(CA51:CA52)</f>
        <v/>
      </c>
      <c r="CB50" s="1410">
        <f>CA50/DM50-1</f>
        <v/>
      </c>
      <c r="CC50" s="1414" t="n">
        <v>118086.94036322</v>
      </c>
      <c r="CD50" s="1410">
        <f>CC50/DN50-1</f>
        <v/>
      </c>
      <c r="CE50" s="1414" t="n">
        <v>124300.736062772</v>
      </c>
      <c r="CF50" s="1410">
        <f>CE50/DO50-1</f>
        <v/>
      </c>
      <c r="CG50" s="1414">
        <f>CG51+CG52</f>
        <v/>
      </c>
      <c r="CH50" s="1410">
        <f>CG50/DP50-1</f>
        <v/>
      </c>
      <c r="CI50" s="1414">
        <f>CI51+CI52</f>
        <v/>
      </c>
      <c r="CJ50" s="1410">
        <f>CI50/DQ50-1</f>
        <v/>
      </c>
      <c r="CK50" s="1414" t="n">
        <v>111536.313073036</v>
      </c>
      <c r="CL50" s="1410">
        <f>CK50/DR50-1</f>
        <v/>
      </c>
      <c r="CM50" s="1414">
        <f>SUM(CM51:CM52)</f>
        <v/>
      </c>
      <c r="CN50" s="1410">
        <f>CM50/DS50-1</f>
        <v/>
      </c>
      <c r="CO50" s="1414">
        <f>SUM(CO51:CO52)</f>
        <v/>
      </c>
      <c r="CP50" s="1410">
        <f>CO50/DT50-1</f>
        <v/>
      </c>
      <c r="CQ50" s="1414">
        <f>CQ51+CQ52</f>
        <v/>
      </c>
      <c r="CR50" s="1410">
        <f>CQ50/DV50-1</f>
        <v/>
      </c>
      <c r="CS50" s="1414">
        <f>CS51+CS52</f>
        <v/>
      </c>
      <c r="CT50" s="1410">
        <f>CS50/DV50-1</f>
        <v/>
      </c>
      <c r="CU50" s="1414">
        <f>BW50+BY50+CA50+CC50+CE50+CG50+CI50+CK50+CM50+CO50+CQ50+CS50</f>
        <v/>
      </c>
      <c r="CV50" s="1410">
        <f>CU50/SUM(DK50:DV50)-1</f>
        <v/>
      </c>
      <c r="CW50" s="1410" t="n"/>
      <c r="CX50" s="1412">
        <f>CS50/CQ50-1</f>
        <v/>
      </c>
      <c r="CY50" s="1412">
        <f>CQ50/CO50-1</f>
        <v/>
      </c>
      <c r="CZ50" s="1412" t="n"/>
      <c r="DA50" s="1412" t="n"/>
      <c r="DB50" s="1412" t="n"/>
      <c r="DC50" s="1412" t="n"/>
      <c r="DD50" s="1412" t="n"/>
      <c r="DE50" s="1412" t="n"/>
      <c r="DF50" s="1412" t="n"/>
      <c r="DG50" s="1412" t="n"/>
      <c r="DH50" s="1412" t="n"/>
      <c r="DI50" s="1412" t="n"/>
      <c r="DK50" s="1414" t="n">
        <v>88559.8921119788</v>
      </c>
      <c r="DL50" s="1414" t="n">
        <v>64060.749639555</v>
      </c>
      <c r="DM50" s="1414" t="n">
        <v>90360.9795612888</v>
      </c>
      <c r="DN50" s="1414" t="n">
        <v>92230.34531870139</v>
      </c>
      <c r="DO50" s="1414" t="n">
        <v>99515.03879975931</v>
      </c>
      <c r="DP50" s="1414" t="n">
        <v>91531.98235898789</v>
      </c>
      <c r="DQ50" s="1414" t="n">
        <v>99618.76124576489</v>
      </c>
      <c r="DR50" s="1414" t="n">
        <v>82457.2068077556</v>
      </c>
      <c r="DS50" s="1414" t="n">
        <v>105418.792293132</v>
      </c>
      <c r="DT50" s="1414" t="n">
        <v>96884.98698180661</v>
      </c>
      <c r="DU50" s="1414" t="n">
        <v>107584.593871398</v>
      </c>
      <c r="DV50" s="1414" t="n">
        <v>111238.565751847</v>
      </c>
      <c r="DW50" s="1410" t="n">
        <v>0.0235376744785947</v>
      </c>
      <c r="DX50" s="1414" t="n">
        <v>1129461.89474198</v>
      </c>
      <c r="DY50" s="31" t="n">
        <v>-0.0304457862841842</v>
      </c>
      <c r="DZ50" s="31" t="n"/>
      <c r="EA50" s="1399">
        <f>EA51+EA52</f>
        <v/>
      </c>
      <c r="EB50" s="1399">
        <f>EB51+EB52</f>
        <v/>
      </c>
      <c r="EC50" s="1399">
        <f>EC51+EC52</f>
        <v/>
      </c>
      <c r="ED50" s="1399">
        <f>ED51+ED52</f>
        <v/>
      </c>
      <c r="EE50" s="1399">
        <f>EE51+EE52</f>
        <v/>
      </c>
      <c r="EF50" s="1399">
        <f>EF51+EF52</f>
        <v/>
      </c>
      <c r="EG50" s="1399">
        <f>EG51+EG52</f>
        <v/>
      </c>
      <c r="EH50" s="1399">
        <f>EH51+EH52</f>
        <v/>
      </c>
      <c r="EI50" s="1399">
        <f>EI51+EI52</f>
        <v/>
      </c>
      <c r="EJ50" s="1399">
        <f>EJ51+EJ52</f>
        <v/>
      </c>
      <c r="EK50" s="1417">
        <f>EK51+EK52</f>
        <v/>
      </c>
      <c r="EL50" s="1417">
        <f>EL51+EL52</f>
        <v/>
      </c>
      <c r="EM50" s="1418" t="n"/>
      <c r="EN50" s="31" t="n"/>
      <c r="EO50" s="1435" t="n"/>
    </row>
    <row r="51" ht="27" customHeight="1" s="21">
      <c r="A51" s="1977" t="n"/>
      <c r="B51" s="1392" t="inlineStr">
        <is>
          <t>规上货物周转量  (万吨公里)</t>
        </is>
      </c>
      <c r="C51" s="1409" t="n">
        <v>23366.6271</v>
      </c>
      <c r="D51" s="31">
        <f>C51/T51-1</f>
        <v/>
      </c>
      <c r="E51" s="1409" t="n">
        <v>17066.172</v>
      </c>
      <c r="F51" s="31">
        <f>E51/V51-1</f>
        <v/>
      </c>
      <c r="G51" s="1409" t="n">
        <v>20978.348</v>
      </c>
      <c r="H51" s="31">
        <f>G51/X51-1</f>
        <v/>
      </c>
      <c r="I51" s="1409" t="n">
        <v>20966.3277</v>
      </c>
      <c r="J51" s="31">
        <f>I51/Z51-1</f>
        <v/>
      </c>
      <c r="K51" s="1409" t="n">
        <v>24910.3051</v>
      </c>
      <c r="L51" s="31">
        <f>K51/AB51-1</f>
      </c>
      <c r="M51" s="1409" t="n">
        <v>23589.9683</v>
      </c>
      <c r="N51" s="31">
        <f>M51/AD51-1</f>
      </c>
      <c r="O51" s="1409" t="n">
        <v>23761.1614</v>
      </c>
      <c r="P51" s="31">
        <f>O51/AF51-1</f>
      </c>
      <c r="Q51" s="1409">
        <f>C51+E51+G51+I51+K51+M51+O51</f>
      </c>
      <c r="R51" s="31">
        <f>Q51/SUM(T51,V51,X51,Z51,AB51,AD51,AF51)-1</f>
      </c>
      <c r="S51" s="31" t="n"/>
      <c r="T51" s="1409" t="n">
        <v>24456.1816</v>
      </c>
      <c r="U51" s="31">
        <f>T51/AV51-1</f>
        <v/>
      </c>
      <c r="V51" s="1409" t="n">
        <v>19482.1834</v>
      </c>
      <c r="W51" s="31">
        <f>V51/AX51-1</f>
        <v/>
      </c>
      <c r="X51" s="1409" t="n">
        <v>23344.3359</v>
      </c>
      <c r="Y51" s="31">
        <f>X51/AZ51-1</f>
        <v/>
      </c>
      <c r="Z51" s="1409" t="n">
        <v>23695.2621</v>
      </c>
      <c r="AA51" s="31">
        <f>Z51/BB51-1</f>
        <v/>
      </c>
      <c r="AB51" s="1409" t="n">
        <v>35121.995</v>
      </c>
      <c r="AC51" s="31">
        <f>AB51/BD51-1</f>
        <v/>
      </c>
      <c r="AD51" s="1409" t="n">
        <v>27595.4292</v>
      </c>
      <c r="AE51" s="31">
        <f>AD51/BF51-1</f>
        <v/>
      </c>
      <c r="AF51" s="1409" t="n">
        <v>26436.671</v>
      </c>
      <c r="AG51" s="31">
        <f>AF51/BH51-1</f>
        <v/>
      </c>
      <c r="AH51" s="1409" t="n">
        <v>25225.5225</v>
      </c>
      <c r="AI51" s="31">
        <f>AH51/BJ51-1</f>
        <v/>
      </c>
      <c r="AJ51" s="1409" t="n">
        <v>25747.9319</v>
      </c>
      <c r="AK51" s="31">
        <f>AJ51/BL51-1</f>
        <v/>
      </c>
      <c r="AL51" s="1409" t="n">
        <v>23993.6486</v>
      </c>
      <c r="AM51" s="31">
        <f>AL51/BN51-1</f>
        <v/>
      </c>
      <c r="AN51" s="1409" t="n">
        <v>24179.7449</v>
      </c>
      <c r="AO51" s="31">
        <f>AN51/BP51-1</f>
        <v/>
      </c>
      <c r="AP51" s="1409" t="n">
        <v>26789.6991</v>
      </c>
      <c r="AQ51" s="31">
        <f>AP51/BR51-1</f>
        <v/>
      </c>
      <c r="AR51" s="1409">
        <f>T51+V51+X51+Z51+AB51+AD51+AF51+AH51+AJ51+AL51+AN51+AP51</f>
      </c>
      <c r="AS51" s="31">
        <f>AR51/SUM(AV51,AX51,AZ51,BB51,BD51,BF51,BH51,BJ51,BL51,BN51,BP51,BR51)-1</f>
        <v/>
      </c>
      <c r="AT51" s="31" t="n"/>
      <c r="AU51" s="1409">
        <f>AV51+AX51+AZ51+BB51+BD51+BF51+BH51+BJ51+BL51+BN51+BP51</f>
        <v/>
      </c>
      <c r="AV51" s="1409" t="n">
        <v>20584.4887</v>
      </c>
      <c r="AW51" s="31">
        <f>AV51/BW51-1</f>
        <v/>
      </c>
      <c r="AX51" s="1409" t="n">
        <v>13831.6331</v>
      </c>
      <c r="AY51" s="31">
        <f>AX51/BY51-1</f>
        <v/>
      </c>
      <c r="AZ51" s="1409" t="n">
        <v>23109.5817</v>
      </c>
      <c r="BA51" s="31">
        <f>AZ51/CA51-1</f>
        <v/>
      </c>
      <c r="BB51" s="1409" t="n">
        <v>28470.1809</v>
      </c>
      <c r="BC51" s="31">
        <f>BB51/CC51-1</f>
        <v/>
      </c>
      <c r="BD51" s="1409" t="n">
        <v>30334.1934</v>
      </c>
      <c r="BE51" s="31">
        <f>BD51/CE51-1</f>
        <v/>
      </c>
      <c r="BF51" s="1409" t="n">
        <v>22495.7841</v>
      </c>
      <c r="BG51" s="31">
        <f>BF51/CG51-1</f>
        <v/>
      </c>
      <c r="BH51" s="1409" t="n">
        <v>23219.3285</v>
      </c>
      <c r="BI51" s="31">
        <f>BH51/CI51-1</f>
        <v/>
      </c>
      <c r="BJ51" s="1409" t="n">
        <v>23872.3008</v>
      </c>
      <c r="BK51" s="31">
        <f>BJ51/CK51-1</f>
        <v/>
      </c>
      <c r="BL51" s="1409" t="n">
        <v>25176.2129</v>
      </c>
      <c r="BM51" s="31">
        <f>BL51/CM51-1</f>
        <v/>
      </c>
      <c r="BN51" s="1409" t="n">
        <v>25126.0251</v>
      </c>
      <c r="BO51" s="31">
        <f>BN51/CO51-1</f>
        <v/>
      </c>
      <c r="BP51" s="1409" t="n">
        <v>26381.9416</v>
      </c>
      <c r="BQ51" s="31">
        <f>BP51/CQ51-1</f>
        <v/>
      </c>
      <c r="BR51" s="1409" t="n">
        <v>30771.7004</v>
      </c>
      <c r="BS51" s="31">
        <f>BR51/CS51-1</f>
        <v/>
      </c>
      <c r="BT51" s="1409">
        <f>AV51+AX51+AZ51+BB51+BD51+BF51+BH51+BJ51+BL51+BN51+BP51+BR51</f>
        <v/>
      </c>
      <c r="BU51" s="31">
        <f>BT51/SUM(BW51,BY51,CA51,CC51,CE51,CG51,CI51,CK51,CM51,CO51,CQ51,CS51)-1</f>
        <v/>
      </c>
      <c r="BV51" s="31" t="n"/>
      <c r="BW51" s="1417" t="n">
        <v>10997.9322</v>
      </c>
      <c r="BX51" s="1410">
        <f>BW51/DK51-1</f>
        <v/>
      </c>
      <c r="BY51" s="1417" t="n">
        <v>16901.2092</v>
      </c>
      <c r="BZ51" s="1410">
        <f>BY51/DL51-1</f>
        <v/>
      </c>
      <c r="CA51" s="1414" t="n">
        <v>18043.6399</v>
      </c>
      <c r="CB51" s="1410">
        <f>CA51/DM51-1</f>
        <v/>
      </c>
      <c r="CC51" s="1414" t="n">
        <v>19203.0281</v>
      </c>
      <c r="CD51" s="1410">
        <f>CC51/DN51-1</f>
        <v/>
      </c>
      <c r="CE51" s="1414" t="n">
        <v>29018.4309</v>
      </c>
      <c r="CF51" s="1410">
        <f>CE51/DO51-1</f>
        <v/>
      </c>
      <c r="CG51" s="1427" t="n">
        <v>18068.7735</v>
      </c>
      <c r="CH51" s="1410">
        <f>CG51/DP51-1</f>
        <v/>
      </c>
      <c r="CI51" s="1427" t="n">
        <v>19382.6667</v>
      </c>
      <c r="CJ51" s="1410">
        <f>CI51/DQ51-1</f>
        <v/>
      </c>
      <c r="CK51" s="1414" t="n">
        <v>20298.3109</v>
      </c>
      <c r="CL51" s="1410">
        <f>CK51/DR51-1</f>
        <v/>
      </c>
      <c r="CM51" s="1427" t="n">
        <v>18609.1585</v>
      </c>
      <c r="CN51" s="1410">
        <f>CM51/DS51-1</f>
        <v/>
      </c>
      <c r="CO51" s="1427" t="n">
        <v>19111.4614</v>
      </c>
      <c r="CP51" s="1410">
        <f>CO51/DT51-1</f>
        <v/>
      </c>
      <c r="CQ51" s="1417" t="n">
        <v>19620.6309</v>
      </c>
      <c r="CR51" s="1410">
        <f>CQ51/DV51-1</f>
        <v/>
      </c>
      <c r="CS51" s="1417" t="n">
        <v>19241.7562</v>
      </c>
      <c r="CT51" s="1410">
        <f>CS51/DV51-1</f>
        <v/>
      </c>
      <c r="CU51" s="1414">
        <f>BW51+BY51+CA51+CC51+CE51+CG51+CI51+CK51+CM51+CO51+CQ51+CS51</f>
        <v/>
      </c>
      <c r="CV51" s="1410">
        <f>CU51/SUM(DK51:DV51)-1</f>
        <v/>
      </c>
      <c r="CW51" s="1410" t="n"/>
      <c r="CX51" s="1412">
        <f>CS51/CQ51-1</f>
        <v/>
      </c>
      <c r="CY51" s="1412">
        <f>CQ51/CO51-1</f>
        <v/>
      </c>
      <c r="CZ51" s="1412" t="n"/>
      <c r="DA51" s="1412" t="n"/>
      <c r="DB51" s="1412" t="n"/>
      <c r="DC51" s="1412" t="n"/>
      <c r="DD51" s="1412" t="n"/>
      <c r="DE51" s="1412" t="n"/>
      <c r="DF51" s="1412" t="n"/>
      <c r="DG51" s="1412" t="n"/>
      <c r="DH51" s="1412" t="n"/>
      <c r="DI51" s="1412" t="n"/>
      <c r="DK51" s="1417" t="n">
        <v>15378.7038</v>
      </c>
      <c r="DL51" s="1417" t="n">
        <v>9531.936</v>
      </c>
      <c r="DM51" s="1414" t="n">
        <v>6700.3623</v>
      </c>
      <c r="DN51" s="1414" t="n">
        <v>7687.1542</v>
      </c>
      <c r="DO51" s="1414" t="n">
        <v>7769.6569</v>
      </c>
      <c r="DP51" s="1414" t="n">
        <v>8069.7297</v>
      </c>
      <c r="DQ51" s="1414" t="n">
        <v>7945.6209</v>
      </c>
      <c r="DR51" s="1414" t="n">
        <v>7665.0725</v>
      </c>
      <c r="DS51" s="1414" t="n">
        <v>8060.2212</v>
      </c>
      <c r="DT51" s="1414" t="n">
        <v>7293.9685</v>
      </c>
      <c r="DU51" s="1414" t="n">
        <v>8081.7716</v>
      </c>
      <c r="DV51" s="1414" t="n">
        <v>8846.722299999999</v>
      </c>
      <c r="DW51" s="1410" t="n">
        <v>1.06825006968611</v>
      </c>
      <c r="DX51" s="1414" t="n">
        <v>103030.9199</v>
      </c>
      <c r="DY51" s="31" t="n">
        <v>1.18428443720079</v>
      </c>
      <c r="DZ51" s="31" t="n"/>
      <c r="EA51" s="1399" t="n">
        <v>5273.7508</v>
      </c>
      <c r="EB51" s="1399" t="n">
        <v>2966.4902</v>
      </c>
      <c r="EC51" s="1399" t="n">
        <v>3809.14114</v>
      </c>
      <c r="ED51" s="1399" t="n">
        <v>4040.47802</v>
      </c>
      <c r="EE51" s="1399" t="n">
        <v>3968.8496</v>
      </c>
      <c r="EF51" s="1399" t="n">
        <v>4025.1416</v>
      </c>
      <c r="EG51" s="1399" t="n">
        <v>4415.3939</v>
      </c>
      <c r="EH51" s="1399" t="n">
        <v>2242.5845</v>
      </c>
      <c r="EI51" s="1399" t="n">
        <v>3796.2662</v>
      </c>
      <c r="EJ51" s="1399" t="n">
        <v>4067.525</v>
      </c>
      <c r="EK51" s="1399" t="n">
        <v>4286.1706</v>
      </c>
      <c r="EL51" s="1399" t="n">
        <v>4277.3949</v>
      </c>
      <c r="EM51" s="1405" t="n"/>
      <c r="EN51" s="31" t="n"/>
      <c r="EO51" s="1955">
        <f>SUM(EA51:EL51)</f>
        <v/>
      </c>
    </row>
    <row r="52" ht="27" customHeight="1" s="21" thickBot="1">
      <c r="A52" s="1954" t="n"/>
      <c r="B52" s="1392" t="inlineStr">
        <is>
          <t>规下货物周转量  (万吨公里)</t>
        </is>
      </c>
      <c r="C52" s="1409" t="n">
        <v>104779.479544487</v>
      </c>
      <c r="D52" s="31">
        <f>C52/T52-1</f>
        <v/>
      </c>
      <c r="E52" s="1409" t="n">
        <v>70549.9352426835</v>
      </c>
      <c r="F52" s="31">
        <f>E52/V52-1</f>
        <v/>
      </c>
      <c r="G52" s="1409" t="n">
        <v>113690.64671709</v>
      </c>
      <c r="H52" s="31">
        <f>G52/X52-1</f>
        <v/>
      </c>
      <c r="I52" s="1409" t="n">
        <v>118818.325834266</v>
      </c>
      <c r="J52" s="31">
        <f>I52/Z52-1</f>
        <v/>
      </c>
      <c r="K52" s="2142" t="n">
        <v>122082.637777699</v>
      </c>
      <c r="L52" s="31">
        <f>K52/AB52-1</f>
      </c>
      <c r="M52" s="2143" t="n">
        <v>104494.754081814</v>
      </c>
      <c r="N52" s="31">
        <f>M52/AD52-1</f>
      </c>
      <c r="O52" s="2144" t="n">
        <v>106773.18795039</v>
      </c>
      <c r="P52" s="31">
        <f>O52/AF52-1</f>
      </c>
      <c r="Q52" s="1409">
        <f>C52+E52+G52+I52+K52+M52+O52</f>
      </c>
      <c r="R52" s="31">
        <f>Q52/SUM(T52,V52,X52,Z52,AB52,AD52,AF52)-1</f>
      </c>
      <c r="S52" s="31" t="n"/>
      <c r="T52" s="1409" t="n">
        <v>83888.54228545089</v>
      </c>
      <c r="U52" s="31">
        <f>T52/AV52-1</f>
        <v/>
      </c>
      <c r="V52" s="1409" t="n">
        <v>82929.7141203987</v>
      </c>
      <c r="W52" s="31">
        <f>V52/AX52-1</f>
        <v/>
      </c>
      <c r="X52" s="1409" t="n">
        <v>114714.972536568</v>
      </c>
      <c r="Y52" s="31">
        <f>X52/AZ52-1</f>
        <v/>
      </c>
      <c r="Z52" s="1409" t="n">
        <v>116065.039422596</v>
      </c>
      <c r="AA52" s="31">
        <f>Z52/BB52-1</f>
        <v/>
      </c>
      <c r="AB52" s="1409" t="n">
        <v>113646.896848072</v>
      </c>
      <c r="AC52" s="31">
        <f>AB52/BD52-1</f>
        <v/>
      </c>
      <c r="AD52" s="1409" t="n">
        <v>98534.7019451356</v>
      </c>
      <c r="AE52" s="31">
        <f>AD52/BF52-1</f>
        <v/>
      </c>
      <c r="AF52" s="1409" t="n">
        <v>105113.059186438</v>
      </c>
      <c r="AG52" s="31">
        <f>AF52/BH52-1</f>
        <v/>
      </c>
      <c r="AH52" s="1409" t="n">
        <v>99144.7431526564</v>
      </c>
      <c r="AI52" s="31">
        <f>AH52/BJ52-1</f>
        <v/>
      </c>
      <c r="AJ52" s="1409" t="n">
        <v>102392.665181741</v>
      </c>
      <c r="AK52" s="31">
        <f>AJ52/BL52-1</f>
        <v/>
      </c>
      <c r="AL52" s="1409" t="n">
        <v>92545.1651924646</v>
      </c>
      <c r="AM52" s="31">
        <f>AL52/BN52-1</f>
        <v/>
      </c>
      <c r="AN52" s="1409" t="n">
        <v>99293.3213013309</v>
      </c>
      <c r="AO52" s="31">
        <f>AN52/BP52-1</f>
        <v/>
      </c>
      <c r="AP52" s="1409" t="n">
        <v>102807.013271544</v>
      </c>
      <c r="AQ52" s="31">
        <f>AP52/BR52-1</f>
        <v/>
      </c>
      <c r="AR52" s="1409">
        <f>T52+V52+X52+Z52+AB52+AD52+AF52+AH52+AJ52+AL52+AN52+AP52</f>
      </c>
      <c r="AS52" s="31">
        <f>AR52/SUM(AV52,AX52,AZ52,BB52,BD52,BF52,BH52,BJ52,BL52,BN52,BP52,BR52)-1</f>
        <v/>
      </c>
      <c r="AT52" s="31" t="n"/>
      <c r="AU52" s="1409">
        <f>AV52+AX52+AZ52+BB52+BD52+BF52+BH52+BJ52+BL52+BN52+BP52</f>
        <v/>
      </c>
      <c r="AV52" s="1409" t="n">
        <v>92271.215906107</v>
      </c>
      <c r="AW52" s="31">
        <f>AV52/BW52-1</f>
        <v/>
      </c>
      <c r="AX52" s="1409" t="n">
        <v>52004.3775014117</v>
      </c>
      <c r="AY52" s="31">
        <f>AX52/BY52-1</f>
        <v/>
      </c>
      <c r="AZ52" s="1409" t="n">
        <v>100872.35381625</v>
      </c>
      <c r="BA52" s="31">
        <f>AZ52/CA52-1</f>
        <v/>
      </c>
      <c r="BB52" s="1409" t="n">
        <v>100635.013303476</v>
      </c>
      <c r="BC52" s="31">
        <f>BB52/CC52-1</f>
        <v/>
      </c>
      <c r="BD52" s="1409" t="n">
        <v>105803.59847825</v>
      </c>
      <c r="BE52" s="31">
        <f>BD52/CE52-1</f>
        <v/>
      </c>
      <c r="BF52" s="1409" t="n">
        <v>92266.8151455738</v>
      </c>
      <c r="BG52" s="31">
        <f>BF52/CG52-1</f>
        <v/>
      </c>
      <c r="BH52" s="1409" t="n">
        <v>99377.4641009128</v>
      </c>
      <c r="BI52" s="31">
        <f>BH52/CI52-1</f>
        <v/>
      </c>
      <c r="BJ52" s="1409" t="n">
        <v>94553.24813457151</v>
      </c>
      <c r="BK52" s="31">
        <f>BJ52/CK52-1</f>
        <v/>
      </c>
      <c r="BL52" s="1409" t="n">
        <v>95075.9557242399</v>
      </c>
      <c r="BM52" s="31">
        <f>BL52/CM52-1</f>
        <v/>
      </c>
      <c r="BN52" s="1409" t="n">
        <v>93252.59295447711</v>
      </c>
      <c r="BO52" s="31">
        <f>BN52/CO52-1</f>
        <v/>
      </c>
      <c r="BP52" s="1409" t="n">
        <v>99356.6648540938</v>
      </c>
      <c r="BQ52" s="31">
        <f>BP52/CQ52-1</f>
        <v/>
      </c>
      <c r="BR52" s="1409" t="n">
        <v>104578.280897995</v>
      </c>
      <c r="BS52" s="31">
        <f>BR52/CS52-1</f>
        <v/>
      </c>
      <c r="BT52" s="1409">
        <f>AV52+AX52+AZ52+BB52+BD52+BF52+BH52+BJ52+BL52+BN52+BP52+BR52</f>
        <v/>
      </c>
      <c r="BU52" s="31">
        <f>BT52/SUM(BW52,BY52,CA52,CC52,CE52,CG52,CI52,CK52,CM52,CO52,CQ52,CS52)-1</f>
        <v/>
      </c>
      <c r="BV52" s="31" t="n"/>
      <c r="BW52" s="1417" t="n">
        <v>70371.03875396799</v>
      </c>
      <c r="BX52" s="1410">
        <f>BW52/DK52-1</f>
        <v/>
      </c>
      <c r="BY52" s="1417" t="n">
        <v>85891.3552715507</v>
      </c>
      <c r="BZ52" s="1410">
        <f>BY52/DL52-1</f>
        <v/>
      </c>
      <c r="CA52" s="1414" t="n">
        <v>103470.976370687</v>
      </c>
      <c r="CB52" s="1410">
        <f>CA52/DM52-1</f>
        <v/>
      </c>
      <c r="CC52" s="1414" t="n">
        <v>98883.91226321951</v>
      </c>
      <c r="CD52" s="1410">
        <f>CC52/DN52-1</f>
        <v/>
      </c>
      <c r="CE52" s="1414" t="n">
        <v>95282.3051627719</v>
      </c>
      <c r="CF52" s="1410">
        <f>CE52/DO52-1</f>
        <v/>
      </c>
      <c r="CG52" s="1417" t="n">
        <v>99137.2143342365</v>
      </c>
      <c r="CH52" s="1410">
        <f>CG52/DP52-1</f>
        <v/>
      </c>
      <c r="CI52" s="1427" t="n">
        <v>100773.800465644</v>
      </c>
      <c r="CJ52" s="1410">
        <f>CI52/DQ52-1</f>
        <v/>
      </c>
      <c r="CK52" s="1414" t="n">
        <v>91238.0021730358</v>
      </c>
      <c r="CL52" s="1410">
        <f>CK52/DR52-1</f>
        <v/>
      </c>
      <c r="CM52" s="1414" t="n">
        <v>100911.254489634</v>
      </c>
      <c r="CN52" s="1410">
        <f>CM52/DS52-1</f>
        <v/>
      </c>
      <c r="CO52" s="1414" t="n">
        <v>92252.65233878759</v>
      </c>
      <c r="CP52" s="1410">
        <f>CO52/DT52-1</f>
        <v/>
      </c>
      <c r="CQ52" s="1414" t="n">
        <v>100929.26563637</v>
      </c>
      <c r="CR52" s="1410">
        <f>CQ52/DV52-1</f>
        <v/>
      </c>
      <c r="CS52" s="1414" t="n">
        <v>101671.073113084</v>
      </c>
      <c r="CT52" s="1410">
        <f>CS52/DV52-1</f>
        <v/>
      </c>
      <c r="CU52" s="1414">
        <f>BW52+BY52+CA52+CC52+CE52+CG52+CI52+CK52+CM52+CO52+CQ52+CS52</f>
        <v/>
      </c>
      <c r="CV52" s="1410">
        <f>CU52/SUM(DK52:DV52)-1</f>
        <v/>
      </c>
      <c r="CW52" s="1410" t="n"/>
      <c r="CX52" s="1412">
        <f>CS52/CQ52-1</f>
        <v/>
      </c>
      <c r="CY52" s="1412">
        <f>CQ52/CO52-1</f>
        <v/>
      </c>
      <c r="CZ52" s="1412" t="n"/>
      <c r="DA52" s="1412" t="n"/>
      <c r="DB52" s="1412" t="n"/>
      <c r="DC52" s="1412" t="n"/>
      <c r="DD52" s="1412" t="n"/>
      <c r="DE52" s="1412" t="n"/>
      <c r="DF52" s="1412" t="n"/>
      <c r="DG52" s="1412" t="n"/>
      <c r="DH52" s="1412" t="n"/>
      <c r="DI52" s="1412" t="n"/>
      <c r="DJ52" s="2035" t="n"/>
      <c r="DK52" s="1444" t="n">
        <v>73181.1883119788</v>
      </c>
      <c r="DL52" s="1444" t="n">
        <v>54528.813639555</v>
      </c>
      <c r="DM52" s="1423" t="n">
        <v>83660.6172612888</v>
      </c>
      <c r="DN52" s="1423" t="n">
        <v>84543.1911187014</v>
      </c>
      <c r="DO52" s="1423" t="n">
        <v>91745.3818997593</v>
      </c>
      <c r="DP52" s="1423" t="n">
        <v>83462.2526589879</v>
      </c>
      <c r="DQ52" s="1423" t="n">
        <v>91673.1403457649</v>
      </c>
      <c r="DR52" s="1423" t="n">
        <v>74792.13430775559</v>
      </c>
      <c r="DS52" s="1423" t="n">
        <v>97358.5710931325</v>
      </c>
      <c r="DT52" s="1423" t="n">
        <v>89591.0184818066</v>
      </c>
      <c r="DU52" s="1423" t="n">
        <v>99502.8222713985</v>
      </c>
      <c r="DV52" s="1423" t="n">
        <v>102391.843451847</v>
      </c>
      <c r="DW52" s="1424" t="n">
        <v>-0.0192641973943065</v>
      </c>
      <c r="DX52" s="1423" t="n">
        <v>1026430.97484198</v>
      </c>
      <c r="DY52" s="1425" t="n">
        <v>-0.0817070964491171</v>
      </c>
      <c r="DZ52" s="923" t="n"/>
      <c r="EA52" s="1399" t="n">
        <v>102143.24795111</v>
      </c>
      <c r="EB52" s="1399" t="n">
        <v>53911.9615194439</v>
      </c>
      <c r="EC52" s="1399" t="n">
        <v>82380.5585882345</v>
      </c>
      <c r="ED52" s="1399" t="n">
        <v>96344.18479074699</v>
      </c>
      <c r="EE52" s="1399" t="n">
        <v>100632.949774368</v>
      </c>
      <c r="EF52" s="1399" t="n">
        <v>101528.916832836</v>
      </c>
      <c r="EG52" s="1399" t="n">
        <v>95536.3757009891</v>
      </c>
      <c r="EH52" s="1399" t="n">
        <v>77212.6219694957</v>
      </c>
      <c r="EI52" s="1399" t="n">
        <v>102540.180584057</v>
      </c>
      <c r="EJ52" s="1399" t="n">
        <v>90137.4401439722</v>
      </c>
      <c r="EK52" s="1399" t="n">
        <v>110988.367032605</v>
      </c>
      <c r="EL52" s="1399" t="n">
        <v>104403.085091627</v>
      </c>
      <c r="EM52" s="1405" t="n"/>
      <c r="EN52" s="31" t="n"/>
      <c r="EO52" s="1955">
        <f>SUM(EA52:EL52)</f>
        <v/>
      </c>
    </row>
    <row r="53" ht="27" customFormat="1" customHeight="1" s="190">
      <c r="A53" s="1392" t="inlineStr">
        <is>
          <t>孝感市</t>
        </is>
      </c>
      <c r="B53" s="1392" t="inlineStr">
        <is>
          <t>规上+规下货运量  (万吨)</t>
        </is>
      </c>
      <c r="C53" s="1409" t="n">
        <v>410.275281072411</v>
      </c>
      <c r="D53" s="31">
        <f>C53/T53-1</f>
        <v/>
      </c>
      <c r="E53" s="1409" t="n">
        <v>251.919602698761</v>
      </c>
      <c r="F53" s="31">
        <f>E53/V53-1</f>
        <v/>
      </c>
      <c r="G53" s="1409" t="n">
        <v>395.897367874816</v>
      </c>
      <c r="H53" s="31">
        <f>G53/X53-1</f>
        <v/>
      </c>
      <c r="I53" s="1409" t="n">
        <v>415.691985788766</v>
      </c>
      <c r="J53" s="31">
        <f>I53/Z53-1</f>
        <v/>
      </c>
      <c r="K53" s="1409" t="n">
        <v>420.790952838595</v>
      </c>
      <c r="L53" s="31">
        <f>K53/AB53-1</f>
        <v/>
      </c>
      <c r="M53" s="1409" t="n">
        <v>402.743538497358</v>
      </c>
      <c r="N53" s="31">
        <f>M53/AD53-1</f>
        <v/>
      </c>
      <c r="O53" s="1409" t="n">
        <v>383.371022267096</v>
      </c>
      <c r="P53" s="31">
        <f>O53/AF53-1</f>
        <v/>
      </c>
      <c r="Q53" s="1409">
        <f>C53+E53+G53+I53+K53+M53+O53</f>
        <v/>
      </c>
      <c r="R53" s="31">
        <f>Q53/SUM(T53,V53,X53,Z53,AB53,AD53,AF53)-1</f>
        <v/>
      </c>
      <c r="S53" s="31" t="n"/>
      <c r="T53" s="1409" t="n">
        <v>346.536142690419</v>
      </c>
      <c r="U53" s="31">
        <f>T53/AV53-1</f>
        <v/>
      </c>
      <c r="V53" s="1409" t="n">
        <v>294.690065280995</v>
      </c>
      <c r="W53" s="31">
        <f>V53/AX53-1</f>
        <v/>
      </c>
      <c r="X53" s="1409" t="n">
        <v>404.334558835116</v>
      </c>
      <c r="Y53" s="31">
        <f>X53/AZ53-1</f>
        <v/>
      </c>
      <c r="Z53" s="1409" t="n">
        <v>413.58197736843</v>
      </c>
      <c r="AA53" s="31">
        <f>Z53/BB53-1</f>
        <v/>
      </c>
      <c r="AB53" s="1409" t="n">
        <v>407.24061219045</v>
      </c>
      <c r="AC53" s="31">
        <f>AB53/BD53-1</f>
        <v/>
      </c>
      <c r="AD53" s="1409" t="n">
        <v>371.405963257292</v>
      </c>
      <c r="AE53" s="31">
        <f>AD53/BF53-1</f>
        <v/>
      </c>
      <c r="AF53" s="1409" t="n">
        <v>378.221951022645</v>
      </c>
      <c r="AG53" s="31">
        <f>AF53/BH53-1</f>
        <v/>
      </c>
      <c r="AH53" s="1409" t="n">
        <v>391.472467760593</v>
      </c>
      <c r="AI53" s="31">
        <f>AH53/BJ53-1</f>
        <v/>
      </c>
      <c r="AJ53" s="1409" t="n">
        <v>421.130993221718</v>
      </c>
      <c r="AK53" s="31">
        <f>AJ53/BL53-1</f>
        <v/>
      </c>
      <c r="AL53" s="1409" t="n">
        <v>387.732320819638</v>
      </c>
      <c r="AM53" s="31">
        <f>AL53/BN53-1</f>
        <v/>
      </c>
      <c r="AN53" s="1409" t="n">
        <v>424.524865525349</v>
      </c>
      <c r="AO53" s="31">
        <f>AN53/BP53-1</f>
        <v/>
      </c>
      <c r="AP53" s="1409" t="n">
        <v>438.678867644627</v>
      </c>
      <c r="AQ53" s="31">
        <f>AP53/BR53-1</f>
        <v/>
      </c>
      <c r="AR53" s="1409">
        <f>T53+V53+X53+Z53+AB53+AD53+AF53+AH53+AJ53+AL53+AN53+AP53</f>
        <v/>
      </c>
      <c r="AS53" s="31">
        <f>AR53/SUM(AV53,AX53,AZ53,BB53,BD53,BF53,BH53,BJ53,BL53,BN53,BP53,BR53)-1</f>
        <v/>
      </c>
      <c r="AT53" s="31" t="n"/>
      <c r="AU53" s="1409">
        <f>AV53+AX53+AZ53+BB53+BD53+BF53+BH53+BJ53+BL53+BN53+BP53</f>
        <v/>
      </c>
      <c r="AV53" s="1409" t="n">
        <v>361.791030474863</v>
      </c>
      <c r="AW53" s="31">
        <f>AV53/BW53-1</f>
        <v/>
      </c>
      <c r="AX53" s="1409" t="n">
        <v>187.703791132928</v>
      </c>
      <c r="AY53" s="31">
        <f>AX53/BY53-1</f>
        <v/>
      </c>
      <c r="AZ53" s="1409" t="n">
        <v>342.693895188667</v>
      </c>
      <c r="BA53" s="31">
        <f>AZ53/CA53-1</f>
        <v/>
      </c>
      <c r="BB53" s="1409" t="n">
        <v>368.873306767077</v>
      </c>
      <c r="BC53" s="31">
        <f>BB53/CC53-1</f>
        <v/>
      </c>
      <c r="BD53" s="1409" t="n">
        <v>383.410233291959</v>
      </c>
      <c r="BE53" s="31">
        <f>BD53/CE53-1</f>
        <v/>
      </c>
      <c r="BF53" s="1409" t="n">
        <v>352.639833726397</v>
      </c>
      <c r="BG53" s="31">
        <f>BF53/CG53-1</f>
        <v/>
      </c>
      <c r="BH53" s="1409" t="n">
        <v>359.681613567106</v>
      </c>
      <c r="BI53" s="31">
        <f>BH53/CI53-1</f>
        <v/>
      </c>
      <c r="BJ53" s="1409" t="n">
        <v>381.287802706376</v>
      </c>
      <c r="BK53" s="31">
        <f>BJ53/CK53-1</f>
        <v/>
      </c>
      <c r="BL53" s="1409" t="n">
        <v>393.759268709069</v>
      </c>
      <c r="BM53" s="31">
        <f>BL53/CM53-1</f>
        <v/>
      </c>
      <c r="BN53" s="1409" t="n">
        <v>392.375205782048</v>
      </c>
      <c r="BO53" s="31">
        <f>BN53/CO53-1</f>
        <v/>
      </c>
      <c r="BP53" s="1409" t="n">
        <v>423.095708056163</v>
      </c>
      <c r="BQ53" s="31">
        <f>BP53/CQ53-1</f>
        <v/>
      </c>
      <c r="BR53" s="1409" t="n">
        <v>450.915502037862</v>
      </c>
      <c r="BS53" s="31">
        <f>BR53/CS53-1</f>
        <v/>
      </c>
      <c r="BT53" s="1409">
        <f>AV53+AX53+AZ53+BB53+BD53+BF53+BH53+BJ53+BL53+BN53+BP53+BR53</f>
        <v/>
      </c>
      <c r="BU53" s="31">
        <f>BT53/SUM(BW53,BY53,CA53,CC53,CE53,CG53,CI53,CK53,CM53,CO53,CQ53,CS53)-1</f>
        <v/>
      </c>
      <c r="BV53" s="31" t="n"/>
      <c r="BW53" s="1417" t="n">
        <v>206.150053656955</v>
      </c>
      <c r="BX53" s="1410">
        <f>BW53/DK53-1</f>
        <v/>
      </c>
      <c r="BY53" s="1417" t="n">
        <v>242.034437709182</v>
      </c>
      <c r="BZ53" s="1410">
        <f>BY53/DL53-1</f>
        <v/>
      </c>
      <c r="CA53" s="1414" t="n">
        <v>319.924917255237</v>
      </c>
      <c r="CB53" s="1410">
        <f>CA53/DM53-1</f>
        <v/>
      </c>
      <c r="CC53" s="1414" t="n">
        <v>318.489081427751</v>
      </c>
      <c r="CD53" s="1410">
        <f>CC53/DN53-1</f>
        <v/>
      </c>
      <c r="CE53" s="1414" t="n">
        <v>334.298620673818</v>
      </c>
      <c r="CF53" s="1410">
        <f>CE53/DO53-1</f>
        <v/>
      </c>
      <c r="CG53" s="1427" t="n">
        <v>330.906670681247</v>
      </c>
      <c r="CH53" s="1410">
        <f>CG53/DP53-1</f>
        <v/>
      </c>
      <c r="CI53" s="1427" t="n">
        <v>328.106964662202</v>
      </c>
      <c r="CJ53" s="1410">
        <f>CI53/DQ53-1</f>
        <v/>
      </c>
      <c r="CK53" s="1414" t="n">
        <v>358.311880438515</v>
      </c>
      <c r="CL53" s="1410">
        <f>CK53/DR53-1</f>
        <v/>
      </c>
      <c r="CM53" s="1414" t="n">
        <v>361.976921534251</v>
      </c>
      <c r="CN53" s="1410">
        <f>CM53/DS53-1</f>
        <v/>
      </c>
      <c r="CO53" s="1414" t="n">
        <v>357.339067344833</v>
      </c>
      <c r="CP53" s="1410">
        <f>CO53/DT53-1</f>
        <v/>
      </c>
      <c r="CQ53" s="1414" t="n">
        <v>383.714776606416</v>
      </c>
      <c r="CR53" s="1410">
        <f>CQ53/DV53-1</f>
        <v/>
      </c>
      <c r="CS53" s="1414" t="n">
        <v>386.716295652413</v>
      </c>
      <c r="CT53" s="1410">
        <f>CS53/DV53-1</f>
        <v/>
      </c>
      <c r="CU53" s="1414">
        <f>BW53+BY53+CA53+CC53+CE53+CG53+CI53+CK53+CM53+CO53+CQ53+CS53</f>
        <v/>
      </c>
      <c r="CV53" s="1410">
        <f>CU53/SUM(DK53:DV53)-1</f>
        <v/>
      </c>
      <c r="CW53" s="1410" t="n"/>
      <c r="CX53" s="1412">
        <f>CS53/CQ53-1</f>
        <v/>
      </c>
      <c r="CY53" s="1412">
        <f>CQ53/CO53-1</f>
        <v/>
      </c>
      <c r="CZ53" s="1412" t="n"/>
      <c r="DA53" s="1412" t="n"/>
      <c r="DB53" s="1412" t="n"/>
      <c r="DC53" s="1412" t="n"/>
      <c r="DD53" s="1412" t="n"/>
      <c r="DE53" s="1412" t="n"/>
      <c r="DF53" s="1412" t="n"/>
      <c r="DG53" s="1412" t="n"/>
      <c r="DH53" s="1412" t="n"/>
      <c r="DI53" s="1412" t="n"/>
      <c r="DJ53" s="1440" t="n"/>
      <c r="DK53" s="1441" t="n">
        <v>250.225356127653</v>
      </c>
      <c r="DL53" s="1441" t="n">
        <v>164.46202314349</v>
      </c>
      <c r="DM53" s="1428" t="n">
        <v>277.277876286165</v>
      </c>
      <c r="DN53" s="1428" t="n">
        <v>266.112711625067</v>
      </c>
      <c r="DO53" s="1428" t="n">
        <v>299.420851828113</v>
      </c>
      <c r="DP53" s="1428" t="n">
        <v>278.563411147832</v>
      </c>
      <c r="DQ53" s="1428" t="n">
        <v>286.033706487663</v>
      </c>
      <c r="DR53" s="1428" t="n">
        <v>293.974198011735</v>
      </c>
      <c r="DS53" s="1428" t="n">
        <v>326.048944796228</v>
      </c>
      <c r="DT53" s="1428" t="n">
        <v>302.133647363861</v>
      </c>
      <c r="DU53" s="1428" t="n">
        <v>336.922216966276</v>
      </c>
      <c r="DV53" s="1428" t="n">
        <v>345.740207518547</v>
      </c>
      <c r="DW53" s="1429" t="n">
        <v>-0.07740408072363114</v>
      </c>
      <c r="DX53" s="1428" t="n">
        <v>3426.91515130263</v>
      </c>
      <c r="DY53" s="924" t="n">
        <v>-0.07760115579095039</v>
      </c>
      <c r="DZ53" s="1442" t="n"/>
      <c r="EA53" s="1399" t="n">
        <v>333.099019792593</v>
      </c>
      <c r="EB53" s="1399" t="n">
        <v>128.038297247384</v>
      </c>
      <c r="EC53" s="1399" t="n">
        <v>253.688260127502</v>
      </c>
      <c r="ED53" s="1399" t="n">
        <v>328.164190946823</v>
      </c>
      <c r="EE53" s="1399" t="n">
        <v>338.179852204058</v>
      </c>
      <c r="EF53" s="1399" t="n">
        <v>362.703056288019</v>
      </c>
      <c r="EG53" s="1399" t="n">
        <v>330.920232521789</v>
      </c>
      <c r="EH53" s="1399" t="n">
        <v>278.321519331144</v>
      </c>
      <c r="EI53" s="1399" t="n">
        <v>325.124814254136</v>
      </c>
      <c r="EJ53" s="1399" t="n">
        <v>292.291937933274</v>
      </c>
      <c r="EK53" s="1399" t="n">
        <v>369.942212671002</v>
      </c>
      <c r="EL53" s="1399" t="n">
        <v>374.747167524571</v>
      </c>
      <c r="EM53" s="1418" t="n"/>
      <c r="EN53" s="31" t="n"/>
      <c r="EO53" s="1955">
        <f>SUM(EA53:EL53)</f>
        <v/>
      </c>
    </row>
    <row r="54" ht="27" customHeight="1" s="21">
      <c r="A54" s="1977" t="n"/>
      <c r="B54" s="1392" t="inlineStr">
        <is>
          <t>规上货运量      (万吨)</t>
        </is>
      </c>
      <c r="C54" s="1409" t="n">
        <v>152.6211</v>
      </c>
      <c r="D54" s="31">
        <f>C54/T54-1</f>
        <v/>
      </c>
      <c r="E54" s="1409" t="n">
        <v>133.2456</v>
      </c>
      <c r="F54" s="31">
        <f>E54/V54-1</f>
        <v/>
      </c>
      <c r="G54" s="1409" t="n">
        <v>179.4963</v>
      </c>
      <c r="H54" s="31">
        <f>G54/X54-1</f>
        <v/>
      </c>
      <c r="I54" s="1409" t="n">
        <v>188.8777</v>
      </c>
      <c r="J54" s="31">
        <f>I54/Z54-1</f>
        <v/>
      </c>
      <c r="K54" s="1409" t="n">
        <v>187.8576</v>
      </c>
      <c r="L54" s="31">
        <f>K54/AB54-1</f>
      </c>
      <c r="M54" s="1409" t="n">
        <v>196.544</v>
      </c>
      <c r="N54" s="31">
        <f>M54/AD54-1</f>
      </c>
      <c r="O54" s="1409" t="n">
        <v>164.6195</v>
      </c>
      <c r="P54" s="31">
        <f>O54/AF54-1</f>
      </c>
      <c r="Q54" s="1409">
        <f>C54+E54+G54+I54+K54+M54+O54</f>
      </c>
      <c r="R54" s="31">
        <f>Q54/SUM(T54,V54,X54,Z54,AB54,AD54,AF54)-1</f>
      </c>
      <c r="S54" s="31" t="n"/>
      <c r="T54" s="1409" t="n">
        <v>128.7716</v>
      </c>
      <c r="U54" s="31">
        <f>T54/AV54-1</f>
        <v/>
      </c>
      <c r="V54" s="1409" t="n">
        <v>112.058</v>
      </c>
      <c r="W54" s="31">
        <f>V54/AX54-1</f>
        <v/>
      </c>
      <c r="X54" s="1409" t="n">
        <v>127.5043</v>
      </c>
      <c r="Y54" s="31">
        <f>X54/AZ54-1</f>
        <v/>
      </c>
      <c r="Z54" s="1409" t="n">
        <v>136.5839</v>
      </c>
      <c r="AA54" s="31">
        <f>Z54/BB54-1</f>
        <v/>
      </c>
      <c r="AB54" s="1409" t="n">
        <v>143.8187</v>
      </c>
      <c r="AC54" s="31">
        <f>AB54/BD54-1</f>
        <v/>
      </c>
      <c r="AD54" s="1409" t="n">
        <v>145.7735</v>
      </c>
      <c r="AE54" s="31">
        <f>AD54/BF54-1</f>
        <v/>
      </c>
      <c r="AF54" s="1409" t="n">
        <v>147.8367</v>
      </c>
      <c r="AG54" s="31">
        <f>AF54/BH54-1</f>
        <v/>
      </c>
      <c r="AH54" s="1409" t="n">
        <v>127.6287</v>
      </c>
      <c r="AI54" s="31">
        <f>AH54/BJ54-1</f>
        <v/>
      </c>
      <c r="AJ54" s="1409" t="n">
        <v>131.9346</v>
      </c>
      <c r="AK54" s="31">
        <f>AJ54/BL54-1</f>
        <v/>
      </c>
      <c r="AL54" s="1409" t="n">
        <v>110.2107</v>
      </c>
      <c r="AM54" s="31">
        <f>AL54/BN54-1</f>
        <v/>
      </c>
      <c r="AN54" s="1409" t="n">
        <v>124.9464</v>
      </c>
      <c r="AO54" s="31">
        <f>AN54/BP54-1</f>
        <v/>
      </c>
      <c r="AP54" s="1409" t="n">
        <v>124.6693</v>
      </c>
      <c r="AQ54" s="31">
        <f>AP54/BR54-1</f>
        <v/>
      </c>
      <c r="AR54" s="1409">
        <f>T54+V54+X54+Z54+AB54+AD54+AF54+AH54+AJ54+AL54+AN54+AP54</f>
      </c>
      <c r="AS54" s="31">
        <f>AR54/SUM(AV54,AX54,AZ54,BB54,BD54,BF54,BH54,BJ54,BL54,BN54,BP54,BR54)-1</f>
        <v/>
      </c>
      <c r="AT54" s="31" t="n"/>
      <c r="AU54" s="1409">
        <f>AV54+AX54+AZ54+BB54+BD54+BF54+BH54+BJ54+BL54+BN54+BP54</f>
        <v/>
      </c>
      <c r="AV54" s="1409" t="n">
        <v>108.8316</v>
      </c>
      <c r="AW54" s="31">
        <f>AV54/BW54-1</f>
        <v/>
      </c>
      <c r="AX54" s="1409" t="n">
        <v>106.3984</v>
      </c>
      <c r="AY54" s="31">
        <f>AX54/BY54-1</f>
        <v/>
      </c>
      <c r="AZ54" s="1409" t="n">
        <v>121.1166</v>
      </c>
      <c r="BA54" s="31">
        <f>AZ54/CA54-1</f>
        <v/>
      </c>
      <c r="BB54" s="1409" t="n">
        <v>116.2759</v>
      </c>
      <c r="BC54" s="31">
        <f>BB54/CC54-1</f>
        <v/>
      </c>
      <c r="BD54" s="1409" t="n">
        <v>126.1017</v>
      </c>
      <c r="BE54" s="31">
        <f>BD54/CE54-1</f>
        <v/>
      </c>
      <c r="BF54" s="1409" t="n">
        <v>129.276</v>
      </c>
      <c r="BG54" s="31">
        <f>BF54/CG54-1</f>
        <v/>
      </c>
      <c r="BH54" s="1409" t="n">
        <v>123.8859</v>
      </c>
      <c r="BI54" s="31">
        <f>BH54/CI54-1</f>
        <v/>
      </c>
      <c r="BJ54" s="1409" t="n">
        <v>124.4264</v>
      </c>
      <c r="BK54" s="31">
        <f>BJ54/CK54-1</f>
        <v/>
      </c>
      <c r="BL54" s="1409" t="n">
        <v>121.1498</v>
      </c>
      <c r="BM54" s="31">
        <f>BL54/CM54-1</f>
        <v/>
      </c>
      <c r="BN54" s="1409" t="n">
        <v>132.914</v>
      </c>
      <c r="BO54" s="31">
        <f>BN54/CO54-1</f>
        <v/>
      </c>
      <c r="BP54" s="1409" t="n">
        <v>139.2331</v>
      </c>
      <c r="BQ54" s="31">
        <f>BP54/CQ54-1</f>
        <v/>
      </c>
      <c r="BR54" s="1409" t="n">
        <v>160.0406</v>
      </c>
      <c r="BS54" s="31">
        <f>BR54/CS54-1</f>
        <v/>
      </c>
      <c r="BT54" s="1409">
        <f>AV54+AX54+AZ54+BB54+BD54+BF54+BH54+BJ54+BL54+BN54+BP54+BR54</f>
        <v/>
      </c>
      <c r="BU54" s="31">
        <f>BT54/SUM(BW54,BY54,CA54,CC54,CE54,CG54,CI54,CK54,CM54,CO54,CQ54,CS54)-1</f>
        <v/>
      </c>
      <c r="BV54" s="31" t="n"/>
      <c r="BW54" s="1417" t="n">
        <v>27.4843</v>
      </c>
      <c r="BX54" s="1410">
        <f>BW54/DK54-1</f>
        <v/>
      </c>
      <c r="BY54" s="1417" t="n">
        <v>22.0535</v>
      </c>
      <c r="BZ54" s="1410">
        <f>BY54/DL54-1</f>
        <v/>
      </c>
      <c r="CA54" s="1414" t="n">
        <v>36.5927</v>
      </c>
      <c r="CB54" s="1410">
        <f>CA54/DM54-1</f>
        <v/>
      </c>
      <c r="CC54" s="1414" t="n">
        <v>35.9168</v>
      </c>
      <c r="CD54" s="1410">
        <f>CC54/DN54-1</f>
        <v/>
      </c>
      <c r="CE54" s="1414" t="n">
        <v>39.9165</v>
      </c>
      <c r="CF54" s="1410">
        <f>CE54/DO54-1</f>
        <v/>
      </c>
      <c r="CG54" s="1427" t="n">
        <v>36.0981</v>
      </c>
      <c r="CH54" s="1410">
        <f>CG54/DP54-1</f>
        <v/>
      </c>
      <c r="CI54" s="1427" t="n">
        <v>31.0377</v>
      </c>
      <c r="CJ54" s="1410">
        <f>CI54/DQ54-1</f>
        <v/>
      </c>
      <c r="CK54" s="1414" t="n">
        <v>63.4174</v>
      </c>
      <c r="CL54" s="1410">
        <f>CK54/DR54-1</f>
        <v/>
      </c>
      <c r="CM54" s="1414" t="n">
        <v>57.7175</v>
      </c>
      <c r="CN54" s="1410">
        <f>CM54/DS54-1</f>
        <v/>
      </c>
      <c r="CO54" s="1414" t="n">
        <v>59.5335</v>
      </c>
      <c r="CP54" s="1410">
        <f>CO54/DT54-1</f>
        <v/>
      </c>
      <c r="CQ54" s="1414" t="n">
        <v>64.3442</v>
      </c>
      <c r="CR54" s="1410">
        <f>CQ54/DV54-1</f>
        <v/>
      </c>
      <c r="CS54" s="1414" t="n">
        <v>81.6752</v>
      </c>
      <c r="CT54" s="1410">
        <f>CS54/DV54-1</f>
        <v/>
      </c>
      <c r="CU54" s="1414">
        <f>BW54+BY54+CA54+CC54+CE54+CG54+CI54+CK54+CM54+CO54+CQ54+CS54</f>
        <v/>
      </c>
      <c r="CV54" s="1410">
        <f>CU54/SUM(DK54:DV54)-1</f>
        <v/>
      </c>
      <c r="CW54" s="1410" t="n"/>
      <c r="CX54" s="1412">
        <f>CS54/CQ54-1</f>
        <v/>
      </c>
      <c r="CY54" s="1412">
        <f>CQ54/CO54-1</f>
        <v/>
      </c>
      <c r="CZ54" s="1412" t="n"/>
      <c r="DA54" s="1412" t="n"/>
      <c r="DB54" s="1412" t="n"/>
      <c r="DC54" s="1412" t="n"/>
      <c r="DD54" s="1412" t="n"/>
      <c r="DE54" s="1412" t="n"/>
      <c r="DF54" s="1412" t="n"/>
      <c r="DG54" s="1412" t="n"/>
      <c r="DH54" s="1412" t="n"/>
      <c r="DI54" s="1412" t="n"/>
      <c r="DJ54" s="1431" t="inlineStr">
        <is>
          <t>孝感市</t>
        </is>
      </c>
      <c r="DK54" s="1441" t="n">
        <v>23.957</v>
      </c>
      <c r="DL54" s="1441" t="n">
        <v>19.9224</v>
      </c>
      <c r="DM54" s="1428" t="n">
        <v>19.2974</v>
      </c>
      <c r="DN54" s="1428" t="n">
        <v>19.6288</v>
      </c>
      <c r="DO54" s="1428" t="n">
        <v>20.3518</v>
      </c>
      <c r="DP54" s="1428" t="n">
        <v>30.6512</v>
      </c>
      <c r="DQ54" s="1428" t="n">
        <v>28.9078</v>
      </c>
      <c r="DR54" s="1428" t="n">
        <v>28.2659</v>
      </c>
      <c r="DS54" s="1428" t="n">
        <v>25.5869</v>
      </c>
      <c r="DT54" s="1428" t="n">
        <v>24.9758</v>
      </c>
      <c r="DU54" s="1428" t="n">
        <v>24.236</v>
      </c>
      <c r="DV54" s="1428" t="n">
        <v>27.5754</v>
      </c>
      <c r="DW54" s="1429" t="n">
        <v>0.0539362946315958</v>
      </c>
      <c r="DX54" s="1428" t="n">
        <v>293.3564</v>
      </c>
      <c r="DY54" s="924" t="n">
        <v>0.0512076942926096</v>
      </c>
      <c r="DZ54" s="924" t="n"/>
      <c r="EA54" s="1399" t="n">
        <v>21.32733</v>
      </c>
      <c r="EB54" s="1399" t="n">
        <v>18.4661</v>
      </c>
      <c r="EC54" s="1399" t="n">
        <v>22.17543</v>
      </c>
      <c r="ED54" s="1399" t="n">
        <v>23.70351</v>
      </c>
      <c r="EE54" s="1399" t="n">
        <v>24.8254</v>
      </c>
      <c r="EF54" s="1399" t="n">
        <v>24.6942</v>
      </c>
      <c r="EG54" s="1399" t="n">
        <v>24.5394</v>
      </c>
      <c r="EH54" s="1399" t="n">
        <v>21.222</v>
      </c>
      <c r="EI54" s="1399" t="n">
        <v>22.4081</v>
      </c>
      <c r="EJ54" s="1399" t="n">
        <v>25.1006</v>
      </c>
      <c r="EK54" s="1399" t="n">
        <v>24.4398</v>
      </c>
      <c r="EL54" s="1399" t="n">
        <v>26.1642</v>
      </c>
      <c r="EM54" s="1405" t="n"/>
      <c r="EN54" s="31" t="n"/>
      <c r="EO54" s="1955">
        <f>SUM(EA54:EL54)</f>
        <v/>
      </c>
    </row>
    <row r="55" ht="27" customFormat="1" customHeight="1" s="190">
      <c r="A55" s="1977" t="n"/>
      <c r="B55" s="1392" t="inlineStr">
        <is>
          <t>规下货运量      (万吨)</t>
        </is>
      </c>
      <c r="C55" s="1409" t="n">
        <v>257.654181072411</v>
      </c>
      <c r="D55" s="31">
        <f>C55/T55-1</f>
        <v/>
      </c>
      <c r="E55" s="1409" t="n">
        <v>118.674002698761</v>
      </c>
      <c r="F55" s="31">
        <f>E55/V55-1</f>
        <v/>
      </c>
      <c r="G55" s="1409" t="n">
        <v>216.401067874816</v>
      </c>
      <c r="H55" s="31">
        <f>G55/X55-1</f>
        <v/>
      </c>
      <c r="I55" s="1409" t="n">
        <v>226.814285788766</v>
      </c>
      <c r="J55" s="31">
        <f>I55/Z55-1</f>
        <v/>
      </c>
      <c r="K55" s="1409" t="n">
        <v>232.933352838595</v>
      </c>
      <c r="L55" s="31">
        <f>K55/AB55-1</f>
        <v/>
      </c>
      <c r="M55" s="1409" t="n">
        <v>206.199538497358</v>
      </c>
      <c r="N55" s="31">
        <f>M55/AD55-1</f>
        <v/>
      </c>
      <c r="O55" s="1409" t="n">
        <v>218.751522267096</v>
      </c>
      <c r="P55" s="31">
        <f>O55/AF55-1</f>
        <v/>
      </c>
      <c r="Q55" s="1409">
        <f>C55+E55+G55+I55+K55+M55+O55</f>
        <v/>
      </c>
      <c r="R55" s="31">
        <f>Q55/SUM(T55,V55,X55,Z55,AB55,AD55,AF55)-1</f>
        <v/>
      </c>
      <c r="S55" s="31" t="n"/>
      <c r="T55" s="1409" t="n">
        <v>217.764542690419</v>
      </c>
      <c r="U55" s="31">
        <f>T55/AV55-1</f>
        <v/>
      </c>
      <c r="V55" s="1409" t="n">
        <v>182.632065280995</v>
      </c>
      <c r="W55" s="31">
        <f>V55/AX55-1</f>
        <v/>
      </c>
      <c r="X55" s="1409" t="n">
        <v>276.830258835116</v>
      </c>
      <c r="Y55" s="31">
        <f>X55/AZ55-1</f>
        <v/>
      </c>
      <c r="Z55" s="1409" t="n">
        <v>276.99807736843</v>
      </c>
      <c r="AA55" s="31">
        <f>Z55/BB55-1</f>
        <v/>
      </c>
      <c r="AB55" s="1409" t="n">
        <v>263.42191219045</v>
      </c>
      <c r="AC55" s="31">
        <f>AB55/BD55-1</f>
        <v/>
      </c>
      <c r="AD55" s="1409" t="n">
        <v>225.632463257292</v>
      </c>
      <c r="AE55" s="31">
        <f>AD55/BF55-1</f>
        <v/>
      </c>
      <c r="AF55" s="1409" t="n">
        <v>230.385251022645</v>
      </c>
      <c r="AG55" s="31">
        <f>AF55/BH55-1</f>
        <v/>
      </c>
      <c r="AH55" s="1409" t="n">
        <v>263.843767760593</v>
      </c>
      <c r="AI55" s="31">
        <f>AH55/BJ55-1</f>
        <v/>
      </c>
      <c r="AJ55" s="1409" t="n">
        <v>289.196393221718</v>
      </c>
      <c r="AK55" s="31">
        <f>AJ55/BL55-1</f>
        <v/>
      </c>
      <c r="AL55" s="1409" t="n">
        <v>277.521620819638</v>
      </c>
      <c r="AM55" s="31">
        <f>AL55/BN55-1</f>
        <v/>
      </c>
      <c r="AN55" s="1409" t="n">
        <v>299.578465525349</v>
      </c>
      <c r="AO55" s="31">
        <f>AN55/BP55-1</f>
        <v/>
      </c>
      <c r="AP55" s="1409" t="n">
        <v>314.009567644627</v>
      </c>
      <c r="AQ55" s="31">
        <f>AP55/BR55-1</f>
        <v/>
      </c>
      <c r="AR55" s="1409">
        <f>T55+V55+X55+Z55+AB55+AD55+AF55+AH55+AJ55+AL55+AN55+AP55</f>
        <v/>
      </c>
      <c r="AS55" s="31">
        <f>AR55/SUM(AV55,AX55,AZ55,BB55,BD55,BF55,BH55,BJ55,BL55,BN55,BP55,BR55)-1</f>
        <v/>
      </c>
      <c r="AT55" s="31" t="n"/>
      <c r="AU55" s="1409">
        <f>AV55+AX55+AZ55+BB55+BD55+BF55+BH55+BJ55+BL55+BN55+BP55</f>
        <v/>
      </c>
      <c r="AV55" s="1409" t="n">
        <v>252.959430474863</v>
      </c>
      <c r="AW55" s="31">
        <f>AV55/BW55-1</f>
        <v/>
      </c>
      <c r="AX55" s="1409" t="n">
        <v>81.30539113292799</v>
      </c>
      <c r="AY55" s="31">
        <f>AX55/BY55-1</f>
        <v/>
      </c>
      <c r="AZ55" s="1409" t="n">
        <v>221.577295188667</v>
      </c>
      <c r="BA55" s="31">
        <f>AZ55/CA55-1</f>
        <v/>
      </c>
      <c r="BB55" s="1409" t="n">
        <v>252.597406767077</v>
      </c>
      <c r="BC55" s="31">
        <f>BB55/CC55-1</f>
        <v/>
      </c>
      <c r="BD55" s="1409" t="n">
        <v>257.308533291959</v>
      </c>
      <c r="BE55" s="31">
        <f>BD55/CE55-1</f>
        <v/>
      </c>
      <c r="BF55" s="1409" t="n">
        <v>223.363833726397</v>
      </c>
      <c r="BG55" s="31">
        <f>BF55/CG55-1</f>
        <v/>
      </c>
      <c r="BH55" s="1409" t="n">
        <v>235.795713567106</v>
      </c>
      <c r="BI55" s="31">
        <f>BH55/CI55-1</f>
        <v/>
      </c>
      <c r="BJ55" s="1409" t="n">
        <v>256.861402706376</v>
      </c>
      <c r="BK55" s="31">
        <f>BJ55/CK55-1</f>
        <v/>
      </c>
      <c r="BL55" s="1409" t="n">
        <v>272.609468709069</v>
      </c>
      <c r="BM55" s="31">
        <f>BL55/CM55-1</f>
        <v/>
      </c>
      <c r="BN55" s="1409" t="n">
        <v>259.461205782048</v>
      </c>
      <c r="BO55" s="31">
        <f>BN55/CO55-1</f>
        <v/>
      </c>
      <c r="BP55" s="1409" t="n">
        <v>283.862608056163</v>
      </c>
      <c r="BQ55" s="31">
        <f>BP55/CQ55-1</f>
        <v/>
      </c>
      <c r="BR55" s="1409" t="n">
        <v>290.8749020378619</v>
      </c>
      <c r="BS55" s="31">
        <f>BR55/CS55-1</f>
        <v/>
      </c>
      <c r="BT55" s="1409">
        <f>AV55+AX55+AZ55+BB55+BD55+BF55+BH55+BJ55+BL55+BN55+BP55+BR55</f>
        <v/>
      </c>
      <c r="BU55" s="31">
        <f>BT55/SUM(BW55,BY55,CA55,CC55,CE55,CG55,CI55,CK55,CM55,CO55,CQ55,CS55)-1</f>
        <v/>
      </c>
      <c r="BV55" s="31" t="n"/>
      <c r="BW55" s="1417" t="n">
        <v>178.665753656955</v>
      </c>
      <c r="BX55" s="1410">
        <f>BW55/DK55-1</f>
        <v/>
      </c>
      <c r="BY55" s="1417" t="n">
        <v>219.980937709182</v>
      </c>
      <c r="BZ55" s="1410">
        <f>BY55/DL55-1</f>
        <v/>
      </c>
      <c r="CA55" s="1414" t="n">
        <v>283.332217255237</v>
      </c>
      <c r="CB55" s="1410">
        <f>CA55/DM55-1</f>
        <v/>
      </c>
      <c r="CC55" s="1414" t="n">
        <v>282.572281427751</v>
      </c>
      <c r="CD55" s="1410">
        <f>CC55/DN55-1</f>
        <v/>
      </c>
      <c r="CE55" s="1414" t="n">
        <v>294.382120673818</v>
      </c>
      <c r="CF55" s="1410">
        <f>CE55/DO55-1</f>
        <v/>
      </c>
      <c r="CG55" s="1427" t="n">
        <v>294.808570681247</v>
      </c>
      <c r="CH55" s="1410">
        <f>CG55/DP55-1</f>
        <v/>
      </c>
      <c r="CI55" s="1427" t="n">
        <v>297.069264662202</v>
      </c>
      <c r="CJ55" s="1410">
        <f>CI55/DQ55-1</f>
        <v/>
      </c>
      <c r="CK55" s="1414" t="n">
        <v>294.894480438515</v>
      </c>
      <c r="CL55" s="1410">
        <f>CK55/DR55-1</f>
        <v/>
      </c>
      <c r="CM55" s="1414" t="n">
        <v>304.259421534251</v>
      </c>
      <c r="CN55" s="1410">
        <f>CM55/DS55-1</f>
        <v/>
      </c>
      <c r="CO55" s="1414" t="n">
        <v>297.805567344833</v>
      </c>
      <c r="CP55" s="1410">
        <f>CO55/DT55-1</f>
        <v/>
      </c>
      <c r="CQ55" s="1414" t="n">
        <v>319.370576606416</v>
      </c>
      <c r="CR55" s="1410">
        <f>CQ55/DV55-1</f>
        <v/>
      </c>
      <c r="CS55" s="1414" t="n">
        <v>305.041095652413</v>
      </c>
      <c r="CT55" s="1410">
        <f>CS55/DV55-1</f>
        <v/>
      </c>
      <c r="CU55" s="1414">
        <f>BW55+BY55+CA55+CC55+CE55+CG55+CI55+CK55+CM55+CO55+CQ55+CS55</f>
        <v/>
      </c>
      <c r="CV55" s="1410">
        <f>CU55/SUM(DK55:DV55)-1</f>
        <v/>
      </c>
      <c r="CW55" s="1410" t="n"/>
      <c r="CX55" s="1412">
        <f>CS55/CQ55-1</f>
        <v/>
      </c>
      <c r="CY55" s="1412">
        <f>CQ55/CO55-1</f>
        <v/>
      </c>
      <c r="CZ55" s="1412" t="n"/>
      <c r="DA55" s="1412" t="n"/>
      <c r="DB55" s="1412" t="n"/>
      <c r="DC55" s="1412" t="n"/>
      <c r="DD55" s="1412" t="n"/>
      <c r="DE55" s="1412" t="n"/>
      <c r="DF55" s="1412" t="n"/>
      <c r="DG55" s="1412" t="n"/>
      <c r="DH55" s="1412" t="n"/>
      <c r="DI55" s="1412" t="n"/>
      <c r="DK55" s="1441" t="n">
        <v>226.268356127653</v>
      </c>
      <c r="DL55" s="1441" t="n">
        <v>144.53962314349</v>
      </c>
      <c r="DM55" s="1428" t="n">
        <v>257.980476286165</v>
      </c>
      <c r="DN55" s="1428" t="n">
        <v>246.483911625067</v>
      </c>
      <c r="DO55" s="1428" t="n">
        <v>279.0690518281129</v>
      </c>
      <c r="DP55" s="1428" t="n">
        <v>247.912211147832</v>
      </c>
      <c r="DQ55" s="1428" t="n">
        <v>257.125906487663</v>
      </c>
      <c r="DR55" s="1428" t="n">
        <v>265.708298011735</v>
      </c>
      <c r="DS55" s="1428" t="n">
        <v>300.462044796228</v>
      </c>
      <c r="DT55" s="1428" t="n">
        <v>277.157847363861</v>
      </c>
      <c r="DU55" s="1428" t="n">
        <v>312.686216966276</v>
      </c>
      <c r="DV55" s="1428" t="n">
        <v>318.164807518547</v>
      </c>
      <c r="DW55" s="1429" t="n">
        <v>-0.08726232443895843</v>
      </c>
      <c r="DX55" s="1428" t="n">
        <v>3133.55875130263</v>
      </c>
      <c r="DY55" s="924" t="n">
        <v>-0.08806232093059674</v>
      </c>
      <c r="DZ55" s="924" t="n"/>
      <c r="EA55" s="1399" t="n">
        <v>311.771689792593</v>
      </c>
      <c r="EB55" s="1399" t="n">
        <v>109.572197247384</v>
      </c>
      <c r="EC55" s="1399" t="n">
        <v>231.512830127502</v>
      </c>
      <c r="ED55" s="1399" t="n">
        <v>304.460680946823</v>
      </c>
      <c r="EE55" s="1399" t="n">
        <v>313.354452204058</v>
      </c>
      <c r="EF55" s="1399" t="n">
        <v>338.008856288019</v>
      </c>
      <c r="EG55" s="1399" t="n">
        <v>306.380832521789</v>
      </c>
      <c r="EH55" s="1399" t="n">
        <v>257.099519331144</v>
      </c>
      <c r="EI55" s="1399" t="n">
        <v>302.716714254136</v>
      </c>
      <c r="EJ55" s="1399" t="n">
        <v>267.191337933274</v>
      </c>
      <c r="EK55" s="1399" t="n">
        <v>345.502412671002</v>
      </c>
      <c r="EL55" s="1399" t="n">
        <v>348.582967524571</v>
      </c>
      <c r="EM55" s="1418" t="n"/>
      <c r="EN55" s="31" t="n"/>
      <c r="EO55" s="1955">
        <f>SUM(EA55:EL55)</f>
        <v/>
      </c>
    </row>
    <row r="56" ht="27" customHeight="1" s="21">
      <c r="A56" s="1977" t="n"/>
      <c r="B56" s="1392" t="inlineStr">
        <is>
          <t>规上+规下周转量  (万吨公里)</t>
        </is>
      </c>
      <c r="C56" s="1409">
        <f>C57+C58</f>
        <v/>
      </c>
      <c r="D56" s="31">
        <f>C56/T56-1</f>
        <v/>
      </c>
      <c r="E56" s="1409">
        <f>E57+E58</f>
        <v/>
      </c>
      <c r="F56" s="31">
        <f>E56/V56-1</f>
        <v/>
      </c>
      <c r="G56" s="1409">
        <f>G57+G58</f>
        <v/>
      </c>
      <c r="H56" s="31">
        <f>G56/X56-1</f>
        <v/>
      </c>
      <c r="I56" s="1409">
        <f>I57+I58</f>
        <v/>
      </c>
      <c r="J56" s="31">
        <f>I56/Z56-1</f>
        <v/>
      </c>
      <c r="K56" s="2145">
        <f>K57+K58</f>
      </c>
      <c r="L56" s="31">
        <f>K56/AB56-1</f>
      </c>
      <c r="M56" s="2146">
        <f>M57+M58</f>
      </c>
      <c r="N56" s="31">
        <f>M56/AD56-1</f>
      </c>
      <c r="O56" s="2147">
        <f>O57+O58</f>
      </c>
      <c r="P56" s="31">
        <f>O56/AF56-1</f>
      </c>
      <c r="Q56" s="1409">
        <f>C56+E56+G56+I56+K56+M56+O56</f>
      </c>
      <c r="R56" s="31">
        <f>Q56/SUM(T56,V56,X56,Z56,AB56,AD56,AF56)-1</f>
      </c>
      <c r="S56" s="31" t="n"/>
      <c r="T56" s="1409">
        <f>T57+T58</f>
        <v/>
      </c>
      <c r="U56" s="31">
        <f>T56/AV56-1</f>
        <v/>
      </c>
      <c r="V56" s="1409">
        <f>V57+V58</f>
        <v/>
      </c>
      <c r="W56" s="31">
        <f>V56/AX56-1</f>
        <v/>
      </c>
      <c r="X56" s="1409">
        <f>X57+X58</f>
        <v/>
      </c>
      <c r="Y56" s="31">
        <f>X56/AZ56-1</f>
        <v/>
      </c>
      <c r="Z56" s="1409">
        <f>Z57+Z58</f>
        <v/>
      </c>
      <c r="AA56" s="31">
        <f>Z56/BB56-1</f>
        <v/>
      </c>
      <c r="AB56" s="1409">
        <f>AB57+AB58</f>
        <v/>
      </c>
      <c r="AC56" s="31">
        <f>AB56/BD56-1</f>
        <v/>
      </c>
      <c r="AD56" s="1409">
        <f>AD57+AD58</f>
        <v/>
      </c>
      <c r="AE56" s="31">
        <f>AD56/BF56-1</f>
        <v/>
      </c>
      <c r="AF56" s="1409">
        <f>AF57+AF58</f>
        <v/>
      </c>
      <c r="AG56" s="31">
        <f>AF56/BH56-1</f>
        <v/>
      </c>
      <c r="AH56" s="1409">
        <f>AH57+AH58</f>
        <v/>
      </c>
      <c r="AI56" s="31">
        <f>AH56/BJ56-1</f>
        <v/>
      </c>
      <c r="AJ56" s="1409">
        <f>AJ57+AJ58</f>
        <v/>
      </c>
      <c r="AK56" s="31">
        <f>AJ56/BL56-1</f>
        <v/>
      </c>
      <c r="AL56" s="1409">
        <f>AL57+AL58</f>
        <v/>
      </c>
      <c r="AM56" s="31">
        <f>AL56/BN56-1</f>
        <v/>
      </c>
      <c r="AN56" s="1409">
        <f>AN57+AN58</f>
        <v/>
      </c>
      <c r="AO56" s="31">
        <f>AN56/BP56-1</f>
        <v/>
      </c>
      <c r="AP56" s="1409">
        <f>AP57+AP58</f>
        <v/>
      </c>
      <c r="AQ56" s="31">
        <f>AP56/BR56-1</f>
        <v/>
      </c>
      <c r="AR56" s="1409">
        <f>T56+V56+X56+Z56+AB56+AD56+AF56+AH56+AJ56+AL56+AN56+AP56</f>
      </c>
      <c r="AS56" s="31">
        <f>AR56/SUM(AV56,AX56,AZ56,BB56,BD56,BF56,BH56,BJ56,BL56,BN56,BP56,BR56)-1</f>
        <v/>
      </c>
      <c r="AT56" s="31" t="n"/>
      <c r="AU56" s="1409">
        <f>AV56+AX56+AZ56+BB56+BD56+BF56+BH56+BJ56+BL56+BN56+BP56</f>
        <v/>
      </c>
      <c r="AV56" s="1409">
        <f>AV57+AV58</f>
        <v/>
      </c>
      <c r="AW56" s="31">
        <f>AV56/BW56-1</f>
        <v/>
      </c>
      <c r="AX56" s="1409">
        <f>AX57+AX58</f>
        <v/>
      </c>
      <c r="AY56" s="31">
        <f>AX56/BY56-1</f>
        <v/>
      </c>
      <c r="AZ56" s="1409">
        <f>AZ57+AZ58</f>
        <v/>
      </c>
      <c r="BA56" s="31">
        <f>AZ56/CA56-1</f>
        <v/>
      </c>
      <c r="BB56" s="1409">
        <f>BB57+BB58</f>
        <v/>
      </c>
      <c r="BC56" s="31">
        <f>BB56/CC56-1</f>
        <v/>
      </c>
      <c r="BD56" s="1409">
        <f>BD57+BD58</f>
        <v/>
      </c>
      <c r="BE56" s="31">
        <f>BD56/CE56-1</f>
        <v/>
      </c>
      <c r="BF56" s="1409">
        <f>BF57+BF58</f>
        <v/>
      </c>
      <c r="BG56" s="31">
        <f>BF56/CG56-1</f>
        <v/>
      </c>
      <c r="BH56" s="1409">
        <f>BH57+BH58</f>
        <v/>
      </c>
      <c r="BI56" s="31">
        <f>BH56/CI56-1</f>
        <v/>
      </c>
      <c r="BJ56" s="1409">
        <f>BJ57+BJ58</f>
        <v/>
      </c>
      <c r="BK56" s="31">
        <f>BJ56/CK56-1</f>
        <v/>
      </c>
      <c r="BL56" s="1409">
        <f>BL57+BL58</f>
        <v/>
      </c>
      <c r="BM56" s="31">
        <f>BL56/CM56-1</f>
        <v/>
      </c>
      <c r="BN56" s="1409">
        <f>BN57+BN58</f>
        <v/>
      </c>
      <c r="BO56" s="31">
        <f>BN56/CO56-1</f>
        <v/>
      </c>
      <c r="BP56" s="1409">
        <f>BP57+BP58</f>
        <v/>
      </c>
      <c r="BQ56" s="31">
        <f>BP56/CQ56-1</f>
        <v/>
      </c>
      <c r="BR56" s="1409">
        <f>BR57+BR58</f>
        <v/>
      </c>
      <c r="BS56" s="31">
        <f>BR56/CS56-1</f>
        <v/>
      </c>
      <c r="BT56" s="1409">
        <f>AV56+AX56+AZ56+BB56+BD56+BF56+BH56+BJ56+BL56+BN56+BP56+BR56</f>
        <v/>
      </c>
      <c r="BU56" s="31">
        <f>BT56/SUM(BW56,BY56,CA56,CC56,CE56,CG56,CI56,CK56,CM56,CO56,CQ56,CS56)-1</f>
        <v/>
      </c>
      <c r="BV56" s="31" t="n"/>
      <c r="BW56" s="1414">
        <f>BW57+BW58</f>
        <v/>
      </c>
      <c r="BX56" s="1410">
        <f>BW56/DK56-1</f>
        <v/>
      </c>
      <c r="BY56" s="1414">
        <f>BY57+BY58</f>
        <v/>
      </c>
      <c r="BZ56" s="1410">
        <f>BY56/DL56-1</f>
        <v/>
      </c>
      <c r="CA56" s="1414">
        <f>SUM(CA57:CA58)</f>
        <v/>
      </c>
      <c r="CB56" s="1410">
        <f>CA56/DM56-1</f>
        <v/>
      </c>
      <c r="CC56" s="1414" t="n">
        <v>43067.3346997639</v>
      </c>
      <c r="CD56" s="1410">
        <f>CC56/DN56-1</f>
        <v/>
      </c>
      <c r="CE56" s="1414" t="n">
        <v>43812.5602720451</v>
      </c>
      <c r="CF56" s="1410">
        <f>CE56/DO56-1</f>
        <v/>
      </c>
      <c r="CG56" s="1414">
        <f>CG57+CG58</f>
        <v/>
      </c>
      <c r="CH56" s="1410">
        <f>CG56/DP56-1</f>
        <v/>
      </c>
      <c r="CI56" s="1414">
        <f>CI57+CI58</f>
        <v/>
      </c>
      <c r="CJ56" s="1410">
        <f>CI56/DQ56-1</f>
        <v/>
      </c>
      <c r="CK56" s="1414" t="n">
        <v>48250.6037874553</v>
      </c>
      <c r="CL56" s="1410">
        <f>CK56/DR56-1</f>
        <v/>
      </c>
      <c r="CM56" s="1414">
        <f>SUM(CM57:CM58)</f>
        <v/>
      </c>
      <c r="CN56" s="1410">
        <f>CM56/DS56-1</f>
        <v/>
      </c>
      <c r="CO56" s="1414">
        <f>SUM(CO57:CO58)</f>
        <v/>
      </c>
      <c r="CP56" s="1410">
        <f>CO56/DT56-1</f>
        <v/>
      </c>
      <c r="CQ56" s="1414">
        <f>CQ57+CQ58</f>
        <v/>
      </c>
      <c r="CR56" s="1410">
        <f>CQ56/DV56-1</f>
        <v/>
      </c>
      <c r="CS56" s="1414">
        <f>CS57+CS58</f>
        <v/>
      </c>
      <c r="CT56" s="1410">
        <f>CS56/DV56-1</f>
        <v/>
      </c>
      <c r="CU56" s="1414">
        <f>BW56+BY56+CA56+CC56+CE56+CG56+CI56+CK56+CM56+CO56+CQ56+CS56</f>
        <v/>
      </c>
      <c r="CV56" s="1410">
        <f>CU56/SUM(DK56:DV56)-1</f>
        <v/>
      </c>
      <c r="CW56" s="1410" t="n"/>
      <c r="CX56" s="1412">
        <f>CS56/CQ56-1</f>
        <v/>
      </c>
      <c r="CY56" s="1412">
        <f>CQ56/CO56-1</f>
        <v/>
      </c>
      <c r="CZ56" s="1412" t="n"/>
      <c r="DA56" s="1412" t="n"/>
      <c r="DB56" s="1412" t="n"/>
      <c r="DC56" s="1412" t="n"/>
      <c r="DD56" s="1412" t="n"/>
      <c r="DE56" s="1412" t="n"/>
      <c r="DF56" s="1412" t="n"/>
      <c r="DG56" s="1412" t="n"/>
      <c r="DH56" s="1412" t="n"/>
      <c r="DI56" s="1412" t="n"/>
      <c r="DK56" s="1414" t="n">
        <v>33836.1284395538</v>
      </c>
      <c r="DL56" s="1414" t="n">
        <v>23252.4715203291</v>
      </c>
      <c r="DM56" s="1414" t="n">
        <v>36509.7344783071</v>
      </c>
      <c r="DN56" s="1414" t="n">
        <v>37405.8066902282</v>
      </c>
      <c r="DO56" s="1414" t="n">
        <v>39034.3057784898</v>
      </c>
      <c r="DP56" s="1414" t="n">
        <v>35610.6740409501</v>
      </c>
      <c r="DQ56" s="1414" t="n">
        <v>36811.3005675869</v>
      </c>
      <c r="DR56" s="1414" t="n">
        <v>37704.9608816098</v>
      </c>
      <c r="DS56" s="1414" t="n">
        <v>42072.1579072036</v>
      </c>
      <c r="DT56" s="1414" t="n">
        <v>42495.9301962638</v>
      </c>
      <c r="DU56" s="1414" t="n">
        <v>46215.3972266722</v>
      </c>
      <c r="DV56" s="1414" t="n">
        <v>46396.0615984852</v>
      </c>
      <c r="DW56" s="1410" t="n">
        <v>0.035018768419824</v>
      </c>
      <c r="DX56" s="1414" t="n">
        <v>457344.92932568</v>
      </c>
      <c r="DY56" s="31" t="n">
        <v>-0.0334392683338967</v>
      </c>
      <c r="DZ56" s="31" t="n"/>
      <c r="EA56" s="1399">
        <f>EA57+EA58</f>
        <v/>
      </c>
      <c r="EB56" s="1399">
        <f>EB57+EB58</f>
        <v/>
      </c>
      <c r="EC56" s="1399">
        <f>EC57+EC58</f>
        <v/>
      </c>
      <c r="ED56" s="1399">
        <f>ED57+ED58</f>
        <v/>
      </c>
      <c r="EE56" s="1399">
        <f>EE57+EE58</f>
        <v/>
      </c>
      <c r="EF56" s="1399">
        <f>EF57+EF58</f>
        <v/>
      </c>
      <c r="EG56" s="1399">
        <f>EG57+EG58</f>
        <v/>
      </c>
      <c r="EH56" s="1399">
        <f>EH57+EH58</f>
        <v/>
      </c>
      <c r="EI56" s="1399">
        <f>EI57+EI58</f>
        <v/>
      </c>
      <c r="EJ56" s="1399">
        <f>EJ57+EJ58</f>
        <v/>
      </c>
      <c r="EK56" s="1417">
        <f>EK57+EK58</f>
        <v/>
      </c>
      <c r="EL56" s="1417">
        <f>EL57+EL58</f>
        <v/>
      </c>
      <c r="EM56" s="1418" t="n"/>
      <c r="EN56" s="31" t="n"/>
      <c r="EO56" s="1435" t="n"/>
    </row>
    <row r="57" ht="27" customHeight="1" s="21">
      <c r="A57" s="1977" t="n"/>
      <c r="B57" s="1392" t="inlineStr">
        <is>
          <t>规上货物周转量  (万吨公里)</t>
        </is>
      </c>
      <c r="C57" s="1409" t="n">
        <v>27206.8833</v>
      </c>
      <c r="D57" s="31">
        <f>C57/T57-1</f>
        <v/>
      </c>
      <c r="E57" s="1409" t="n">
        <v>22434.0131</v>
      </c>
      <c r="F57" s="31">
        <f>E57/V57-1</f>
        <v/>
      </c>
      <c r="G57" s="1409" t="n">
        <v>29734.68</v>
      </c>
      <c r="H57" s="31">
        <f>G57/X57-1</f>
        <v/>
      </c>
      <c r="I57" s="1409" t="n">
        <v>30536.9655</v>
      </c>
      <c r="J57" s="31">
        <f>I57/Z57-1</f>
        <v/>
      </c>
      <c r="K57" s="1409" t="n">
        <v>31326.6769</v>
      </c>
      <c r="L57" s="31">
        <f>K57/AB57-1</f>
      </c>
      <c r="M57" s="1409" t="n">
        <v>31955.0984</v>
      </c>
      <c r="N57" s="31">
        <f>M57/AD57-1</f>
      </c>
      <c r="O57" s="1409" t="n">
        <v>24880.036</v>
      </c>
      <c r="P57" s="31">
        <f>O57/AF57-1</f>
      </c>
      <c r="Q57" s="1409">
        <f>C57+E57+G57+I57+K57+M57+O57</f>
      </c>
      <c r="R57" s="31">
        <f>Q57/SUM(T57,V57,X57,Z57,AB57,AD57,AF57)-1</f>
      </c>
      <c r="S57" s="31" t="n"/>
      <c r="T57" s="1409" t="n">
        <v>22515.6422</v>
      </c>
      <c r="U57" s="31">
        <f>T57/AV57-1</f>
        <v/>
      </c>
      <c r="V57" s="1409" t="n">
        <v>21050.9688</v>
      </c>
      <c r="W57" s="31">
        <f>V57/AX57-1</f>
        <v/>
      </c>
      <c r="X57" s="1409" t="n">
        <v>25699.6585</v>
      </c>
      <c r="Y57" s="31">
        <f>X57/AZ57-1</f>
        <v/>
      </c>
      <c r="Z57" s="1409" t="n">
        <v>26684.7964</v>
      </c>
      <c r="AA57" s="31">
        <f>Z57/BB57-1</f>
        <v/>
      </c>
      <c r="AB57" s="1409" t="n">
        <v>28409.5604</v>
      </c>
      <c r="AC57" s="31">
        <f>AB57/BD57-1</f>
        <v/>
      </c>
      <c r="AD57" s="1409" t="n">
        <v>28685.3181</v>
      </c>
      <c r="AE57" s="31">
        <f>AD57/BF57-1</f>
        <v/>
      </c>
      <c r="AF57" s="1409" t="n">
        <v>26819.4205</v>
      </c>
      <c r="AG57" s="31">
        <f>AF57/BH57-1</f>
        <v/>
      </c>
      <c r="AH57" s="1409" t="n">
        <v>22627.1218</v>
      </c>
      <c r="AI57" s="31">
        <f>AH57/BJ57-1</f>
        <v/>
      </c>
      <c r="AJ57" s="1409" t="n">
        <v>24370.6154</v>
      </c>
      <c r="AK57" s="31">
        <f>AJ57/BL57-1</f>
        <v/>
      </c>
      <c r="AL57" s="1409" t="n">
        <v>21526.0163</v>
      </c>
      <c r="AM57" s="31">
        <f>AL57/BN57-1</f>
        <v/>
      </c>
      <c r="AN57" s="1409" t="n">
        <v>23001.6784</v>
      </c>
      <c r="AO57" s="31">
        <f>AN57/BP57-1</f>
        <v/>
      </c>
      <c r="AP57" s="1409" t="n">
        <v>23572.8276</v>
      </c>
      <c r="AQ57" s="31">
        <f>AP57/BR57-1</f>
        <v/>
      </c>
      <c r="AR57" s="1409">
        <f>T57+V57+X57+Z57+AB57+AD57+AF57+AH57+AJ57+AL57+AN57+AP57</f>
      </c>
      <c r="AS57" s="31">
        <f>AR57/SUM(AV57,AX57,AZ57,BB57,BD57,BF57,BH57,BJ57,BL57,BN57,BP57,BR57)-1</f>
        <v/>
      </c>
      <c r="AT57" s="31" t="n"/>
      <c r="AU57" s="1409">
        <f>AV57+AX57+AZ57+BB57+BD57+BF57+BH57+BJ57+BL57+BN57+BP57</f>
        <v/>
      </c>
      <c r="AV57" s="1409" t="n">
        <v>18021.7027</v>
      </c>
      <c r="AW57" s="31">
        <f>AV57/BW57-1</f>
        <v/>
      </c>
      <c r="AX57" s="1409" t="n">
        <v>21058.95</v>
      </c>
      <c r="AY57" s="31">
        <f>AX57/BY57-1</f>
        <v/>
      </c>
      <c r="AZ57" s="1409" t="n">
        <v>22972.4418</v>
      </c>
      <c r="BA57" s="31">
        <f>AZ57/CA57-1</f>
        <v/>
      </c>
      <c r="BB57" s="1409" t="n">
        <v>22731.5972</v>
      </c>
      <c r="BC57" s="31">
        <f>BB57/CC57-1</f>
        <v/>
      </c>
      <c r="BD57" s="1409" t="n">
        <v>22484.4619</v>
      </c>
      <c r="BE57" s="31">
        <f>BD57/CE57-1</f>
        <v/>
      </c>
      <c r="BF57" s="1409" t="n">
        <v>21621.5252</v>
      </c>
      <c r="BG57" s="31">
        <f>BF57/CG57-1</f>
        <v/>
      </c>
      <c r="BH57" s="1409" t="n">
        <v>20942.0989</v>
      </c>
      <c r="BI57" s="31">
        <f>BH57/CI57-1</f>
        <v/>
      </c>
      <c r="BJ57" s="1409" t="n">
        <v>20095.2124</v>
      </c>
      <c r="BK57" s="31">
        <f>BJ57/CK57-1</f>
        <v/>
      </c>
      <c r="BL57" s="1409" t="n">
        <v>19999.7641</v>
      </c>
      <c r="BM57" s="31">
        <f>BL57/CM57-1</f>
        <v/>
      </c>
      <c r="BN57" s="1409" t="n">
        <v>20087.5645</v>
      </c>
      <c r="BO57" s="31">
        <f>BN57/CO57-1</f>
        <v/>
      </c>
      <c r="BP57" s="1409" t="n">
        <v>19499.5722</v>
      </c>
      <c r="BQ57" s="31">
        <f>BP57/CQ57-1</f>
        <v/>
      </c>
      <c r="BR57" s="1409" t="n">
        <v>20329.8387</v>
      </c>
      <c r="BS57" s="31">
        <f>BR57/CS57-1</f>
        <v/>
      </c>
      <c r="BT57" s="1409">
        <f>AV57+AX57+AZ57+BB57+BD57+BF57+BH57+BJ57+BL57+BN57+BP57+BR57</f>
        <v/>
      </c>
      <c r="BU57" s="31">
        <f>BT57/SUM(BW57,BY57,CA57,CC57,CE57,CG57,CI57,CK57,CM57,CO57,CQ57,CS57)-1</f>
        <v/>
      </c>
      <c r="BV57" s="31" t="n"/>
      <c r="BW57" s="1417" t="n">
        <v>4321.3971</v>
      </c>
      <c r="BX57" s="1410">
        <f>BW57/DK57-1</f>
        <v/>
      </c>
      <c r="BY57" s="1417" t="n">
        <v>4445.1446</v>
      </c>
      <c r="BZ57" s="1410">
        <f>BY57/DL57-1</f>
        <v/>
      </c>
      <c r="CA57" s="1414" t="n">
        <v>4969.6488</v>
      </c>
      <c r="CB57" s="1410">
        <f>CA57/DM57-1</f>
        <v/>
      </c>
      <c r="CC57" s="1414" t="n">
        <v>4677.0217</v>
      </c>
      <c r="CD57" s="1410">
        <f>CC57/DN57-1</f>
        <v/>
      </c>
      <c r="CE57" s="1414" t="n">
        <v>4439.9863</v>
      </c>
      <c r="CF57" s="1410">
        <f>CE57/DO57-1</f>
        <v/>
      </c>
      <c r="CG57" s="1427" t="n">
        <v>4743.2024</v>
      </c>
      <c r="CH57" s="1410">
        <f>CG57/DP57-1</f>
        <v/>
      </c>
      <c r="CI57" s="1427" t="n">
        <v>4202.2476</v>
      </c>
      <c r="CJ57" s="1410">
        <f>CI57/DQ57-1</f>
        <v/>
      </c>
      <c r="CK57" s="1414" t="n">
        <v>13408.1897</v>
      </c>
      <c r="CL57" s="1410">
        <f>CK57/DR57-1</f>
        <v/>
      </c>
      <c r="CM57" s="1427" t="n">
        <v>15045.5413</v>
      </c>
      <c r="CN57" s="1410">
        <f>CM57/DS57-1</f>
        <v/>
      </c>
      <c r="CO57" s="1427" t="n">
        <v>15174.8104</v>
      </c>
      <c r="CP57" s="1410">
        <f>CO57/DT57-1</f>
        <v/>
      </c>
      <c r="CQ57" s="1417" t="n">
        <v>15489.4671</v>
      </c>
      <c r="CR57" s="1410">
        <f>CQ57/DV57-1</f>
        <v/>
      </c>
      <c r="CS57" s="1417" t="n">
        <v>17210.1345</v>
      </c>
      <c r="CT57" s="1410">
        <f>CS57/DV57-1</f>
        <v/>
      </c>
      <c r="CU57" s="1414">
        <f>BW57+BY57+CA57+CC57+CE57+CG57+CI57+CK57+CM57+CO57+CQ57+CS57</f>
        <v/>
      </c>
      <c r="CV57" s="1410">
        <f>CU57/SUM(DK57:DV57)-1</f>
        <v/>
      </c>
      <c r="CW57" s="1410" t="n"/>
      <c r="CX57" s="1412">
        <f>CS57/CQ57-1</f>
        <v/>
      </c>
      <c r="CY57" s="1412">
        <f>CQ57/CO57-1</f>
        <v/>
      </c>
      <c r="CZ57" s="1412" t="n"/>
      <c r="DA57" s="1412" t="n"/>
      <c r="DB57" s="1412" t="n"/>
      <c r="DC57" s="1412" t="n"/>
      <c r="DD57" s="1412" t="n"/>
      <c r="DE57" s="1412" t="n"/>
      <c r="DF57" s="1412" t="n"/>
      <c r="DG57" s="1412" t="n"/>
      <c r="DH57" s="1412" t="n"/>
      <c r="DI57" s="1412" t="n"/>
      <c r="DK57" s="1417" t="n">
        <v>3563.1655</v>
      </c>
      <c r="DL57" s="1417" t="n">
        <v>3493.5522</v>
      </c>
      <c r="DM57" s="1414" t="n">
        <v>3202.1124</v>
      </c>
      <c r="DN57" s="1414" t="n">
        <v>3692.0337</v>
      </c>
      <c r="DO57" s="1414" t="n">
        <v>3291.2687</v>
      </c>
      <c r="DP57" s="1414" t="n">
        <v>3785.2398</v>
      </c>
      <c r="DQ57" s="1414" t="n">
        <v>3979.4975</v>
      </c>
      <c r="DR57" s="1414" t="n">
        <v>3228.466</v>
      </c>
      <c r="DS57" s="1414" t="n">
        <v>3348.3059</v>
      </c>
      <c r="DT57" s="1414" t="n">
        <v>3554.4832</v>
      </c>
      <c r="DU57" s="1414" t="n">
        <v>3636.1323</v>
      </c>
      <c r="DV57" s="1414" t="n">
        <v>3652.6086</v>
      </c>
      <c r="DW57" s="1410" t="n">
        <v>-0.0910289577245348</v>
      </c>
      <c r="DX57" s="1414" t="n">
        <v>42426.8658</v>
      </c>
      <c r="DY57" s="31" t="n">
        <v>-0.0959623277763713</v>
      </c>
      <c r="DZ57" s="31" t="n"/>
      <c r="EA57" s="1399" t="n">
        <v>4175.31073</v>
      </c>
      <c r="EB57" s="1399" t="n">
        <v>3278.27542</v>
      </c>
      <c r="EC57" s="1399" t="n">
        <v>3973.27684</v>
      </c>
      <c r="ED57" s="1399" t="n">
        <v>4105.23666</v>
      </c>
      <c r="EE57" s="1399" t="n">
        <v>4373.2455</v>
      </c>
      <c r="EF57" s="1399" t="n">
        <v>4206.6482</v>
      </c>
      <c r="EG57" s="1399" t="n">
        <v>4122.1513</v>
      </c>
      <c r="EH57" s="1399" t="n">
        <v>3396.4734</v>
      </c>
      <c r="EI57" s="1399" t="n">
        <v>3495.0074</v>
      </c>
      <c r="EJ57" s="1399" t="n">
        <v>3990.739</v>
      </c>
      <c r="EK57" s="1399" t="n">
        <v>3795.6542</v>
      </c>
      <c r="EL57" s="1399" t="n">
        <v>4018.3993</v>
      </c>
      <c r="EM57" s="1405" t="n"/>
      <c r="EN57" s="31" t="n"/>
      <c r="EO57" s="1955">
        <f>SUM(EA57:EL57)</f>
        <v/>
      </c>
    </row>
    <row r="58" ht="27" customHeight="1" s="21" thickBot="1">
      <c r="A58" s="1954" t="n"/>
      <c r="B58" s="1392" t="inlineStr">
        <is>
          <t>规下货物周转量  (万吨公里)</t>
        </is>
      </c>
      <c r="C58" s="1409" t="n">
        <v>22210.5330738223</v>
      </c>
      <c r="D58" s="31">
        <f>C58/T58-1</f>
        <v/>
      </c>
      <c r="E58" s="1409" t="n">
        <v>12353.3832823102</v>
      </c>
      <c r="F58" s="31">
        <f>E58/V58-1</f>
        <v/>
      </c>
      <c r="G58" s="1409" t="n">
        <v>22210.8683963498</v>
      </c>
      <c r="H58" s="31">
        <f>G58/X58-1</f>
        <v/>
      </c>
      <c r="I58" s="1409" t="n">
        <v>23479.7821927047</v>
      </c>
      <c r="J58" s="31">
        <f>I58/Z58-1</f>
        <v/>
      </c>
      <c r="K58" s="2148" t="n">
        <v>22285.9745740861</v>
      </c>
      <c r="L58" s="31">
        <f>K58/AB58-1</f>
      </c>
      <c r="M58" s="2149" t="n">
        <v>18847.94350423</v>
      </c>
      <c r="N58" s="31">
        <f>M58/AD58-1</f>
      </c>
      <c r="O58" s="2150" t="n">
        <v>24056.5612472223</v>
      </c>
      <c r="P58" s="31">
        <f>O58/AF58-1</f>
      </c>
      <c r="Q58" s="1409">
        <f>C58+E58+G58+I58+K58+M58+O58</f>
      </c>
      <c r="R58" s="31">
        <f>Q58/SUM(T58,V58,X58,Z58,AB58,AD58,AF58)-1</f>
      </c>
      <c r="S58" s="31" t="n"/>
      <c r="T58" s="1409" t="n">
        <v>21625.5454258551</v>
      </c>
      <c r="U58" s="31">
        <f>T58/AV58-1</f>
        <v/>
      </c>
      <c r="V58" s="1409" t="n">
        <v>20604.2238356263</v>
      </c>
      <c r="W58" s="31">
        <f>V58/AX58-1</f>
        <v/>
      </c>
      <c r="X58" s="1409" t="n">
        <v>28736.085877352</v>
      </c>
      <c r="Y58" s="31">
        <f>X58/AZ58-1</f>
        <v/>
      </c>
      <c r="Z58" s="1409" t="n">
        <v>28486.9035744813</v>
      </c>
      <c r="AA58" s="31">
        <f>Z58/BB58-1</f>
        <v/>
      </c>
      <c r="AB58" s="1409" t="n">
        <v>26886.920655962</v>
      </c>
      <c r="AC58" s="31">
        <f>AB58/BD58-1</f>
        <v/>
      </c>
      <c r="AD58" s="1409" t="n">
        <v>22156.1806568926</v>
      </c>
      <c r="AE58" s="31">
        <f>AD58/BF58-1</f>
        <v/>
      </c>
      <c r="AF58" s="1409" t="n">
        <v>23790.0793826437</v>
      </c>
      <c r="AG58" s="31">
        <f>AF58/BH58-1</f>
        <v/>
      </c>
      <c r="AH58" s="1409" t="n">
        <v>29453.9319710578</v>
      </c>
      <c r="AI58" s="31">
        <f>AH58/BJ58-1</f>
        <v/>
      </c>
      <c r="AJ58" s="1409" t="n">
        <v>30945.0684463489</v>
      </c>
      <c r="AK58" s="31">
        <f>AJ58/BL58-1</f>
        <v/>
      </c>
      <c r="AL58" s="1409" t="n">
        <v>29583.3928940534</v>
      </c>
      <c r="AM58" s="31">
        <f>AL58/BN58-1</f>
        <v/>
      </c>
      <c r="AN58" s="1409" t="n">
        <v>31169.5702805927</v>
      </c>
      <c r="AO58" s="31">
        <f>AN58/BP58-1</f>
        <v/>
      </c>
      <c r="AP58" s="1409" t="n">
        <v>34241.622610292</v>
      </c>
      <c r="AQ58" s="31">
        <f>AP58/BR58-1</f>
        <v/>
      </c>
      <c r="AR58" s="1409">
        <f>T58+V58+X58+Z58+AB58+AD58+AF58+AH58+AJ58+AL58+AN58+AP58</f>
      </c>
      <c r="AS58" s="31">
        <f>AR58/SUM(AV58,AX58,AZ58,BB58,BD58,BF58,BH58,BJ58,BL58,BN58,BP58,BR58)-1</f>
        <v/>
      </c>
      <c r="AT58" s="31" t="n"/>
      <c r="AU58" s="1409">
        <f>AV58+AX58+AZ58+BB58+BD58+BF58+BH58+BJ58+BL58+BN58+BP58</f>
        <v/>
      </c>
      <c r="AV58" s="1409" t="n">
        <v>26543.5716261432</v>
      </c>
      <c r="AW58" s="31">
        <f>AV58/BW58-1</f>
        <v/>
      </c>
      <c r="AX58" s="1409" t="n">
        <v>8280.81659761242</v>
      </c>
      <c r="AY58" s="31">
        <f>AX58/BY58-1</f>
        <v/>
      </c>
      <c r="AZ58" s="1409" t="n">
        <v>25695.1443067805</v>
      </c>
      <c r="BA58" s="31">
        <f>AZ58/CA58-1</f>
        <v/>
      </c>
      <c r="BB58" s="1409" t="n">
        <v>26923.3318434937</v>
      </c>
      <c r="BC58" s="31">
        <f>BB58/CC58-1</f>
        <v/>
      </c>
      <c r="BD58" s="1409" t="n">
        <v>27211.1577103004</v>
      </c>
      <c r="BE58" s="31">
        <f>BD58/CE58-1</f>
        <v/>
      </c>
      <c r="BF58" s="1409" t="n">
        <v>23572.9565286056</v>
      </c>
      <c r="BG58" s="31">
        <f>BF58/CG58-1</f>
        <v/>
      </c>
      <c r="BH58" s="1409" t="n">
        <v>25917.8539464762</v>
      </c>
      <c r="BI58" s="31">
        <f>BH58/CI58-1</f>
        <v/>
      </c>
      <c r="BJ58" s="1409" t="n">
        <v>29741.6936184149</v>
      </c>
      <c r="BK58" s="31">
        <f>BJ58/CK58-1</f>
        <v/>
      </c>
      <c r="BL58" s="1409" t="n">
        <v>31852.5532310767</v>
      </c>
      <c r="BM58" s="31">
        <f>BL58/CM58-1</f>
        <v/>
      </c>
      <c r="BN58" s="1409" t="n">
        <v>31673.451000546</v>
      </c>
      <c r="BO58" s="31">
        <f>BN58/CO58-1</f>
        <v/>
      </c>
      <c r="BP58" s="1409" t="n">
        <v>34249.1770722434</v>
      </c>
      <c r="BQ58" s="31">
        <f>BP58/CQ58-1</f>
        <v/>
      </c>
      <c r="BR58" s="1409" t="n">
        <v>38626.616618271</v>
      </c>
      <c r="BS58" s="31">
        <f>BR58/CS58-1</f>
        <v/>
      </c>
      <c r="BT58" s="1409">
        <f>AV58+AX58+AZ58+BB58+BD58+BF58+BH58+BJ58+BL58+BN58+BP58+BR58</f>
        <v/>
      </c>
      <c r="BU58" s="31">
        <f>BT58/SUM(BW58,BY58,CA58,CC58,CE58,CG58,CI58,CK58,CM58,CO58,CQ58,CS58)-1</f>
        <v/>
      </c>
      <c r="BV58" s="31" t="n"/>
      <c r="BW58" s="1417" t="n">
        <v>25474.7729207729</v>
      </c>
      <c r="BX58" s="1410">
        <f>BW58/DK58-1</f>
        <v/>
      </c>
      <c r="BY58" s="1417" t="n">
        <v>30853.2470363811</v>
      </c>
      <c r="BZ58" s="1410">
        <f>BY58/DL58-1</f>
        <v/>
      </c>
      <c r="CA58" s="1414" t="n">
        <v>38477.1204805112</v>
      </c>
      <c r="CB58" s="1410">
        <f>CA58/DM58-1</f>
        <v/>
      </c>
      <c r="CC58" s="1414" t="n">
        <v>38390.3129997639</v>
      </c>
      <c r="CD58" s="1410">
        <f>CC58/DN58-1</f>
        <v/>
      </c>
      <c r="CE58" s="1414" t="n">
        <v>39372.5739720451</v>
      </c>
      <c r="CF58" s="1410">
        <f>CE58/DO58-1</f>
        <v/>
      </c>
      <c r="CG58" s="1417" t="n">
        <v>38027.2908345893</v>
      </c>
      <c r="CH58" s="1410">
        <f>CG58/DP58-1</f>
        <v/>
      </c>
      <c r="CI58" s="1427" t="n">
        <v>38758.021530728</v>
      </c>
      <c r="CJ58" s="1410">
        <f>CI58/DQ58-1</f>
        <v/>
      </c>
      <c r="CK58" s="1414" t="n">
        <v>34842.4140874553</v>
      </c>
      <c r="CL58" s="1410">
        <f>CK58/DR58-1</f>
        <v/>
      </c>
      <c r="CM58" s="1414" t="n">
        <v>34683.9301032188</v>
      </c>
      <c r="CN58" s="1410">
        <f>CM58/DS58-1</f>
        <v/>
      </c>
      <c r="CO58" s="1414" t="n">
        <v>34344.8156435914</v>
      </c>
      <c r="CP58" s="1410">
        <f>CO58/DT58-1</f>
        <v/>
      </c>
      <c r="CQ58" s="1414" t="n">
        <v>37754.678679162</v>
      </c>
      <c r="CR58" s="1410">
        <f>CQ58/DV58-1</f>
        <v/>
      </c>
      <c r="CS58" s="1414" t="n">
        <v>38903.6607857922</v>
      </c>
      <c r="CT58" s="1410">
        <f>CS58/DV58-1</f>
        <v/>
      </c>
      <c r="CU58" s="1414">
        <f>BW58+BY58+CA58+CC58+CE58+CG58+CI58+CK58+CM58+CO58+CQ58+CS58</f>
        <v/>
      </c>
      <c r="CV58" s="1410">
        <f>CU58/SUM(DK58:DV58)-1</f>
        <v/>
      </c>
      <c r="CW58" s="1410" t="n"/>
      <c r="CX58" s="1412">
        <f>CS58/CQ58-1</f>
        <v/>
      </c>
      <c r="CY58" s="1412">
        <f>CQ58/CO58-1</f>
        <v/>
      </c>
      <c r="CZ58" s="1412" t="n"/>
      <c r="DA58" s="1412" t="n"/>
      <c r="DB58" s="1412" t="n"/>
      <c r="DC58" s="1412" t="n"/>
      <c r="DD58" s="1412" t="n"/>
      <c r="DE58" s="1412" t="n"/>
      <c r="DF58" s="1412" t="n"/>
      <c r="DG58" s="1412" t="n"/>
      <c r="DH58" s="1412" t="n"/>
      <c r="DI58" s="1412" t="n"/>
      <c r="DJ58" s="2035" t="n"/>
      <c r="DK58" s="1444" t="n">
        <v>30272.9629395538</v>
      </c>
      <c r="DL58" s="1444" t="n">
        <v>19758.9193203291</v>
      </c>
      <c r="DM58" s="1423" t="n">
        <v>33307.6220783071</v>
      </c>
      <c r="DN58" s="1423" t="n">
        <v>33713.7729902282</v>
      </c>
      <c r="DO58" s="1423" t="n">
        <v>35743.0370784898</v>
      </c>
      <c r="DP58" s="1423" t="n">
        <v>31825.4342409501</v>
      </c>
      <c r="DQ58" s="1423" t="n">
        <v>32831.8030675869</v>
      </c>
      <c r="DR58" s="1423" t="n">
        <v>34476.4948816098</v>
      </c>
      <c r="DS58" s="1423" t="n">
        <v>38723.8520072036</v>
      </c>
      <c r="DT58" s="1423" t="n">
        <v>38941.4469962638</v>
      </c>
      <c r="DU58" s="1423" t="n">
        <v>42579.2649266722</v>
      </c>
      <c r="DV58" s="1423" t="n">
        <v>42743.4529984852</v>
      </c>
      <c r="DW58" s="1424" t="n">
        <v>0.047430828056779</v>
      </c>
      <c r="DX58" s="1423" t="n">
        <v>414918.06352568</v>
      </c>
      <c r="DY58" s="1425" t="n">
        <v>-0.0265552246212456</v>
      </c>
      <c r="DZ58" s="923" t="n"/>
      <c r="EA58" s="1399" t="n">
        <v>38614.7666419721</v>
      </c>
      <c r="EB58" s="1399" t="n">
        <v>17630.4470477438</v>
      </c>
      <c r="EC58" s="1399" t="n">
        <v>30052.9180854408</v>
      </c>
      <c r="ED58" s="1399" t="n">
        <v>37504.2168973499</v>
      </c>
      <c r="EE58" s="1399" t="n">
        <v>36968.8086096034</v>
      </c>
      <c r="EF58" s="1399" t="n">
        <v>38514.8818500061</v>
      </c>
      <c r="EG58" s="1399" t="n">
        <v>34773.7118967257</v>
      </c>
      <c r="EH58" s="1399" t="n">
        <v>35864.9468061093</v>
      </c>
      <c r="EI58" s="1399" t="n">
        <v>39398.741178873</v>
      </c>
      <c r="EJ58" s="1399" t="n">
        <v>33957.5862646206</v>
      </c>
      <c r="EK58" s="1399" t="n">
        <v>42147.9538398946</v>
      </c>
      <c r="EL58" s="1399" t="n">
        <v>40807.9004871224</v>
      </c>
      <c r="EM58" s="1405" t="n"/>
      <c r="EN58" s="31" t="n"/>
      <c r="EO58" s="1955">
        <f>SUM(EA58:EL58)</f>
        <v/>
      </c>
    </row>
    <row r="59" ht="27" customFormat="1" customHeight="1" s="190">
      <c r="A59" s="1392" t="inlineStr">
        <is>
          <t>荆州市</t>
        </is>
      </c>
      <c r="B59" s="1392" t="inlineStr">
        <is>
          <t>规上+规下货运量  (万吨)</t>
        </is>
      </c>
      <c r="C59" s="1409" t="n">
        <v>1079.45582683139</v>
      </c>
      <c r="D59" s="31">
        <f>C59/T59-1</f>
        <v/>
      </c>
      <c r="E59" s="1409" t="n">
        <v>673.444239888675</v>
      </c>
      <c r="F59" s="31">
        <f>E59/V59-1</f>
        <v/>
      </c>
      <c r="G59" s="1409" t="n">
        <v>998.984576519631</v>
      </c>
      <c r="H59" s="31">
        <f>G59/X59-1</f>
        <v/>
      </c>
      <c r="I59" s="1409" t="n">
        <v>1070.03170653144</v>
      </c>
      <c r="J59" s="31">
        <f>I59/Z59-1</f>
        <v/>
      </c>
      <c r="K59" s="1409" t="n">
        <v>1087.30545627533</v>
      </c>
      <c r="L59" s="31">
        <f>K59/AB59-1</f>
        <v/>
      </c>
      <c r="M59" s="1409" t="n">
        <v>1040.59712339956</v>
      </c>
      <c r="N59" s="31">
        <f>M59/AD59-1</f>
        <v/>
      </c>
      <c r="O59" s="1409" t="n">
        <v>1014.81870521625</v>
      </c>
      <c r="P59" s="31">
        <f>O59/AF59-1</f>
        <v/>
      </c>
      <c r="Q59" s="1409">
        <f>C59+E59+G59+I59+K59+M59+O59</f>
        <v/>
      </c>
      <c r="R59" s="31">
        <f>Q59/SUM(T59,V59,X59,Z59,AB59,AD59,AF59)-1</f>
        <v/>
      </c>
      <c r="S59" s="31" t="n"/>
      <c r="T59" s="1409" t="n">
        <v>841.091676585049</v>
      </c>
      <c r="U59" s="31">
        <f>T59/AV59-1</f>
        <v/>
      </c>
      <c r="V59" s="1409" t="n">
        <v>756.220160620458</v>
      </c>
      <c r="W59" s="31">
        <f>V59/AX59-1</f>
        <v/>
      </c>
      <c r="X59" s="1409" t="n">
        <v>997.736602249268</v>
      </c>
      <c r="Y59" s="31">
        <f>X59/AZ59-1</f>
        <v/>
      </c>
      <c r="Z59" s="1409" t="n">
        <v>1042.74651383833</v>
      </c>
      <c r="AA59" s="31">
        <f>Z59/BB59-1</f>
        <v/>
      </c>
      <c r="AB59" s="1409" t="n">
        <v>1018.60039562148</v>
      </c>
      <c r="AC59" s="31">
        <f>AB59/BD59-1</f>
        <v/>
      </c>
      <c r="AD59" s="1409" t="n">
        <v>966.4945353847301</v>
      </c>
      <c r="AE59" s="31">
        <f>AD59/BF59-1</f>
        <v/>
      </c>
      <c r="AF59" s="1409" t="n">
        <v>967.850693983147</v>
      </c>
      <c r="AG59" s="31">
        <f>AF59/BH59-1</f>
        <v/>
      </c>
      <c r="AH59" s="1409" t="n">
        <v>949.317107944238</v>
      </c>
      <c r="AI59" s="31">
        <f>AH59/BJ59-1</f>
        <v/>
      </c>
      <c r="AJ59" s="1409" t="n">
        <v>1031.4484048259</v>
      </c>
      <c r="AK59" s="31">
        <f>AJ59/BL59-1</f>
        <v/>
      </c>
      <c r="AL59" s="1409" t="n">
        <v>946.293926383094</v>
      </c>
      <c r="AM59" s="31">
        <f>AL59/BN59-1</f>
        <v/>
      </c>
      <c r="AN59" s="1409" t="n">
        <v>1057.26040909664</v>
      </c>
      <c r="AO59" s="31">
        <f>AN59/BP59-1</f>
        <v/>
      </c>
      <c r="AP59" s="1409" t="n">
        <v>1107.94905445983</v>
      </c>
      <c r="AQ59" s="31">
        <f>AP59/BR59-1</f>
        <v/>
      </c>
      <c r="AR59" s="1409">
        <f>T59+V59+X59+Z59+AB59+AD59+AF59+AH59+AJ59+AL59+AN59+AP59</f>
        <v/>
      </c>
      <c r="AS59" s="31">
        <f>AR59/SUM(AV59,AX59,AZ59,BB59,BD59,BF59,BH59,BJ59,BL59,BN59,BP59,BR59)-1</f>
        <v/>
      </c>
      <c r="AT59" s="31" t="n"/>
      <c r="AU59" s="1409">
        <f>AV59+AX59+AZ59+BB59+BD59+BF59+BH59+BJ59+BL59+BN59+BP59</f>
        <v/>
      </c>
      <c r="AV59" s="1409" t="n">
        <v>920.484770610143</v>
      </c>
      <c r="AW59" s="31">
        <f>AV59/BW59-1</f>
        <v/>
      </c>
      <c r="AX59" s="1409" t="n">
        <v>483.193506800869</v>
      </c>
      <c r="AY59" s="31">
        <f>AX59/BY59-1</f>
        <v/>
      </c>
      <c r="AZ59" s="1409" t="n">
        <v>928.146616841478</v>
      </c>
      <c r="BA59" s="31">
        <f>AZ59/CA59-1</f>
        <v/>
      </c>
      <c r="BB59" s="1409" t="n">
        <v>961.957348211332</v>
      </c>
      <c r="BC59" s="31">
        <f>BB59/CC59-1</f>
        <v/>
      </c>
      <c r="BD59" s="1409" t="n">
        <v>958.454013364756</v>
      </c>
      <c r="BE59" s="31">
        <f>BD59/CE59-1</f>
        <v/>
      </c>
      <c r="BF59" s="1409" t="n">
        <v>894.163928568462</v>
      </c>
      <c r="BG59" s="31">
        <f>BF59/CG59-1</f>
        <v/>
      </c>
      <c r="BH59" s="1409" t="n">
        <v>927.862479953787</v>
      </c>
      <c r="BI59" s="31">
        <f>BH59/CI59-1</f>
        <v/>
      </c>
      <c r="BJ59" s="1409" t="n">
        <v>936.680759190445</v>
      </c>
      <c r="BK59" s="31">
        <f>BJ59/CK59-1</f>
        <v/>
      </c>
      <c r="BL59" s="1409" t="n">
        <v>983.535304834666</v>
      </c>
      <c r="BM59" s="31">
        <f>BL59/CM59-1</f>
        <v/>
      </c>
      <c r="BN59" s="1409" t="n">
        <v>959.470950715067</v>
      </c>
      <c r="BO59" s="31">
        <f>BN59/CO59-1</f>
        <v/>
      </c>
      <c r="BP59" s="1409" t="n">
        <v>1005.3626664487</v>
      </c>
      <c r="BQ59" s="31">
        <f>BP59/CQ59-1</f>
        <v/>
      </c>
      <c r="BR59" s="1409" t="n">
        <v>1031.69020702493</v>
      </c>
      <c r="BS59" s="31">
        <f>BR59/CS59-1</f>
        <v/>
      </c>
      <c r="BT59" s="1409">
        <f>AV59+AX59+AZ59+BB59+BD59+BF59+BH59+BJ59+BL59+BN59+BP59+BR59</f>
        <v/>
      </c>
      <c r="BU59" s="31">
        <f>BT59/SUM(BW59,BY59,CA59,CC59,CE59,CG59,CI59,CK59,CM59,CO59,CQ59,CS59)-1</f>
        <v/>
      </c>
      <c r="BV59" s="31" t="n"/>
      <c r="BW59" s="1414" t="n">
        <v>539.823085939124</v>
      </c>
      <c r="BX59" s="1410">
        <f>BW59/DK59-1</f>
        <v/>
      </c>
      <c r="BY59" s="1414" t="n">
        <v>673.875904457134</v>
      </c>
      <c r="BZ59" s="1410">
        <f>BY59/DL59-1</f>
        <v/>
      </c>
      <c r="CA59" s="1414" t="n">
        <v>846.674380946791</v>
      </c>
      <c r="CB59" s="1410">
        <f>CA59/DM59-1</f>
        <v/>
      </c>
      <c r="CC59" s="1414" t="n">
        <v>840.01969062348</v>
      </c>
      <c r="CD59" s="1410">
        <f>CC59/DN59-1</f>
        <v/>
      </c>
      <c r="CE59" s="1414" t="n">
        <v>885.955389915742</v>
      </c>
      <c r="CF59" s="1410">
        <f>CE59/DO59-1</f>
        <v/>
      </c>
      <c r="CG59" s="1427" t="n">
        <v>895.3687124404</v>
      </c>
      <c r="CH59" s="1410">
        <f>CG59/DP59-1</f>
        <v/>
      </c>
      <c r="CI59" s="1427" t="n">
        <v>896.594472047801</v>
      </c>
      <c r="CJ59" s="1410">
        <f>CI59/DQ59-1</f>
        <v/>
      </c>
      <c r="CK59" s="1414" t="n">
        <v>912.7173661131141</v>
      </c>
      <c r="CL59" s="1410">
        <f>CK59/DR59-1</f>
        <v/>
      </c>
      <c r="CM59" s="1414" t="n">
        <v>935.334739496224</v>
      </c>
      <c r="CN59" s="1410">
        <f>CM59/DS59-1</f>
        <v/>
      </c>
      <c r="CO59" s="1414" t="n">
        <v>908.672591539739</v>
      </c>
      <c r="CP59" s="1410">
        <f>CO59/DT59-1</f>
        <v/>
      </c>
      <c r="CQ59" s="1414" t="n">
        <v>960.254427092955</v>
      </c>
      <c r="CR59" s="1410">
        <f>CQ59/DV59-1</f>
        <v/>
      </c>
      <c r="CS59" s="1414" t="n">
        <v>916.888178320107</v>
      </c>
      <c r="CT59" s="1410">
        <f>CS59/DV59-1</f>
        <v/>
      </c>
      <c r="CU59" s="1414">
        <f>BW59+BY59+CA59+CC59+CE59+CG59+CI59+CK59+CM59+CO59+CQ59+CS59</f>
        <v/>
      </c>
      <c r="CV59" s="1410">
        <f>CU59/SUM(DK59:DV59)-1</f>
        <v/>
      </c>
      <c r="CW59" s="1410" t="n"/>
      <c r="CX59" s="1412">
        <f>CS59/CQ59-1</f>
        <v/>
      </c>
      <c r="CY59" s="1412">
        <f>CQ59/CO59-1</f>
        <v/>
      </c>
      <c r="CZ59" s="1412" t="n"/>
      <c r="DA59" s="1412" t="n"/>
      <c r="DB59" s="1412" t="n"/>
      <c r="DC59" s="1412" t="n"/>
      <c r="DD59" s="1412" t="n"/>
      <c r="DE59" s="1412" t="n"/>
      <c r="DF59" s="1412" t="n"/>
      <c r="DG59" s="1412" t="n"/>
      <c r="DH59" s="1412" t="n"/>
      <c r="DI59" s="1412" t="n"/>
      <c r="DJ59" s="1440" t="n"/>
      <c r="DK59" s="1428" t="n">
        <v>621.392334037517</v>
      </c>
      <c r="DL59" s="1428" t="n">
        <v>451.041072260157</v>
      </c>
      <c r="DM59" s="1428" t="n">
        <v>727.404445284638</v>
      </c>
      <c r="DN59" s="1428" t="n">
        <v>683.1516445752191</v>
      </c>
      <c r="DO59" s="1428" t="n">
        <v>763.1148239807241</v>
      </c>
      <c r="DP59" s="1428" t="n">
        <v>734.2174168304</v>
      </c>
      <c r="DQ59" s="1428" t="n">
        <v>748.0177326399941</v>
      </c>
      <c r="DR59" s="1428" t="n">
        <v>720.202962731307</v>
      </c>
      <c r="DS59" s="1428" t="n">
        <v>852.06205604012</v>
      </c>
      <c r="DT59" s="1428" t="n">
        <v>787.691282175226</v>
      </c>
      <c r="DU59" s="1428" t="n">
        <v>828.355599396992</v>
      </c>
      <c r="DV59" s="1428" t="n">
        <v>803.219830720015</v>
      </c>
      <c r="DW59" s="1429" t="n">
        <v>-0.07662191113620476</v>
      </c>
      <c r="DX59" s="1428" t="n">
        <v>8719.871200672309</v>
      </c>
      <c r="DY59" s="924" t="n">
        <v>-0.08599594685594991</v>
      </c>
      <c r="DZ59" s="1442" t="n"/>
      <c r="EA59" s="1409" t="n">
        <v>863.83395281334</v>
      </c>
      <c r="EB59" s="1417" t="n">
        <v>365.451962785108</v>
      </c>
      <c r="EC59" s="1417" t="n">
        <v>665.124626316462</v>
      </c>
      <c r="ED59" s="1417" t="n">
        <v>820.744624176171</v>
      </c>
      <c r="EE59" s="1417" t="n">
        <v>888.461822412801</v>
      </c>
      <c r="EF59" s="1417" t="n">
        <v>961.32073200463</v>
      </c>
      <c r="EG59" s="1417" t="n">
        <v>838.80013792238</v>
      </c>
      <c r="EH59" s="1417" t="n">
        <v>690.8318718818909</v>
      </c>
      <c r="EI59" s="1417" t="n">
        <v>871.680552762951</v>
      </c>
      <c r="EJ59" s="1417" t="n">
        <v>816.754033142878</v>
      </c>
      <c r="EK59" s="1417" t="n">
        <v>887.422849405895</v>
      </c>
      <c r="EL59" s="1417" t="n">
        <v>869.871009943897</v>
      </c>
      <c r="EM59" s="1418" t="n"/>
      <c r="EN59" s="31" t="n"/>
      <c r="EO59" s="1955">
        <f>SUM(EA59:EL59)</f>
        <v/>
      </c>
    </row>
    <row r="60" ht="27" customFormat="1" customHeight="1" s="190">
      <c r="A60" s="1977" t="n"/>
      <c r="B60" s="1392" t="inlineStr">
        <is>
          <t>规上货运量      (万吨)</t>
        </is>
      </c>
      <c r="C60" s="1409" t="n">
        <v>167.6765</v>
      </c>
      <c r="D60" s="31">
        <f>C60/T60-1</f>
        <v/>
      </c>
      <c r="E60" s="1409" t="n">
        <v>152.3272</v>
      </c>
      <c r="F60" s="31">
        <f>E60/V60-1</f>
        <v/>
      </c>
      <c r="G60" s="1409" t="n">
        <v>183.8954</v>
      </c>
      <c r="H60" s="31">
        <f>G60/X60-1</f>
        <v/>
      </c>
      <c r="I60" s="1409" t="n">
        <v>174.6558</v>
      </c>
      <c r="J60" s="31">
        <f>I60/Z60-1</f>
        <v/>
      </c>
      <c r="K60" s="1409" t="n">
        <v>175.3466</v>
      </c>
      <c r="L60" s="31">
        <f>K60/AB60-1</f>
      </c>
      <c r="M60" s="1409" t="n">
        <v>167.1798</v>
      </c>
      <c r="N60" s="31">
        <f>M60/AD60-1</f>
      </c>
      <c r="O60" s="1409" t="n">
        <v>145.222</v>
      </c>
      <c r="P60" s="31">
        <f>O60/AF60-1</f>
      </c>
      <c r="Q60" s="1409">
        <f>C60+E60+G60+I60+K60+M60+O60</f>
      </c>
      <c r="R60" s="31">
        <f>Q60/SUM(T60,V60,X60,Z60,AB60,AD60,AF60)-1</f>
      </c>
      <c r="S60" s="31" t="n"/>
      <c r="T60" s="1409" t="n">
        <v>162.0932</v>
      </c>
      <c r="U60" s="31">
        <f>T60/AV60-1</f>
        <v/>
      </c>
      <c r="V60" s="1409" t="n">
        <v>151.7982</v>
      </c>
      <c r="W60" s="31">
        <f>V60/AX60-1</f>
        <v/>
      </c>
      <c r="X60" s="1409" t="n">
        <v>166.7442</v>
      </c>
      <c r="Y60" s="31">
        <f>X60/AZ60-1</f>
        <v/>
      </c>
      <c r="Z60" s="1409" t="n">
        <v>169.0759</v>
      </c>
      <c r="AA60" s="31">
        <f>Z60/BB60-1</f>
        <v/>
      </c>
      <c r="AB60" s="1409" t="n">
        <v>162.3257</v>
      </c>
      <c r="AC60" s="31">
        <f>AB60/BD60-1</f>
        <v/>
      </c>
      <c r="AD60" s="1409" t="n">
        <v>188.8951</v>
      </c>
      <c r="AE60" s="31">
        <f>AD60/BF60-1</f>
        <v/>
      </c>
      <c r="AF60" s="1409" t="n">
        <v>134.0308</v>
      </c>
      <c r="AG60" s="31">
        <f>AF60/BH60-1</f>
        <v/>
      </c>
      <c r="AH60" s="1409" t="n">
        <v>119.5421</v>
      </c>
      <c r="AI60" s="31">
        <f>AH60/BJ60-1</f>
        <v/>
      </c>
      <c r="AJ60" s="1409" t="n">
        <v>145.1047</v>
      </c>
      <c r="AK60" s="31">
        <f>AJ60/BL60-1</f>
        <v/>
      </c>
      <c r="AL60" s="1409" t="n">
        <v>130.3128</v>
      </c>
      <c r="AM60" s="31">
        <f>AL60/BN60-1</f>
        <v/>
      </c>
      <c r="AN60" s="1409" t="n">
        <v>128.1263</v>
      </c>
      <c r="AO60" s="31">
        <f>AN60/BP60-1</f>
        <v/>
      </c>
      <c r="AP60" s="1409" t="n">
        <v>143.7508</v>
      </c>
      <c r="AQ60" s="31">
        <f>AP60/BR60-1</f>
        <v/>
      </c>
      <c r="AR60" s="1409">
        <f>T60+V60+X60+Z60+AB60+AD60+AF60+AH60+AJ60+AL60+AN60+AP60</f>
      </c>
      <c r="AS60" s="31">
        <f>AR60/SUM(AV60,AX60,AZ60,BB60,BD60,BF60,BH60,BJ60,BL60,BN60,BP60,BR60)-1</f>
        <v/>
      </c>
      <c r="AT60" s="31" t="n"/>
      <c r="AU60" s="1409">
        <f>AV60+AX60+AZ60+BB60+BD60+BF60+BH60+BJ60+BL60+BN60+BP60</f>
        <v/>
      </c>
      <c r="AV60" s="1409" t="n">
        <v>183.7326</v>
      </c>
      <c r="AW60" s="31">
        <f>AV60/BW60-1</f>
        <v/>
      </c>
      <c r="AX60" s="1409" t="n">
        <v>127.9314</v>
      </c>
      <c r="AY60" s="31">
        <f>AX60/BY60-1</f>
        <v/>
      </c>
      <c r="AZ60" s="1409" t="n">
        <v>138.0333</v>
      </c>
      <c r="BA60" s="31">
        <f>AZ60/CA60-1</f>
        <v/>
      </c>
      <c r="BB60" s="1409" t="n">
        <v>133.5952</v>
      </c>
      <c r="BC60" s="31">
        <f>BB60/CC60-1</f>
        <v/>
      </c>
      <c r="BD60" s="1409" t="n">
        <v>127.722</v>
      </c>
      <c r="BE60" s="31">
        <f>BD60/CE60-1</f>
        <v/>
      </c>
      <c r="BF60" s="1409" t="n">
        <v>126.0189</v>
      </c>
      <c r="BG60" s="31">
        <f>BF60/CG60-1</f>
        <v/>
      </c>
      <c r="BH60" s="1409" t="n">
        <v>115.9799</v>
      </c>
      <c r="BI60" s="31">
        <f>BH60/CI60-1</f>
        <v/>
      </c>
      <c r="BJ60" s="1409" t="n">
        <v>115.315</v>
      </c>
      <c r="BK60" s="31">
        <f>BJ60/CK60-1</f>
        <v/>
      </c>
      <c r="BL60" s="1409" t="n">
        <v>117.4625</v>
      </c>
      <c r="BM60" s="31">
        <f>BL60/CM60-1</f>
        <v/>
      </c>
      <c r="BN60" s="1409" t="n">
        <v>115.0477</v>
      </c>
      <c r="BO60" s="31">
        <f>BN60/CO60-1</f>
        <v/>
      </c>
      <c r="BP60" s="1409" t="n">
        <v>116.7029</v>
      </c>
      <c r="BQ60" s="31">
        <f>BP60/CQ60-1</f>
        <v/>
      </c>
      <c r="BR60" s="1409" t="n">
        <v>143.6199</v>
      </c>
      <c r="BS60" s="31">
        <f>BR60/CS60-1</f>
        <v/>
      </c>
      <c r="BT60" s="1409">
        <f>AV60+AX60+AZ60+BB60+BD60+BF60+BH60+BJ60+BL60+BN60+BP60+BR60</f>
        <v/>
      </c>
      <c r="BU60" s="31">
        <f>BT60/SUM(BW60,BY60,CA60,CC60,CE60,CG60,CI60,CK60,CM60,CO60,CQ60,CS60)-1</f>
        <v/>
      </c>
      <c r="BV60" s="31" t="n"/>
      <c r="BW60" s="1414" t="n">
        <v>152.8927</v>
      </c>
      <c r="BX60" s="1410">
        <f>BW60/DK60-1</f>
        <v/>
      </c>
      <c r="BY60" s="1414" t="n">
        <v>129.4822</v>
      </c>
      <c r="BZ60" s="1410">
        <f>BY60/DL60-1</f>
        <v/>
      </c>
      <c r="CA60" s="1414" t="n">
        <v>144.5666</v>
      </c>
      <c r="CB60" s="1410">
        <f>CA60/DM60-1</f>
        <v/>
      </c>
      <c r="CC60" s="1414" t="n">
        <v>142.0301</v>
      </c>
      <c r="CD60" s="1410">
        <f>CC60/DN60-1</f>
        <v/>
      </c>
      <c r="CE60" s="1414" t="n">
        <v>152.1596</v>
      </c>
      <c r="CF60" s="1410">
        <f>CE60/DO60-1</f>
        <v/>
      </c>
      <c r="CG60" s="1427" t="n">
        <v>153.4126</v>
      </c>
      <c r="CH60" s="1410">
        <f>CG60/DP60-1</f>
        <v/>
      </c>
      <c r="CI60" s="1427" t="n">
        <v>160.4055</v>
      </c>
      <c r="CJ60" s="1410">
        <f>CI60/DQ60-1</f>
        <v/>
      </c>
      <c r="CK60" s="1414" t="n">
        <v>147.1916</v>
      </c>
      <c r="CL60" s="1410">
        <f>CK60/DR60-1</f>
        <v/>
      </c>
      <c r="CM60" s="1414" t="n">
        <v>138.0211</v>
      </c>
      <c r="CN60" s="1410">
        <f>CM60/DS60-1</f>
        <v/>
      </c>
      <c r="CO60" s="1414" t="n">
        <v>128.733</v>
      </c>
      <c r="CP60" s="1410">
        <f>CO60/DT60-1</f>
        <v/>
      </c>
      <c r="CQ60" s="1414" t="n">
        <v>135.9641</v>
      </c>
      <c r="CR60" s="1410">
        <f>CQ60/DV60-1</f>
        <v/>
      </c>
      <c r="CS60" s="1414" t="n">
        <v>163.1532</v>
      </c>
      <c r="CT60" s="1410">
        <f>CS60/DV60-1</f>
        <v/>
      </c>
      <c r="CU60" s="1414">
        <f>BW60+BY60+CA60+CC60+CE60+CG60+CI60+CK60+CM60+CO60+CQ60+CS60</f>
        <v/>
      </c>
      <c r="CV60" s="1410">
        <f>CU60/SUM(DK60:DV60)-1</f>
        <v/>
      </c>
      <c r="CW60" s="1410" t="n"/>
      <c r="CX60" s="1412">
        <f>CS60/CQ60-1</f>
        <v/>
      </c>
      <c r="CY60" s="1412">
        <f>CQ60/CO60-1</f>
        <v/>
      </c>
      <c r="CZ60" s="1412" t="n"/>
      <c r="DA60" s="1412" t="n"/>
      <c r="DB60" s="1412" t="n"/>
      <c r="DC60" s="1412" t="n"/>
      <c r="DD60" s="1412" t="n"/>
      <c r="DE60" s="1412" t="n"/>
      <c r="DF60" s="1412" t="n"/>
      <c r="DG60" s="1412" t="n"/>
      <c r="DH60" s="1412" t="n"/>
      <c r="DI60" s="1412" t="n"/>
      <c r="DJ60" s="1431" t="inlineStr">
        <is>
          <t>荆州市</t>
        </is>
      </c>
      <c r="DK60" s="1428" t="n">
        <v>46.6243</v>
      </c>
      <c r="DL60" s="1428" t="n">
        <v>21.5924</v>
      </c>
      <c r="DM60" s="1428" t="n">
        <v>36.007</v>
      </c>
      <c r="DN60" s="1428" t="n">
        <v>30.433</v>
      </c>
      <c r="DO60" s="1428" t="n">
        <v>25.3782</v>
      </c>
      <c r="DP60" s="1428" t="n">
        <v>25.314</v>
      </c>
      <c r="DQ60" s="1428" t="n">
        <v>25.3908</v>
      </c>
      <c r="DR60" s="1428" t="n">
        <v>43.1388</v>
      </c>
      <c r="DS60" s="1428" t="n">
        <v>36.1235</v>
      </c>
      <c r="DT60" s="1428" t="n">
        <v>55.7337</v>
      </c>
      <c r="DU60" s="1428" t="n">
        <v>68.2988</v>
      </c>
      <c r="DV60" s="1428" t="n">
        <v>65.2869</v>
      </c>
      <c r="DW60" s="1429" t="n">
        <v>0.562530514948735</v>
      </c>
      <c r="DX60" s="1428" t="n">
        <v>479.3214</v>
      </c>
      <c r="DY60" s="924" t="n">
        <v>0.06715080006576719</v>
      </c>
      <c r="DZ60" s="924" t="n"/>
      <c r="EA60" s="1409" t="n">
        <v>41.6604</v>
      </c>
      <c r="EB60" s="1417" t="n">
        <v>22.4186</v>
      </c>
      <c r="EC60" s="1417" t="n">
        <v>33.46229</v>
      </c>
      <c r="ED60" s="1417" t="n">
        <v>37.93446</v>
      </c>
      <c r="EE60" s="1417" t="n">
        <v>39.4837</v>
      </c>
      <c r="EF60" s="1417" t="n">
        <v>38.8977</v>
      </c>
      <c r="EG60" s="1417" t="n">
        <v>40.7162</v>
      </c>
      <c r="EH60" s="1417" t="n">
        <v>36.9917</v>
      </c>
      <c r="EI60" s="1417" t="n">
        <v>39.1363</v>
      </c>
      <c r="EJ60" s="1417" t="n">
        <v>39.0789</v>
      </c>
      <c r="EK60" s="1417" t="n">
        <v>37.5969</v>
      </c>
      <c r="EL60" s="1417" t="n">
        <v>41.7828</v>
      </c>
      <c r="EM60" s="1418" t="n"/>
      <c r="EN60" s="31" t="n"/>
      <c r="EO60" s="1955">
        <f>SUM(EA60:EL60)</f>
        <v/>
      </c>
    </row>
    <row r="61" ht="27" customFormat="1" customHeight="1" s="190">
      <c r="A61" s="1977" t="n"/>
      <c r="B61" s="1392" t="inlineStr">
        <is>
          <t>规下货运量      (万吨)</t>
        </is>
      </c>
      <c r="C61" s="1409" t="n">
        <v>911.7793268313899</v>
      </c>
      <c r="D61" s="31">
        <f>C61/T61-1</f>
        <v/>
      </c>
      <c r="E61" s="1409" t="n">
        <v>521.117039888675</v>
      </c>
      <c r="F61" s="31">
        <f>E61/V61-1</f>
        <v/>
      </c>
      <c r="G61" s="1409" t="n">
        <v>815.089176519631</v>
      </c>
      <c r="H61" s="31">
        <f>G61/X61-1</f>
        <v/>
      </c>
      <c r="I61" s="1409" t="n">
        <v>895.37590653144</v>
      </c>
      <c r="J61" s="31">
        <f>I61/Z61-1</f>
        <v/>
      </c>
      <c r="K61" s="1409" t="n">
        <v>911.95885627533</v>
      </c>
      <c r="L61" s="31">
        <f>K61/AB61-1</f>
        <v/>
      </c>
      <c r="M61" s="1409" t="n">
        <v>873.4173233995599</v>
      </c>
      <c r="N61" s="31">
        <f>M61/AD61-1</f>
        <v/>
      </c>
      <c r="O61" s="1409" t="n">
        <v>869.59670521625</v>
      </c>
      <c r="P61" s="31">
        <f>O61/AF61-1</f>
        <v/>
      </c>
      <c r="Q61" s="1409">
        <f>C61+E61+G61+I61+K61+M61+O61</f>
        <v/>
      </c>
      <c r="R61" s="31">
        <f>Q61/SUM(T61,V61,X61,Z61,AB61,AD61,AF61)-1</f>
        <v/>
      </c>
      <c r="S61" s="31" t="n"/>
      <c r="T61" s="1409" t="n">
        <v>678.9984765850489</v>
      </c>
      <c r="U61" s="31">
        <f>T61/AV61-1</f>
        <v/>
      </c>
      <c r="V61" s="1409" t="n">
        <v>604.4219606204581</v>
      </c>
      <c r="W61" s="31">
        <f>V61/AX61-1</f>
        <v/>
      </c>
      <c r="X61" s="1409" t="n">
        <v>830.992402249268</v>
      </c>
      <c r="Y61" s="31">
        <f>X61/AZ61-1</f>
        <v/>
      </c>
      <c r="Z61" s="1409" t="n">
        <v>873.6706138383299</v>
      </c>
      <c r="AA61" s="31">
        <f>Z61/BB61-1</f>
        <v/>
      </c>
      <c r="AB61" s="1409" t="n">
        <v>856.27469562148</v>
      </c>
      <c r="AC61" s="31">
        <f>AB61/BD61-1</f>
        <v/>
      </c>
      <c r="AD61" s="1409" t="n">
        <v>777.59943538473</v>
      </c>
      <c r="AE61" s="31">
        <f>AD61/BF61-1</f>
        <v/>
      </c>
      <c r="AF61" s="1409" t="n">
        <v>833.819893983147</v>
      </c>
      <c r="AG61" s="31">
        <f>AF61/BH61-1</f>
        <v/>
      </c>
      <c r="AH61" s="1409" t="n">
        <v>829.775007944238</v>
      </c>
      <c r="AI61" s="31">
        <f>AH61/BJ61-1</f>
        <v/>
      </c>
      <c r="AJ61" s="1409" t="n">
        <v>886.3437048259001</v>
      </c>
      <c r="AK61" s="31">
        <f>AJ61/BL61-1</f>
        <v/>
      </c>
      <c r="AL61" s="1409" t="n">
        <v>815.981126383094</v>
      </c>
      <c r="AM61" s="31">
        <f>AL61/BN61-1</f>
        <v/>
      </c>
      <c r="AN61" s="1409" t="n">
        <v>929.1341090966399</v>
      </c>
      <c r="AO61" s="31">
        <f>AN61/BP61-1</f>
        <v/>
      </c>
      <c r="AP61" s="1409" t="n">
        <v>964.19825445983</v>
      </c>
      <c r="AQ61" s="31">
        <f>AP61/BR61-1</f>
        <v/>
      </c>
      <c r="AR61" s="1409">
        <f>T61+V61+X61+Z61+AB61+AD61+AF61+AH61+AJ61+AL61+AN61+AP61</f>
        <v/>
      </c>
      <c r="AS61" s="31">
        <f>AR61/SUM(AV61,AX61,AZ61,BB61,BD61,BF61,BH61,BJ61,BL61,BN61,BP61,BR61)-1</f>
        <v/>
      </c>
      <c r="AT61" s="31" t="n"/>
      <c r="AU61" s="1409">
        <f>AV61+AX61+AZ61+BB61+BD61+BF61+BH61+BJ61+BL61+BN61+BP61</f>
        <v/>
      </c>
      <c r="AV61" s="1409" t="n">
        <v>736.7521706101429</v>
      </c>
      <c r="AW61" s="31">
        <f>AV61/BW61-1</f>
        <v/>
      </c>
      <c r="AX61" s="1409" t="n">
        <v>355.262106800869</v>
      </c>
      <c r="AY61" s="31">
        <f>AX61/BY61-1</f>
        <v/>
      </c>
      <c r="AZ61" s="1409" t="n">
        <v>790.1133168414781</v>
      </c>
      <c r="BA61" s="31">
        <f>AZ61/CA61-1</f>
        <v/>
      </c>
      <c r="BB61" s="1409" t="n">
        <v>828.3621482113321</v>
      </c>
      <c r="BC61" s="31">
        <f>BB61/CC61-1</f>
        <v/>
      </c>
      <c r="BD61" s="1409" t="n">
        <v>830.732013364756</v>
      </c>
      <c r="BE61" s="31">
        <f>BD61/CE61-1</f>
        <v/>
      </c>
      <c r="BF61" s="1409" t="n">
        <v>768.145028568462</v>
      </c>
      <c r="BG61" s="31">
        <f>BF61/CG61-1</f>
        <v/>
      </c>
      <c r="BH61" s="1409" t="n">
        <v>811.8825799537869</v>
      </c>
      <c r="BI61" s="31">
        <f>BH61/CI61-1</f>
        <v/>
      </c>
      <c r="BJ61" s="1409" t="n">
        <v>821.365759190445</v>
      </c>
      <c r="BK61" s="31">
        <f>BJ61/CK61-1</f>
        <v/>
      </c>
      <c r="BL61" s="1409" t="n">
        <v>866.072804834666</v>
      </c>
      <c r="BM61" s="31">
        <f>BL61/CM61-1</f>
        <v/>
      </c>
      <c r="BN61" s="1409" t="n">
        <v>844.4232507150671</v>
      </c>
      <c r="BO61" s="31">
        <f>BN61/CO61-1</f>
        <v/>
      </c>
      <c r="BP61" s="1409" t="n">
        <v>888.6597664487</v>
      </c>
      <c r="BQ61" s="31">
        <f>BP61/CQ61-1</f>
        <v/>
      </c>
      <c r="BR61" s="1409" t="n">
        <v>888.07030702493</v>
      </c>
      <c r="BS61" s="31">
        <f>BR61/CS61-1</f>
        <v/>
      </c>
      <c r="BT61" s="1409">
        <f>AV61+AX61+AZ61+BB61+BD61+BF61+BH61+BJ61+BL61+BN61+BP61+BR61</f>
        <v/>
      </c>
      <c r="BU61" s="31">
        <f>BT61/SUM(BW61,BY61,CA61,CC61,CE61,CG61,CI61,CK61,CM61,CO61,CQ61,CS61)-1</f>
        <v/>
      </c>
      <c r="BV61" s="31" t="n"/>
      <c r="BW61" s="1414" t="n">
        <v>386.930385939124</v>
      </c>
      <c r="BX61" s="1410">
        <f>BW61/DK61-1</f>
        <v/>
      </c>
      <c r="BY61" s="1414" t="n">
        <v>544.3937044571339</v>
      </c>
      <c r="BZ61" s="1410">
        <f>BY61/DL61-1</f>
        <v/>
      </c>
      <c r="CA61" s="1414" t="n">
        <v>702.107780946791</v>
      </c>
      <c r="CB61" s="1410">
        <f>CA61/DM61-1</f>
        <v/>
      </c>
      <c r="CC61" s="1414" t="n">
        <v>697.9895906234799</v>
      </c>
      <c r="CD61" s="1410">
        <f>CC61/DN61-1</f>
        <v/>
      </c>
      <c r="CE61" s="1414" t="n">
        <v>733.795789915742</v>
      </c>
      <c r="CF61" s="1410">
        <f>CE61/DO61-1</f>
        <v/>
      </c>
      <c r="CG61" s="1427" t="n">
        <v>741.9561124404</v>
      </c>
      <c r="CH61" s="1410">
        <f>CG61/DP61-1</f>
        <v/>
      </c>
      <c r="CI61" s="1427" t="n">
        <v>736.188972047801</v>
      </c>
      <c r="CJ61" s="1410">
        <f>CI61/DQ61-1</f>
        <v/>
      </c>
      <c r="CK61" s="1414" t="n">
        <v>765.5257661131141</v>
      </c>
      <c r="CL61" s="1410">
        <f>CK61/DR61-1</f>
        <v/>
      </c>
      <c r="CM61" s="1414" t="n">
        <v>797.3136394962239</v>
      </c>
      <c r="CN61" s="1410">
        <f>CM61/DS61-1</f>
        <v/>
      </c>
      <c r="CO61" s="1414" t="n">
        <v>779.939591539739</v>
      </c>
      <c r="CP61" s="1410">
        <f>CO61/DT61-1</f>
        <v/>
      </c>
      <c r="CQ61" s="1414" t="n">
        <v>824.290327092955</v>
      </c>
      <c r="CR61" s="1410">
        <f>CQ61/DV61-1</f>
        <v/>
      </c>
      <c r="CS61" s="1414" t="n">
        <v>753.7349783201071</v>
      </c>
      <c r="CT61" s="1410">
        <f>CS61/DV61-1</f>
        <v/>
      </c>
      <c r="CU61" s="1414">
        <f>BW61+BY61+CA61+CC61+CE61+CG61+CI61+CK61+CM61+CO61+CQ61+CS61</f>
        <v/>
      </c>
      <c r="CV61" s="1410">
        <f>CU61/SUM(DK61:DV61)-1</f>
        <v/>
      </c>
      <c r="CW61" s="1410" t="n"/>
      <c r="CX61" s="1412">
        <f>CS61/CQ61-1</f>
        <v/>
      </c>
      <c r="CY61" s="1412">
        <f>CQ61/CO61-1</f>
        <v/>
      </c>
      <c r="CZ61" s="1412" t="n"/>
      <c r="DA61" s="1412" t="n"/>
      <c r="DB61" s="1412" t="n"/>
      <c r="DC61" s="1412" t="n"/>
      <c r="DD61" s="1412" t="n"/>
      <c r="DE61" s="1412" t="n"/>
      <c r="DF61" s="1412" t="n"/>
      <c r="DG61" s="1412" t="n"/>
      <c r="DH61" s="1412" t="n"/>
      <c r="DI61" s="1412" t="n"/>
      <c r="DK61" s="1428" t="n">
        <v>574.7680340375171</v>
      </c>
      <c r="DL61" s="1428" t="n">
        <v>429.448672260157</v>
      </c>
      <c r="DM61" s="1428" t="n">
        <v>691.397445284638</v>
      </c>
      <c r="DN61" s="1428" t="n">
        <v>652.7186445752191</v>
      </c>
      <c r="DO61" s="1428" t="n">
        <v>737.7366239807241</v>
      </c>
      <c r="DP61" s="1428" t="n">
        <v>708.9034168304</v>
      </c>
      <c r="DQ61" s="1428" t="n">
        <v>722.626932639994</v>
      </c>
      <c r="DR61" s="1428" t="n">
        <v>677.0641627313071</v>
      </c>
      <c r="DS61" s="1428" t="n">
        <v>815.9385560401199</v>
      </c>
      <c r="DT61" s="1428" t="n">
        <v>731.957582175226</v>
      </c>
      <c r="DU61" s="1428" t="n">
        <v>760.056799396992</v>
      </c>
      <c r="DV61" s="1428" t="n">
        <v>737.9329307200151</v>
      </c>
      <c r="DW61" s="1429" t="n">
        <v>-0.1088715889699601</v>
      </c>
      <c r="DX61" s="1428" t="n">
        <v>8240.54980067231</v>
      </c>
      <c r="DY61" s="924" t="n">
        <v>-0.09356236851661248</v>
      </c>
      <c r="DZ61" s="924" t="n"/>
      <c r="EA61" s="1409" t="n">
        <v>822.1735528133401</v>
      </c>
      <c r="EB61" s="1417" t="n">
        <v>343.033362785108</v>
      </c>
      <c r="EC61" s="1417" t="n">
        <v>631.662336316462</v>
      </c>
      <c r="ED61" s="1417" t="n">
        <v>782.8101641761709</v>
      </c>
      <c r="EE61" s="1417" t="n">
        <v>848.978122412801</v>
      </c>
      <c r="EF61" s="1417" t="n">
        <v>922.42303200463</v>
      </c>
      <c r="EG61" s="1417" t="n">
        <v>798.0839379223801</v>
      </c>
      <c r="EH61" s="1417" t="n">
        <v>653.8401718818909</v>
      </c>
      <c r="EI61" s="1417" t="n">
        <v>832.544252762951</v>
      </c>
      <c r="EJ61" s="1417" t="n">
        <v>777.6751331428781</v>
      </c>
      <c r="EK61" s="1417" t="n">
        <v>849.825949405895</v>
      </c>
      <c r="EL61" s="1417" t="n">
        <v>828.088209943897</v>
      </c>
      <c r="EM61" s="1418" t="n"/>
      <c r="EN61" s="31" t="n"/>
      <c r="EO61" s="1955">
        <f>SUM(EA61:EL61)</f>
        <v/>
      </c>
    </row>
    <row r="62" ht="27" customFormat="1" customHeight="1" s="190">
      <c r="A62" s="1977" t="n"/>
      <c r="B62" s="1392" t="inlineStr">
        <is>
          <t>规上+规下周转量  (万吨公里)</t>
        </is>
      </c>
      <c r="C62" s="1409">
        <f>C63+C64</f>
        <v/>
      </c>
      <c r="D62" s="31">
        <f>C62/T62-1</f>
        <v/>
      </c>
      <c r="E62" s="1409">
        <f>E63+E64</f>
        <v/>
      </c>
      <c r="F62" s="31">
        <f>E62/V62-1</f>
        <v/>
      </c>
      <c r="G62" s="1409">
        <f>G63+G64</f>
        <v/>
      </c>
      <c r="H62" s="31">
        <f>G62/X62-1</f>
        <v/>
      </c>
      <c r="I62" s="1409">
        <f>I63+I64</f>
        <v/>
      </c>
      <c r="J62" s="31">
        <f>I62/Z62-1</f>
        <v/>
      </c>
      <c r="K62" s="2151">
        <f>K63+K64</f>
      </c>
      <c r="L62" s="31">
        <f>K62/AB62-1</f>
      </c>
      <c r="M62" s="2152">
        <f>M63+M64</f>
      </c>
      <c r="N62" s="31">
        <f>M62/AD62-1</f>
      </c>
      <c r="O62" s="2153">
        <f>O63+O64</f>
      </c>
      <c r="P62" s="31">
        <f>O62/AF62-1</f>
      </c>
      <c r="Q62" s="1409">
        <f>C62+E62+G62+I62+K62+M62+O62</f>
      </c>
      <c r="R62" s="31">
        <f>Q62/SUM(T62,V62,X62,Z62,AB62,AD62,AF62)-1</f>
      </c>
      <c r="S62" s="31" t="n"/>
      <c r="T62" s="1409">
        <f>T63+T64</f>
        <v/>
      </c>
      <c r="U62" s="31">
        <f>T62/AV62-1</f>
        <v/>
      </c>
      <c r="V62" s="1409">
        <f>V63+V64</f>
        <v/>
      </c>
      <c r="W62" s="31">
        <f>V62/AX62-1</f>
        <v/>
      </c>
      <c r="X62" s="1409">
        <f>X63+X64</f>
        <v/>
      </c>
      <c r="Y62" s="31">
        <f>X62/AZ62-1</f>
        <v/>
      </c>
      <c r="Z62" s="1409">
        <f>Z63+Z64</f>
        <v/>
      </c>
      <c r="AA62" s="31">
        <f>Z62/BB62-1</f>
        <v/>
      </c>
      <c r="AB62" s="1409">
        <f>AB63+AB64</f>
        <v/>
      </c>
      <c r="AC62" s="31">
        <f>AB62/BD62-1</f>
        <v/>
      </c>
      <c r="AD62" s="1409">
        <f>AD63+AD64</f>
        <v/>
      </c>
      <c r="AE62" s="31">
        <f>AD62/BF62-1</f>
        <v/>
      </c>
      <c r="AF62" s="1409">
        <f>AF63+AF64</f>
        <v/>
      </c>
      <c r="AG62" s="31">
        <f>AF62/BH62-1</f>
        <v/>
      </c>
      <c r="AH62" s="1409">
        <f>AH63+AH64</f>
        <v/>
      </c>
      <c r="AI62" s="31">
        <f>AH62/BJ62-1</f>
        <v/>
      </c>
      <c r="AJ62" s="1409">
        <f>AJ63+AJ64</f>
        <v/>
      </c>
      <c r="AK62" s="31">
        <f>AJ62/BL62-1</f>
        <v/>
      </c>
      <c r="AL62" s="1409">
        <f>AL63+AL64</f>
        <v/>
      </c>
      <c r="AM62" s="31">
        <f>AL62/BN62-1</f>
        <v/>
      </c>
      <c r="AN62" s="1409">
        <f>AN63+AN64</f>
        <v/>
      </c>
      <c r="AO62" s="31">
        <f>AN62/BP62-1</f>
        <v/>
      </c>
      <c r="AP62" s="1409">
        <f>AP63+AP64</f>
        <v/>
      </c>
      <c r="AQ62" s="31">
        <f>AP62/BR62-1</f>
        <v/>
      </c>
      <c r="AR62" s="1409">
        <f>T62+V62+X62+Z62+AB62+AD62+AF62+AH62+AJ62+AL62+AN62+AP62</f>
      </c>
      <c r="AS62" s="31">
        <f>AR62/SUM(AV62,AX62,AZ62,BB62,BD62,BF62,BH62,BJ62,BL62,BN62,BP62,BR62)-1</f>
        <v/>
      </c>
      <c r="AT62" s="31" t="n"/>
      <c r="AU62" s="1409">
        <f>AV62+AX62+AZ62+BB62+BD62+BF62+BH62+BJ62+BL62+BN62+BP62</f>
        <v/>
      </c>
      <c r="AV62" s="1409">
        <f>AV63+AV64</f>
        <v/>
      </c>
      <c r="AW62" s="31">
        <f>AV62/BW62-1</f>
        <v/>
      </c>
      <c r="AX62" s="1409">
        <f>AX63+AX64</f>
        <v/>
      </c>
      <c r="AY62" s="31">
        <f>AX62/BY62-1</f>
        <v/>
      </c>
      <c r="AZ62" s="1409">
        <f>AZ63+AZ64</f>
        <v/>
      </c>
      <c r="BA62" s="31">
        <f>AZ62/CA62-1</f>
        <v/>
      </c>
      <c r="BB62" s="1409">
        <f>BB63+BB64</f>
        <v/>
      </c>
      <c r="BC62" s="31">
        <f>BB62/CC62-1</f>
        <v/>
      </c>
      <c r="BD62" s="1409">
        <f>BD63+BD64</f>
        <v/>
      </c>
      <c r="BE62" s="31">
        <f>BD62/CE62-1</f>
        <v/>
      </c>
      <c r="BF62" s="1409">
        <f>BF63+BF64</f>
        <v/>
      </c>
      <c r="BG62" s="31">
        <f>BF62/CG62-1</f>
        <v/>
      </c>
      <c r="BH62" s="1409">
        <f>BH63+BH64</f>
        <v/>
      </c>
      <c r="BI62" s="31">
        <f>BH62/CI62-1</f>
        <v/>
      </c>
      <c r="BJ62" s="1409">
        <f>BJ63+BJ64</f>
        <v/>
      </c>
      <c r="BK62" s="31">
        <f>BJ62/CK62-1</f>
        <v/>
      </c>
      <c r="BL62" s="1409">
        <f>BL63+BL64</f>
        <v/>
      </c>
      <c r="BM62" s="31">
        <f>BL62/CM62-1</f>
        <v/>
      </c>
      <c r="BN62" s="1409">
        <f>BN63+BN64</f>
        <v/>
      </c>
      <c r="BO62" s="31">
        <f>BN62/CO62-1</f>
        <v/>
      </c>
      <c r="BP62" s="1409">
        <f>BP63+BP64</f>
        <v/>
      </c>
      <c r="BQ62" s="31">
        <f>BP62/CQ62-1</f>
        <v/>
      </c>
      <c r="BR62" s="1409">
        <f>BR63+BR64</f>
        <v/>
      </c>
      <c r="BS62" s="31">
        <f>BR62/CS62-1</f>
        <v/>
      </c>
      <c r="BT62" s="1409">
        <f>AV62+AX62+AZ62+BB62+BD62+BF62+BH62+BJ62+BL62+BN62+BP62+BR62</f>
        <v/>
      </c>
      <c r="BU62" s="31">
        <f>BT62/SUM(BW62,BY62,CA62,CC62,CE62,CG62,CI62,CK62,CM62,CO62,CQ62,CS62)-1</f>
        <v/>
      </c>
      <c r="BV62" s="31" t="n"/>
      <c r="BW62" s="1414">
        <f>BW63+BW64</f>
        <v/>
      </c>
      <c r="BX62" s="1410">
        <f>BW62/DK62-1</f>
        <v/>
      </c>
      <c r="BY62" s="1414">
        <f>BY63+BY64</f>
        <v/>
      </c>
      <c r="BZ62" s="1410">
        <f>BY62/DL62-1</f>
        <v/>
      </c>
      <c r="CA62" s="1414">
        <f>SUM(CA63:CA64)</f>
        <v/>
      </c>
      <c r="CB62" s="1410">
        <f>CA62/DM62-1</f>
        <v/>
      </c>
      <c r="CC62" s="1414" t="n">
        <v>142342.993830853</v>
      </c>
      <c r="CD62" s="1410">
        <f>CC62/DN62-1</f>
        <v/>
      </c>
      <c r="CE62" s="1414" t="n">
        <v>146765.844645471</v>
      </c>
      <c r="CF62" s="1410">
        <f>CE62/DO62-1</f>
        <v/>
      </c>
      <c r="CG62" s="1414">
        <f>CG63+CG64</f>
        <v/>
      </c>
      <c r="CH62" s="1410">
        <f>CG62/DP62-1</f>
        <v/>
      </c>
      <c r="CI62" s="1414">
        <f>CI63+CI64</f>
        <v/>
      </c>
      <c r="CJ62" s="1410">
        <f>CI62/DQ62-1</f>
        <v/>
      </c>
      <c r="CK62" s="1414" t="n">
        <v>145760.138983186</v>
      </c>
      <c r="CL62" s="1410">
        <f>CK62/DR62-1</f>
        <v/>
      </c>
      <c r="CM62" s="1414">
        <f>SUM(CM63:CM64)</f>
        <v/>
      </c>
      <c r="CN62" s="1410">
        <f>CM62/DS62-1</f>
        <v/>
      </c>
      <c r="CO62" s="1414">
        <f>SUM(CO63:CO64)</f>
        <v/>
      </c>
      <c r="CP62" s="1410">
        <f>CO62/DT62-1</f>
        <v/>
      </c>
      <c r="CQ62" s="1414">
        <f>CQ63+CQ64</f>
        <v/>
      </c>
      <c r="CR62" s="1410">
        <f>CQ62/DV62-1</f>
        <v/>
      </c>
      <c r="CS62" s="1414">
        <f>CS63+CS64</f>
        <v/>
      </c>
      <c r="CT62" s="1410">
        <f>CS62/DV62-1</f>
        <v/>
      </c>
      <c r="CU62" s="1414">
        <f>BW62+BY62+CA62+CC62+CE62+CG62+CI62+CK62+CM62+CO62+CQ62+CS62</f>
        <v/>
      </c>
      <c r="CV62" s="1410">
        <f>CU62/SUM(DK62:DV62)-1</f>
        <v/>
      </c>
      <c r="CW62" s="1410" t="n"/>
      <c r="CX62" s="1412">
        <f>CS62/CQ62-1</f>
        <v/>
      </c>
      <c r="CY62" s="1412">
        <f>CQ62/CO62-1</f>
        <v/>
      </c>
      <c r="CZ62" s="1412" t="n"/>
      <c r="DA62" s="1412" t="n"/>
      <c r="DB62" s="1412" t="n"/>
      <c r="DC62" s="1412" t="n"/>
      <c r="DD62" s="1412" t="n"/>
      <c r="DE62" s="1412" t="n"/>
      <c r="DF62" s="1412" t="n"/>
      <c r="DG62" s="1412" t="n"/>
      <c r="DH62" s="1412" t="n"/>
      <c r="DI62" s="1412" t="n"/>
      <c r="DK62" s="1414" t="n">
        <v>112723.006295449</v>
      </c>
      <c r="DL62" s="1414" t="n">
        <v>77284.90473054189</v>
      </c>
      <c r="DM62" s="1414" t="n">
        <v>117989.338894468</v>
      </c>
      <c r="DN62" s="1414" t="n">
        <v>117822.979501814</v>
      </c>
      <c r="DO62" s="1414" t="n">
        <v>125547.079179443</v>
      </c>
      <c r="DP62" s="1414" t="n">
        <v>119492.181398664</v>
      </c>
      <c r="DQ62" s="1414" t="n">
        <v>119776.624006272</v>
      </c>
      <c r="DR62" s="1414" t="n">
        <v>114862.523497295</v>
      </c>
      <c r="DS62" s="1414" t="n">
        <v>137801.588936137</v>
      </c>
      <c r="DT62" s="1414" t="n">
        <v>140204.886373904</v>
      </c>
      <c r="DU62" s="1414" t="n">
        <v>153359.385497783</v>
      </c>
      <c r="DV62" s="1414" t="n">
        <v>143818.735764179</v>
      </c>
      <c r="DW62" s="1410" t="n">
        <v>0.11222346060928</v>
      </c>
      <c r="DX62" s="1414" t="n">
        <v>1480683.23407595</v>
      </c>
      <c r="DY62" s="31" t="n">
        <v>-0.0493739276720926</v>
      </c>
      <c r="DZ62" s="31" t="n"/>
      <c r="EA62" s="1399">
        <f>EA63+EA64</f>
        <v/>
      </c>
      <c r="EB62" s="1399">
        <f>EB63+EB64</f>
        <v/>
      </c>
      <c r="EC62" s="1399">
        <f>EC63+EC64</f>
        <v/>
      </c>
      <c r="ED62" s="1399">
        <f>ED63+ED64</f>
        <v/>
      </c>
      <c r="EE62" s="1399">
        <f>EE63+EE64</f>
        <v/>
      </c>
      <c r="EF62" s="1399">
        <f>EF63+EF64</f>
        <v/>
      </c>
      <c r="EG62" s="1399">
        <f>EG63+EG64</f>
        <v/>
      </c>
      <c r="EH62" s="1399">
        <f>EH63+EH64</f>
        <v/>
      </c>
      <c r="EI62" s="1399">
        <f>EI63+EI64</f>
        <v/>
      </c>
      <c r="EJ62" s="1399">
        <f>EJ63+EJ64</f>
        <v/>
      </c>
      <c r="EK62" s="1417">
        <f>EK63+EK64</f>
        <v/>
      </c>
      <c r="EL62" s="1417">
        <f>EL63+EL64</f>
        <v/>
      </c>
      <c r="EM62" s="1418" t="n"/>
      <c r="EN62" s="31" t="n"/>
      <c r="EO62" s="1435" t="n"/>
    </row>
    <row r="63" ht="27" customFormat="1" customHeight="1" s="190">
      <c r="A63" s="1977" t="n"/>
      <c r="B63" s="1392" t="inlineStr">
        <is>
          <t>规上货物周转量  (万吨公里)</t>
        </is>
      </c>
      <c r="C63" s="1409" t="n">
        <v>51030.4204</v>
      </c>
      <c r="D63" s="31">
        <f>C63/T63-1</f>
        <v/>
      </c>
      <c r="E63" s="1409" t="n">
        <v>45357.8964</v>
      </c>
      <c r="F63" s="31">
        <f>E63/V63-1</f>
        <v/>
      </c>
      <c r="G63" s="1409" t="n">
        <v>63128.3892</v>
      </c>
      <c r="H63" s="31">
        <f>G63/X63-1</f>
        <v/>
      </c>
      <c r="I63" s="1409" t="n">
        <v>60100.2224</v>
      </c>
      <c r="J63" s="31">
        <f>I63/Z63-1</f>
        <v/>
      </c>
      <c r="K63" s="1409" t="n">
        <v>58796.9967</v>
      </c>
      <c r="L63" s="31">
        <f>K63/AB63-1</f>
      </c>
      <c r="M63" s="1409" t="n">
        <v>54790.1899</v>
      </c>
      <c r="N63" s="31">
        <f>M63/AD63-1</f>
      </c>
      <c r="O63" s="1409" t="n">
        <v>45622.7739</v>
      </c>
      <c r="P63" s="31">
        <f>O63/AF63-1</f>
      </c>
      <c r="Q63" s="1409">
        <f>C63+E63+G63+I63+K63+M63+O63</f>
      </c>
      <c r="R63" s="31">
        <f>Q63/SUM(T63,V63,X63,Z63,AB63,AD63,AF63)-1</f>
      </c>
      <c r="S63" s="31" t="n"/>
      <c r="T63" s="1409" t="n">
        <v>47985.9049</v>
      </c>
      <c r="U63" s="31">
        <f>T63/AV63-1</f>
        <v/>
      </c>
      <c r="V63" s="1409" t="n">
        <v>52499.5636</v>
      </c>
      <c r="W63" s="31">
        <f>V63/AX63-1</f>
        <v/>
      </c>
      <c r="X63" s="1409" t="n">
        <v>58070.2576</v>
      </c>
      <c r="Y63" s="31">
        <f>X63/AZ63-1</f>
        <v/>
      </c>
      <c r="Z63" s="1409" t="n">
        <v>57424.7828</v>
      </c>
      <c r="AA63" s="31">
        <f>Z63/BB63-1</f>
        <v/>
      </c>
      <c r="AB63" s="1409" t="n">
        <v>57800.3858</v>
      </c>
      <c r="AC63" s="31">
        <f>AB63/BD63-1</f>
        <v/>
      </c>
      <c r="AD63" s="1409" t="n">
        <v>58356.8291</v>
      </c>
      <c r="AE63" s="31">
        <f>AD63/BF63-1</f>
        <v/>
      </c>
      <c r="AF63" s="1409" t="n">
        <v>40028.6953</v>
      </c>
      <c r="AG63" s="31">
        <f>AF63/BH63-1</f>
        <v/>
      </c>
      <c r="AH63" s="1409" t="n">
        <v>35620.1651</v>
      </c>
      <c r="AI63" s="31">
        <f>AH63/BJ63-1</f>
        <v/>
      </c>
      <c r="AJ63" s="1409" t="n">
        <v>42579.2118</v>
      </c>
      <c r="AK63" s="31">
        <f>AJ63/BL63-1</f>
        <v/>
      </c>
      <c r="AL63" s="1409" t="n">
        <v>39812.5178</v>
      </c>
      <c r="AM63" s="31">
        <f>AL63/BN63-1</f>
        <v/>
      </c>
      <c r="AN63" s="1409" t="n">
        <v>39440.8583</v>
      </c>
      <c r="AO63" s="31">
        <f>AN63/BP63-1</f>
        <v/>
      </c>
      <c r="AP63" s="1409" t="n">
        <v>40747.9556</v>
      </c>
      <c r="AQ63" s="31">
        <f>AP63/BR63-1</f>
        <v/>
      </c>
      <c r="AR63" s="1409">
        <f>T63+V63+X63+Z63+AB63+AD63+AF63+AH63+AJ63+AL63+AN63+AP63</f>
      </c>
      <c r="AS63" s="31">
        <f>AR63/SUM(AV63,AX63,AZ63,BB63,BD63,BF63,BH63,BJ63,BL63,BN63,BP63,BR63)-1</f>
        <v/>
      </c>
      <c r="AT63" s="31" t="n"/>
      <c r="AU63" s="1409">
        <f>AV63+AX63+AZ63+BB63+BD63+BF63+BH63+BJ63+BL63+BN63+BP63</f>
        <v/>
      </c>
      <c r="AV63" s="1409" t="n">
        <v>71308.1222</v>
      </c>
      <c r="AW63" s="31">
        <f>AV63/BW63-1</f>
        <v/>
      </c>
      <c r="AX63" s="1409" t="n">
        <v>42519.081</v>
      </c>
      <c r="AY63" s="31">
        <f>AX63/BY63-1</f>
        <v/>
      </c>
      <c r="AZ63" s="1409" t="n">
        <v>46254.2735</v>
      </c>
      <c r="BA63" s="31">
        <f>AZ63/CA63-1</f>
        <v/>
      </c>
      <c r="BB63" s="1409" t="n">
        <v>45053.9843</v>
      </c>
      <c r="BC63" s="31">
        <f>BB63/CC63-1</f>
        <v/>
      </c>
      <c r="BD63" s="1409" t="n">
        <v>42138.0377</v>
      </c>
      <c r="BE63" s="31">
        <f>BD63/CE63-1</f>
        <v/>
      </c>
      <c r="BF63" s="1409" t="n">
        <v>38889.1286</v>
      </c>
      <c r="BG63" s="31">
        <f>BF63/CG63-1</f>
        <v/>
      </c>
      <c r="BH63" s="1409" t="n">
        <v>35986.3729</v>
      </c>
      <c r="BI63" s="31">
        <f>BH63/CI63-1</f>
        <v/>
      </c>
      <c r="BJ63" s="1409" t="n">
        <v>34919.768</v>
      </c>
      <c r="BK63" s="31">
        <f>BJ63/CK63-1</f>
        <v/>
      </c>
      <c r="BL63" s="1409" t="n">
        <v>35653.6137</v>
      </c>
      <c r="BM63" s="31">
        <f>BL63/CM63-1</f>
        <v/>
      </c>
      <c r="BN63" s="1409" t="n">
        <v>35212.3487</v>
      </c>
      <c r="BO63" s="31">
        <f>BN63/CO63-1</f>
        <v/>
      </c>
      <c r="BP63" s="1409" t="n">
        <v>35691.8738</v>
      </c>
      <c r="BQ63" s="31">
        <f>BP63/CQ63-1</f>
        <v/>
      </c>
      <c r="BR63" s="1409" t="n">
        <v>49245.1026</v>
      </c>
      <c r="BS63" s="31">
        <f>BR63/CS63-1</f>
        <v/>
      </c>
      <c r="BT63" s="1409">
        <f>AV63+AX63+AZ63+BB63+BD63+BF63+BH63+BJ63+BL63+BN63+BP63+BR63</f>
        <v/>
      </c>
      <c r="BU63" s="31">
        <f>BT63/SUM(BW63,BY63,CA63,CC63,CE63,CG63,CI63,CK63,CM63,CO63,CQ63,CS63)-1</f>
        <v/>
      </c>
      <c r="BV63" s="31" t="n"/>
      <c r="BW63" s="1414" t="n">
        <v>65095.4496</v>
      </c>
      <c r="BX63" s="1410">
        <f>BW63/DK63-1</f>
        <v/>
      </c>
      <c r="BY63" s="1414" t="n">
        <v>42893.2529</v>
      </c>
      <c r="BZ63" s="1410">
        <f>BY63/DL63-1</f>
        <v/>
      </c>
      <c r="CA63" s="1414" t="n">
        <v>46531.2554</v>
      </c>
      <c r="CB63" s="1410">
        <f>CA63/DM63-1</f>
        <v/>
      </c>
      <c r="CC63" s="1414" t="n">
        <v>45937.2858</v>
      </c>
      <c r="CD63" s="1410">
        <f>CC63/DN63-1</f>
        <v/>
      </c>
      <c r="CE63" s="1414" t="n">
        <v>44051.5967</v>
      </c>
      <c r="CF63" s="1410">
        <f>CE63/DO63-1</f>
        <v/>
      </c>
      <c r="CG63" s="1427" t="n">
        <v>43956.682</v>
      </c>
      <c r="CH63" s="1410">
        <f>CG63/DP63-1</f>
        <v/>
      </c>
      <c r="CI63" s="1427" t="n">
        <v>44765.3568</v>
      </c>
      <c r="CJ63" s="1410">
        <f>CI63/DQ63-1</f>
        <v/>
      </c>
      <c r="CK63" s="1414" t="n">
        <v>42249.765</v>
      </c>
      <c r="CL63" s="1410">
        <f>CK63/DR63-1</f>
        <v/>
      </c>
      <c r="CM63" s="1427" t="n">
        <v>39917.2695</v>
      </c>
      <c r="CN63" s="1410">
        <f>CM63/DS63-1</f>
        <v/>
      </c>
      <c r="CO63" s="1427" t="n">
        <v>38427.4518</v>
      </c>
      <c r="CP63" s="1410">
        <f>CO63/DT63-1</f>
        <v/>
      </c>
      <c r="CQ63" s="1417" t="n">
        <v>39926.6638</v>
      </c>
      <c r="CR63" s="1410">
        <f>CQ63/DV63-1</f>
        <v/>
      </c>
      <c r="CS63" s="1417" t="n">
        <v>48615.0119</v>
      </c>
      <c r="CT63" s="1410">
        <f>CS63/DV63-1</f>
        <v/>
      </c>
      <c r="CU63" s="1414">
        <f>BW63+BY63+CA63+CC63+CE63+CG63+CI63+CK63+CM63+CO63+CQ63+CS63</f>
        <v/>
      </c>
      <c r="CV63" s="1410">
        <f>CU63/SUM(DK63:DV63)-1</f>
        <v/>
      </c>
      <c r="CW63" s="1410" t="n"/>
      <c r="CX63" s="1412">
        <f>CS63/CQ63-1</f>
        <v/>
      </c>
      <c r="CY63" s="1412">
        <f>CQ63/CO63-1</f>
        <v/>
      </c>
      <c r="CZ63" s="1412" t="n"/>
      <c r="DA63" s="1412" t="n"/>
      <c r="DB63" s="1412" t="n"/>
      <c r="DC63" s="1412" t="n"/>
      <c r="DD63" s="1412" t="n"/>
      <c r="DE63" s="1412" t="n"/>
      <c r="DF63" s="1412" t="n"/>
      <c r="DG63" s="1412" t="n"/>
      <c r="DH63" s="1412" t="n"/>
      <c r="DI63" s="1412" t="n"/>
      <c r="DK63" s="1414" t="n">
        <v>9713.727699999999</v>
      </c>
      <c r="DL63" s="1414" t="n">
        <v>5858.5389</v>
      </c>
      <c r="DM63" s="1414" t="n">
        <v>7734.2261</v>
      </c>
      <c r="DN63" s="1414" t="n">
        <v>6872.9366</v>
      </c>
      <c r="DO63" s="1414" t="n">
        <v>7083.985</v>
      </c>
      <c r="DP63" s="1414" t="n">
        <v>7035.4129</v>
      </c>
      <c r="DQ63" s="1414" t="n">
        <v>7179.0385</v>
      </c>
      <c r="DR63" s="1414" t="n">
        <v>6996.6995</v>
      </c>
      <c r="DS63" s="1414" t="n">
        <v>9378.0239</v>
      </c>
      <c r="DT63" s="1414" t="n">
        <v>20483.2448</v>
      </c>
      <c r="DU63" s="1414" t="n">
        <v>39641.8488</v>
      </c>
      <c r="DV63" s="1414" t="n">
        <v>30028.6829</v>
      </c>
      <c r="DW63" s="1410" t="n">
        <v>2.2577151432</v>
      </c>
      <c r="DX63" s="1414" t="n">
        <v>158006.3656</v>
      </c>
      <c r="DY63" s="31" t="n">
        <v>0.470012099249115</v>
      </c>
      <c r="DZ63" s="31" t="n"/>
      <c r="EA63" s="1409" t="n">
        <v>9183.662899999999</v>
      </c>
      <c r="EB63" s="1417" t="n">
        <v>5653.1478</v>
      </c>
      <c r="EC63" s="1417" t="n">
        <v>8525.6039</v>
      </c>
      <c r="ED63" s="1417" t="n">
        <v>9141.38034</v>
      </c>
      <c r="EE63" s="1417" t="n">
        <v>9133.325999999999</v>
      </c>
      <c r="EF63" s="1417" t="n">
        <v>10027.5536</v>
      </c>
      <c r="EG63" s="1417" t="n">
        <v>9515.454299999999</v>
      </c>
      <c r="EH63" s="1417" t="n">
        <v>9507.5329</v>
      </c>
      <c r="EI63" s="1417" t="n">
        <v>9608.433300000001</v>
      </c>
      <c r="EJ63" s="1417" t="n">
        <v>9806.7472</v>
      </c>
      <c r="EK63" s="1417" t="n">
        <v>8165.8837</v>
      </c>
      <c r="EL63" s="1417" t="n">
        <v>9217.7129</v>
      </c>
      <c r="EM63" s="1418" t="n"/>
      <c r="EN63" s="31" t="n"/>
      <c r="EO63" s="1955">
        <f>SUM(EA63:EL63)</f>
        <v/>
      </c>
    </row>
    <row r="64" ht="29.1" customFormat="1" customHeight="1" s="190" thickBot="1">
      <c r="A64" s="1954" t="n"/>
      <c r="B64" s="1392" t="inlineStr">
        <is>
          <t>规下货物周转量  (万吨公里)</t>
        </is>
      </c>
      <c r="C64" s="1409" t="n">
        <v>127341.416802388</v>
      </c>
      <c r="D64" s="31">
        <f>C64/T64-1</f>
        <v/>
      </c>
      <c r="E64" s="1409" t="n">
        <v>71600.83257817919</v>
      </c>
      <c r="F64" s="31">
        <f>E64/V64-1</f>
        <v/>
      </c>
      <c r="G64" s="1409" t="n">
        <v>107039.705933987</v>
      </c>
      <c r="H64" s="31">
        <f>G64/X64-1</f>
        <v/>
      </c>
      <c r="I64" s="1409" t="n">
        <v>113840.142725665</v>
      </c>
      <c r="J64" s="31">
        <f>I64/Z64-1</f>
        <v/>
      </c>
      <c r="K64" s="2154" t="n">
        <v>115480.456795069</v>
      </c>
      <c r="L64" s="31">
        <f>K64/AB64-1</f>
      </c>
      <c r="M64" s="2155" t="n">
        <v>110389.615551437</v>
      </c>
      <c r="N64" s="31">
        <f>M64/AD64-1</f>
      </c>
      <c r="O64" s="2156" t="n">
        <v>111827.165993287</v>
      </c>
      <c r="P64" s="31">
        <f>O64/AF64-1</f>
      </c>
      <c r="Q64" s="1409">
        <f>C64+E64+G64+I64+K64+M64+O64</f>
      </c>
      <c r="R64" s="31">
        <f>Q64/SUM(T64,V64,X64,Z64,AB64,AD64,AF64)-1</f>
      </c>
      <c r="S64" s="31" t="n"/>
      <c r="T64" s="1409" t="n">
        <v>99601.1858907173</v>
      </c>
      <c r="U64" s="31">
        <f>T64/AV64-1</f>
        <v/>
      </c>
      <c r="V64" s="1409" t="n">
        <v>82757.7113872007</v>
      </c>
      <c r="W64" s="31">
        <f>V64/AX64-1</f>
        <v/>
      </c>
      <c r="X64" s="1409" t="n">
        <v>114829.881314629</v>
      </c>
      <c r="Y64" s="31">
        <f>X64/AZ64-1</f>
        <v/>
      </c>
      <c r="Z64" s="1409" t="n">
        <v>115082.922098328</v>
      </c>
      <c r="AA64" s="31">
        <f>Z64/BB64-1</f>
        <v/>
      </c>
      <c r="AB64" s="1409" t="n">
        <v>114165.926347062</v>
      </c>
      <c r="AC64" s="31">
        <f>AB64/BD64-1</f>
        <v/>
      </c>
      <c r="AD64" s="1409" t="n">
        <v>103939.533850332</v>
      </c>
      <c r="AE64" s="31">
        <f>AD64/BF64-1</f>
        <v/>
      </c>
      <c r="AF64" s="1409" t="n">
        <v>113581.385082703</v>
      </c>
      <c r="AG64" s="31">
        <f>AF64/BH64-1</f>
        <v/>
      </c>
      <c r="AH64" s="1409" t="n">
        <v>113898.56931827</v>
      </c>
      <c r="AI64" s="31">
        <f>AH64/BJ64-1</f>
        <v/>
      </c>
      <c r="AJ64" s="1409" t="n">
        <v>120142.222456694</v>
      </c>
      <c r="AK64" s="31">
        <f>AJ64/BL64-1</f>
        <v/>
      </c>
      <c r="AL64" s="1409" t="n">
        <v>111360.283090181</v>
      </c>
      <c r="AM64" s="31">
        <f>AL64/BN64-1</f>
        <v/>
      </c>
      <c r="AN64" s="1409" t="n">
        <v>125037.126536137</v>
      </c>
      <c r="AO64" s="31">
        <f>AN64/BP64-1</f>
        <v/>
      </c>
      <c r="AP64" s="1409" t="n">
        <v>132867.946508403</v>
      </c>
      <c r="AQ64" s="31">
        <f>AP64/BR64-1</f>
        <v/>
      </c>
      <c r="AR64" s="1409">
        <f>T64+V64+X64+Z64+AB64+AD64+AF64+AH64+AJ64+AL64+AN64+AP64</f>
      </c>
      <c r="AS64" s="31">
        <f>AR64/SUM(AV64,AX64,AZ64,BB64,BD64,BF64,BH64,BJ64,BL64,BN64,BP64,BR64)-1</f>
        <v/>
      </c>
      <c r="AT64" s="31" t="n"/>
      <c r="AU64" s="1409">
        <f>AV64+AX64+AZ64+BB64+BD64+BF64+BH64+BJ64+BL64+BN64+BP64</f>
        <v/>
      </c>
      <c r="AV64" s="1409" t="n">
        <v>98736.0736361577</v>
      </c>
      <c r="AW64" s="31">
        <f>AV64/BW64-1</f>
        <v/>
      </c>
      <c r="AX64" s="1409" t="n">
        <v>50250.2806341967</v>
      </c>
      <c r="AY64" s="31">
        <f>AX64/BY64-1</f>
        <v/>
      </c>
      <c r="AZ64" s="1409" t="n">
        <v>109966.932744778</v>
      </c>
      <c r="BA64" s="31">
        <f>AZ64/CA64-1</f>
        <v/>
      </c>
      <c r="BB64" s="1409" t="n">
        <v>113094.474705556</v>
      </c>
      <c r="BC64" s="31">
        <f>BB64/CC64-1</f>
        <v/>
      </c>
      <c r="BD64" s="1409" t="n">
        <v>113558.783354764</v>
      </c>
      <c r="BE64" s="31">
        <f>BD64/CE64-1</f>
        <v/>
      </c>
      <c r="BF64" s="1409" t="n">
        <v>104774.939818663</v>
      </c>
      <c r="BG64" s="31">
        <f>BF64/CG64-1</f>
        <v/>
      </c>
      <c r="BH64" s="1409" t="n">
        <v>110430.211032971</v>
      </c>
      <c r="BI64" s="31">
        <f>BH64/CI64-1</f>
        <v/>
      </c>
      <c r="BJ64" s="1409" t="n">
        <v>111997.280076908</v>
      </c>
      <c r="BK64" s="31">
        <f>BJ64/CK64-1</f>
        <v/>
      </c>
      <c r="BL64" s="1409" t="n">
        <v>119406.949850594</v>
      </c>
      <c r="BM64" s="31">
        <f>BL64/CM64-1</f>
        <v/>
      </c>
      <c r="BN64" s="1409" t="n">
        <v>121361.414332877</v>
      </c>
      <c r="BO64" s="31">
        <f>BN64/CO64-1</f>
        <v/>
      </c>
      <c r="BP64" s="1409" t="n">
        <v>128559.602380705</v>
      </c>
      <c r="BQ64" s="31">
        <f>BP64/CQ64-1</f>
        <v/>
      </c>
      <c r="BR64" s="1409" t="n">
        <v>126068.892465169</v>
      </c>
      <c r="BS64" s="31">
        <f>BR64/CS64-1</f>
        <v/>
      </c>
      <c r="BT64" s="1409">
        <f>AV64+AX64+AZ64+BB64+BD64+BF64+BH64+BJ64+BL64+BN64+BP64+BR64</f>
        <v/>
      </c>
      <c r="BU64" s="31">
        <f>BT64/SUM(BW64,BY64,CA64,CC64,CE64,CG64,CI64,CK64,CM64,CO64,CQ64,CS64)-1</f>
        <v/>
      </c>
      <c r="BV64" s="31" t="n"/>
      <c r="BW64" s="1414" t="n">
        <v>49267.605453362</v>
      </c>
      <c r="BX64" s="1410">
        <f>BW64/DK64-1</f>
        <v/>
      </c>
      <c r="BY64" s="1414" t="n">
        <v>77645.4345692561</v>
      </c>
      <c r="BZ64" s="1410">
        <f>BY64/DL64-1</f>
        <v/>
      </c>
      <c r="CA64" s="1414" t="n">
        <v>96816.0344950084</v>
      </c>
      <c r="CB64" s="1410">
        <f>CA64/DM64-1</f>
        <v/>
      </c>
      <c r="CC64" s="1414" t="n">
        <v>96405.7080308531</v>
      </c>
      <c r="CD64" s="1410">
        <f>CC64/DN64-1</f>
        <v/>
      </c>
      <c r="CE64" s="1414" t="n">
        <v>102714.247945471</v>
      </c>
      <c r="CF64" s="1410">
        <f>CE64/DO64-1</f>
        <v/>
      </c>
      <c r="CG64" s="1414" t="n">
        <v>102371.894231021</v>
      </c>
      <c r="CH64" s="1410">
        <f>CG64/DP64-1</f>
        <v/>
      </c>
      <c r="CI64" s="1427" t="n">
        <v>99879.7115973601</v>
      </c>
      <c r="CJ64" s="1410">
        <f>CI64/DQ64-1</f>
        <v/>
      </c>
      <c r="CK64" s="1414" t="n">
        <v>103510.373983186</v>
      </c>
      <c r="CL64" s="1410">
        <f>CK64/DR64-1</f>
        <v/>
      </c>
      <c r="CM64" s="1414" t="n">
        <v>112100.376904422</v>
      </c>
      <c r="CN64" s="1410">
        <f>CM64/DS64-1</f>
        <v/>
      </c>
      <c r="CO64" s="1414" t="n">
        <v>112143.659199759</v>
      </c>
      <c r="CP64" s="1410">
        <f>CO64/DT64-1</f>
        <v/>
      </c>
      <c r="CQ64" s="1414" t="n">
        <v>124884.859178839</v>
      </c>
      <c r="CR64" s="1410">
        <f>CQ64/DV64-1</f>
        <v/>
      </c>
      <c r="CS64" s="1414" t="n">
        <v>113215.780303034</v>
      </c>
      <c r="CT64" s="1410">
        <f>CS64/DV64-1</f>
        <v/>
      </c>
      <c r="CU64" s="1414">
        <f>BW64+BY64+CA64+CC64+CE64+CG64+CI64+CK64+CM64+CO64+CQ64+CS64</f>
        <v/>
      </c>
      <c r="CV64" s="1410">
        <f>CU64/SUM(DK64:DV64)-1</f>
        <v/>
      </c>
      <c r="CW64" s="1410" t="n"/>
      <c r="CX64" s="1412">
        <f>CS64/CQ64-1</f>
        <v/>
      </c>
      <c r="CY64" s="1412">
        <f>CQ64/CO64-1</f>
        <v/>
      </c>
      <c r="CZ64" s="1412" t="n"/>
      <c r="DA64" s="1412" t="n"/>
      <c r="DB64" s="1412" t="n"/>
      <c r="DC64" s="1412" t="n"/>
      <c r="DD64" s="1412" t="n"/>
      <c r="DE64" s="1412" t="n"/>
      <c r="DF64" s="1412" t="n"/>
      <c r="DG64" s="1412" t="n"/>
      <c r="DH64" s="1412" t="n"/>
      <c r="DI64" s="1412" t="n"/>
      <c r="DJ64" s="2035" t="n"/>
      <c r="DK64" s="1423" t="n">
        <v>103009.278595449</v>
      </c>
      <c r="DL64" s="1423" t="n">
        <v>71426.36583054189</v>
      </c>
      <c r="DM64" s="1423" t="n">
        <v>110255.112794468</v>
      </c>
      <c r="DN64" s="1423" t="n">
        <v>110950.042901814</v>
      </c>
      <c r="DO64" s="1423" t="n">
        <v>118463.094179443</v>
      </c>
      <c r="DP64" s="1423" t="n">
        <v>112456.768498664</v>
      </c>
      <c r="DQ64" s="1423" t="n">
        <v>112597.585506272</v>
      </c>
      <c r="DR64" s="1423" t="n">
        <v>107865.823997295</v>
      </c>
      <c r="DS64" s="1423" t="n">
        <v>128423.565036137</v>
      </c>
      <c r="DT64" s="1423" t="n">
        <v>119721.641573904</v>
      </c>
      <c r="DU64" s="1423" t="n">
        <v>113717.536697783</v>
      </c>
      <c r="DV64" s="1423" t="n">
        <v>113790.052864179</v>
      </c>
      <c r="DW64" s="1424" t="n">
        <v>-0.0524578295323153</v>
      </c>
      <c r="DX64" s="1423" t="n">
        <v>1322676.86847595</v>
      </c>
      <c r="DY64" s="1425" t="n">
        <v>-0.0878725937810505</v>
      </c>
      <c r="DZ64" s="923" t="n"/>
      <c r="EA64" s="1409" t="n">
        <v>148715.925297554</v>
      </c>
      <c r="EB64" s="1417" t="n">
        <v>70852.59584049571</v>
      </c>
      <c r="EC64" s="1417" t="n">
        <v>109621.831200145</v>
      </c>
      <c r="ED64" s="1417" t="n">
        <v>128566.36904699</v>
      </c>
      <c r="EE64" s="1417" t="n">
        <v>134616.947171287</v>
      </c>
      <c r="EF64" s="1417" t="n">
        <v>137777.832491653</v>
      </c>
      <c r="EG64" s="1417" t="n">
        <v>115394.518834925</v>
      </c>
      <c r="EH64" s="1417" t="n">
        <v>107256.332254824</v>
      </c>
      <c r="EI64" s="1417" t="n">
        <v>129383.10857179</v>
      </c>
      <c r="EJ64" s="1417" t="n">
        <v>118503.661287735</v>
      </c>
      <c r="EK64" s="1417" t="n">
        <v>129322.18527754</v>
      </c>
      <c r="EL64" s="1417" t="n">
        <v>120089.697757742</v>
      </c>
      <c r="EM64" s="1418" t="n"/>
      <c r="EN64" s="31" t="n"/>
      <c r="EO64" s="1955">
        <f>SUM(EA64:EL64)</f>
        <v/>
      </c>
    </row>
    <row r="65" ht="27" customFormat="1" customHeight="1" s="190">
      <c r="A65" s="1392" t="inlineStr">
        <is>
          <t>黄冈市</t>
        </is>
      </c>
      <c r="B65" s="1392" t="inlineStr">
        <is>
          <t>规上+规下货运量  (万吨)</t>
        </is>
      </c>
      <c r="C65" s="1409" t="n">
        <v>1205.66440868953</v>
      </c>
      <c r="D65" s="31">
        <f>C65/T65-1</f>
        <v/>
      </c>
      <c r="E65" s="1409" t="n">
        <v>806.173313257317</v>
      </c>
      <c r="F65" s="31">
        <f>E65/V65-1</f>
        <v/>
      </c>
      <c r="G65" s="1409" t="n">
        <v>1177.47553986541</v>
      </c>
      <c r="H65" s="31">
        <f>G65/X65-1</f>
        <v/>
      </c>
      <c r="I65" s="1409" t="n">
        <v>1227.59690138605</v>
      </c>
      <c r="J65" s="31">
        <f>I65/Z65-1</f>
        <v/>
      </c>
      <c r="K65" s="1409" t="n">
        <v>1219.39549923326</v>
      </c>
      <c r="L65" s="31">
        <f>K65/AB65-1</f>
        <v/>
      </c>
      <c r="M65" s="1409" t="n">
        <v>1138.43701372465</v>
      </c>
      <c r="N65" s="31">
        <f>M65/AD65-1</f>
        <v/>
      </c>
      <c r="O65" s="1409" t="n">
        <v>1057.655700967</v>
      </c>
      <c r="P65" s="31">
        <f>O65/AF65-1</f>
        <v/>
      </c>
      <c r="Q65" s="1409">
        <f>C65+E65+G65+I65+K65+M65+O65</f>
        <v/>
      </c>
      <c r="R65" s="31">
        <f>Q65/SUM(T65,V65,X65,Z65,AB65,AD65,AF65)-1</f>
        <v/>
      </c>
      <c r="S65" s="31" t="n"/>
      <c r="T65" s="1409" t="n">
        <v>994.969250912168</v>
      </c>
      <c r="U65" s="31">
        <f>T65/AV65-1</f>
        <v/>
      </c>
      <c r="V65" s="1409" t="n">
        <v>902.474009081645</v>
      </c>
      <c r="W65" s="31">
        <f>V65/AX65-1</f>
        <v/>
      </c>
      <c r="X65" s="1409" t="n">
        <v>1185.08272853747</v>
      </c>
      <c r="Y65" s="31">
        <f>X65/AZ65-1</f>
        <v/>
      </c>
      <c r="Z65" s="1409" t="n">
        <v>1223.55630733831</v>
      </c>
      <c r="AA65" s="31">
        <f>Z65/BB65-1</f>
        <v/>
      </c>
      <c r="AB65" s="1409" t="n">
        <v>1180.31186051435</v>
      </c>
      <c r="AC65" s="31">
        <f>AB65/BD65-1</f>
        <v/>
      </c>
      <c r="AD65" s="1409" t="n">
        <v>1050.62577899066</v>
      </c>
      <c r="AE65" s="31">
        <f>AD65/BF65-1</f>
        <v/>
      </c>
      <c r="AF65" s="1409" t="n">
        <v>1070.8728066021</v>
      </c>
      <c r="AG65" s="31">
        <f>AF65/BH65-1</f>
        <v/>
      </c>
      <c r="AH65" s="1409" t="n">
        <v>1056.6987205656</v>
      </c>
      <c r="AI65" s="31">
        <f>AH65/BJ65-1</f>
        <v/>
      </c>
      <c r="AJ65" s="1409" t="n">
        <v>1129.33083452111</v>
      </c>
      <c r="AK65" s="31">
        <f>AJ65/BL65-1</f>
        <v/>
      </c>
      <c r="AL65" s="1409" t="n">
        <v>1103.68792882826</v>
      </c>
      <c r="AM65" s="31">
        <f>AL65/BN65-1</f>
        <v/>
      </c>
      <c r="AN65" s="1409" t="n">
        <v>1131.81193035058</v>
      </c>
      <c r="AO65" s="31">
        <f>AN65/BP65-1</f>
        <v/>
      </c>
      <c r="AP65" s="1409" t="n">
        <v>1180.26282885272</v>
      </c>
      <c r="AQ65" s="31">
        <f>AP65/BR65-1</f>
        <v/>
      </c>
      <c r="AR65" s="1409">
        <f>T65+V65+X65+Z65+AB65+AD65+AF65+AH65+AJ65+AL65+AN65+AP65</f>
        <v/>
      </c>
      <c r="AS65" s="31">
        <f>AR65/SUM(AV65,AX65,AZ65,BB65,BD65,BF65,BH65,BJ65,BL65,BN65,BP65,BR65)-1</f>
        <v/>
      </c>
      <c r="AT65" s="31" t="n"/>
      <c r="AU65" s="1409">
        <f>AV65+AX65+AZ65+BB65+BD65+BF65+BH65+BJ65+BL65+BN65+BP65</f>
        <v/>
      </c>
      <c r="AV65" s="1409" t="n">
        <v>1058.547618647</v>
      </c>
      <c r="AW65" s="31">
        <f>AV65/BW65-1</f>
        <v/>
      </c>
      <c r="AX65" s="1409" t="n">
        <v>603.562009948989</v>
      </c>
      <c r="AY65" s="31">
        <f>AX65/BY65-1</f>
        <v/>
      </c>
      <c r="AZ65" s="1409" t="n">
        <v>1051.48025881265</v>
      </c>
      <c r="BA65" s="31">
        <f>AZ65/CA65-1</f>
        <v/>
      </c>
      <c r="BB65" s="1409" t="n">
        <v>1118.14363276604</v>
      </c>
      <c r="BC65" s="31">
        <f>BB65/CC65-1</f>
        <v/>
      </c>
      <c r="BD65" s="1409" t="n">
        <v>1089.37097164665</v>
      </c>
      <c r="BE65" s="31">
        <f>BD65/CE65-1</f>
        <v/>
      </c>
      <c r="BF65" s="1409" t="n">
        <v>977.796972112823</v>
      </c>
      <c r="BG65" s="31">
        <f>BF65/CG65-1</f>
        <v/>
      </c>
      <c r="BH65" s="1409" t="n">
        <v>1012.07972187744</v>
      </c>
      <c r="BI65" s="31">
        <f>BH65/CI65-1</f>
        <v/>
      </c>
      <c r="BJ65" s="1409" t="n">
        <v>1034.21205199859</v>
      </c>
      <c r="BK65" s="31">
        <f>BJ65/CK65-1</f>
        <v/>
      </c>
      <c r="BL65" s="1409" t="n">
        <v>1081.11354317407</v>
      </c>
      <c r="BM65" s="31">
        <f>BL65/CM65-1</f>
        <v/>
      </c>
      <c r="BN65" s="1409" t="n">
        <v>1113.86503028093</v>
      </c>
      <c r="BO65" s="31">
        <f>BN65/CO65-1</f>
        <v/>
      </c>
      <c r="BP65" s="1409" t="n">
        <v>1119.13923228386</v>
      </c>
      <c r="BQ65" s="31">
        <f>BP65/CQ65-1</f>
        <v/>
      </c>
      <c r="BR65" s="1409" t="n">
        <v>1196.86008744264</v>
      </c>
      <c r="BS65" s="31">
        <f>BR65/CS65-1</f>
        <v/>
      </c>
      <c r="BT65" s="1409">
        <f>AV65+AX65+AZ65+BB65+BD65+BF65+BH65+BJ65+BL65+BN65+BP65+BR65</f>
        <v/>
      </c>
      <c r="BU65" s="31">
        <f>BT65/SUM(BW65,BY65,CA65,CC65,CE65,CG65,CI65,CK65,CM65,CO65,CQ65,CS65)-1</f>
        <v/>
      </c>
      <c r="BV65" s="31" t="n"/>
      <c r="BW65" s="1417" t="n">
        <v>629.4700840212359</v>
      </c>
      <c r="BX65" s="1410">
        <f>BW65/DK65-1</f>
        <v/>
      </c>
      <c r="BY65" s="1417" t="n">
        <v>777.639241102059</v>
      </c>
      <c r="BZ65" s="1410">
        <f>BY65/DL65-1</f>
        <v/>
      </c>
      <c r="CA65" s="1414" t="n">
        <v>1013.22585648648</v>
      </c>
      <c r="CB65" s="1410">
        <f>CA65/DM65-1</f>
        <v/>
      </c>
      <c r="CC65" s="1414" t="n">
        <v>1000.28341679146</v>
      </c>
      <c r="CD65" s="1410">
        <f>CC65/DN65-1</f>
        <v/>
      </c>
      <c r="CE65" s="1414" t="n">
        <v>1004.61275221992</v>
      </c>
      <c r="CF65" s="1410">
        <f>CE65/DO65-1</f>
        <v/>
      </c>
      <c r="CG65" s="1427" t="n">
        <v>961.522824248965</v>
      </c>
      <c r="CH65" s="1410">
        <f>CG65/DP65-1</f>
        <v/>
      </c>
      <c r="CI65" s="1427" t="n">
        <v>958.289028239661</v>
      </c>
      <c r="CJ65" s="1410">
        <f>CI65/DQ65-1</f>
        <v/>
      </c>
      <c r="CK65" s="1414" t="n">
        <v>997.1829866285721</v>
      </c>
      <c r="CL65" s="1410">
        <f>CK65/DR65-1</f>
        <v/>
      </c>
      <c r="CM65" s="1414" t="n">
        <v>1020.1429549242</v>
      </c>
      <c r="CN65" s="1410">
        <f>CM65/DS65-1</f>
        <v/>
      </c>
      <c r="CO65" s="1414" t="n">
        <v>1090.85984914855</v>
      </c>
      <c r="CP65" s="1410">
        <f>CO65/DT65-1</f>
        <v/>
      </c>
      <c r="CQ65" s="1414" t="n">
        <v>1085.80413273867</v>
      </c>
      <c r="CR65" s="1410">
        <f>CQ65/DV65-1</f>
        <v/>
      </c>
      <c r="CS65" s="1414" t="n">
        <v>1108.04164275214</v>
      </c>
      <c r="CT65" s="1410">
        <f>CS65/DV65-1</f>
        <v/>
      </c>
      <c r="CU65" s="1414">
        <f>BW65+BY65+CA65+CC65+CE65+CG65+CI65+CK65+CM65+CO65+CQ65+CS65</f>
        <v/>
      </c>
      <c r="CV65" s="1410">
        <f>CU65/SUM(DK65:DV65)-1</f>
        <v/>
      </c>
      <c r="CW65" s="1410" t="n"/>
      <c r="CX65" s="1412">
        <f>CS65/CQ65-1</f>
        <v/>
      </c>
      <c r="CY65" s="1412">
        <f>CQ65/CO65-1</f>
        <v/>
      </c>
      <c r="CZ65" s="1412" t="n"/>
      <c r="DA65" s="1412" t="n"/>
      <c r="DB65" s="1412" t="n"/>
      <c r="DC65" s="1412" t="n"/>
      <c r="DD65" s="1412" t="n"/>
      <c r="DE65" s="1412" t="n"/>
      <c r="DF65" s="1412" t="n"/>
      <c r="DG65" s="1412" t="n"/>
      <c r="DH65" s="1412" t="n"/>
      <c r="DI65" s="1412" t="n"/>
      <c r="DJ65" s="1440" t="n"/>
      <c r="DK65" s="1441" t="n">
        <v>723.751907556949</v>
      </c>
      <c r="DL65" s="1441" t="n">
        <v>482.454385197895</v>
      </c>
      <c r="DM65" s="1428" t="n">
        <v>840.089649174261</v>
      </c>
      <c r="DN65" s="1428" t="n">
        <v>798.567083266217</v>
      </c>
      <c r="DO65" s="1428" t="n">
        <v>851.756970984446</v>
      </c>
      <c r="DP65" s="1428" t="n">
        <v>774.051926906996</v>
      </c>
      <c r="DQ65" s="1428" t="n">
        <v>806.508625062098</v>
      </c>
      <c r="DR65" s="1428" t="n">
        <v>816.92323713692</v>
      </c>
      <c r="DS65" s="1428" t="n">
        <v>929.043679345048</v>
      </c>
      <c r="DT65" s="1428" t="n">
        <v>940.47121305643</v>
      </c>
      <c r="DU65" s="1428" t="n">
        <v>916.455257343519</v>
      </c>
      <c r="DV65" s="1428" t="n">
        <v>965.612984172358</v>
      </c>
      <c r="DW65" s="1429" t="n">
        <v>-0.04140586271200941</v>
      </c>
      <c r="DX65" s="1428" t="n">
        <v>9845.686919203137</v>
      </c>
      <c r="DY65" s="924" t="n">
        <v>-0.07126205600636804</v>
      </c>
      <c r="DZ65" s="1442" t="n"/>
      <c r="EA65" s="1399" t="n">
        <v>1007.20225542603</v>
      </c>
      <c r="EB65" s="1399" t="n">
        <v>366.126025609974</v>
      </c>
      <c r="EC65" s="1399" t="n">
        <v>776.403762027104</v>
      </c>
      <c r="ED65" s="1399" t="n">
        <v>980.297072518199</v>
      </c>
      <c r="EE65" s="1399" t="n">
        <v>945.7116482006199</v>
      </c>
      <c r="EF65" s="1399" t="n">
        <v>968.505121529928</v>
      </c>
      <c r="EG65" s="1399" t="n">
        <v>860.880628022889</v>
      </c>
      <c r="EH65" s="1399" t="n">
        <v>800.542343797184</v>
      </c>
      <c r="EI65" s="1399" t="n">
        <v>946.854806142626</v>
      </c>
      <c r="EJ65" s="1399" t="n">
        <v>895.32865877198</v>
      </c>
      <c r="EK65" s="1399" t="n">
        <v>1045.97206473386</v>
      </c>
      <c r="EL65" s="1399" t="n">
        <v>1007.32202150143</v>
      </c>
      <c r="EM65" s="1418" t="n"/>
      <c r="EN65" s="31" t="n"/>
      <c r="EO65" s="1955">
        <f>SUM(EA65:EL65)</f>
        <v/>
      </c>
    </row>
    <row r="66" ht="27" customHeight="1" s="21">
      <c r="A66" s="1977" t="n"/>
      <c r="B66" s="1392" t="inlineStr">
        <is>
          <t>规上货运量      (万吨)</t>
        </is>
      </c>
      <c r="C66" s="1409" t="n">
        <v>681.2375</v>
      </c>
      <c r="D66" s="31">
        <f>C66/T66-1</f>
        <v/>
      </c>
      <c r="E66" s="1409" t="n">
        <v>641.1772</v>
      </c>
      <c r="F66" s="31">
        <f>E66/V66-1</f>
        <v/>
      </c>
      <c r="G66" s="1409" t="n">
        <v>782.4605</v>
      </c>
      <c r="H66" s="31">
        <f>G66/X66-1</f>
        <v/>
      </c>
      <c r="I66" s="1409" t="n">
        <v>689.3492</v>
      </c>
      <c r="J66" s="31">
        <f>I66/Z66-1</f>
        <v/>
      </c>
      <c r="K66" s="1409" t="n">
        <v>707.9711</v>
      </c>
      <c r="L66" s="31">
        <f>K66/AB66-1</f>
      </c>
      <c r="M66" s="1409" t="n">
        <v>725.5511</v>
      </c>
      <c r="N66" s="31">
        <f>M66/AD66-1</f>
      </c>
      <c r="O66" s="1409" t="n">
        <v>608.7164</v>
      </c>
      <c r="P66" s="31">
        <f>O66/AF66-1</f>
      </c>
      <c r="Q66" s="1409">
        <f>C66+E66+G66+I66+K66+M66+O66</f>
      </c>
      <c r="R66" s="31">
        <f>Q66/SUM(T66,V66,X66,Z66,AB66,AD66,AF66)-1</f>
      </c>
      <c r="S66" s="31" t="n"/>
      <c r="T66" s="1409" t="n">
        <v>549.635</v>
      </c>
      <c r="U66" s="31">
        <f>T66/AV66-1</f>
        <v/>
      </c>
      <c r="V66" s="1409" t="n">
        <v>544.8064000000001</v>
      </c>
      <c r="W66" s="31">
        <f>V66/AX66-1</f>
        <v/>
      </c>
      <c r="X66" s="1409" t="n">
        <v>608.3537</v>
      </c>
      <c r="Y66" s="31">
        <f>X66/AZ66-1</f>
        <v/>
      </c>
      <c r="Z66" s="1409" t="n">
        <v>621.3474</v>
      </c>
      <c r="AA66" s="31">
        <f>Z66/BB66-1</f>
        <v/>
      </c>
      <c r="AB66" s="1409" t="n">
        <v>638.2092</v>
      </c>
      <c r="AC66" s="31">
        <f>AB66/BD66-1</f>
        <v/>
      </c>
      <c r="AD66" s="1409" t="n">
        <v>628.9819</v>
      </c>
      <c r="AE66" s="31">
        <f>AD66/BF66-1</f>
        <v/>
      </c>
      <c r="AF66" s="1409" t="n">
        <v>669.5410000000001</v>
      </c>
      <c r="AG66" s="31">
        <f>AF66/BH66-1</f>
        <v/>
      </c>
      <c r="AH66" s="1409" t="n">
        <v>628.3199</v>
      </c>
      <c r="AI66" s="31">
        <f>AH66/BJ66-1</f>
        <v/>
      </c>
      <c r="AJ66" s="1409" t="n">
        <v>631.7507000000001</v>
      </c>
      <c r="AK66" s="31">
        <f>AJ66/BL66-1</f>
        <v/>
      </c>
      <c r="AL66" s="1409" t="n">
        <v>585.0616</v>
      </c>
      <c r="AM66" s="31">
        <f>AL66/BN66-1</f>
        <v/>
      </c>
      <c r="AN66" s="1409" t="n">
        <v>558.7996000000001</v>
      </c>
      <c r="AO66" s="31">
        <f>AN66/BP66-1</f>
        <v/>
      </c>
      <c r="AP66" s="1409" t="n">
        <v>557.6649</v>
      </c>
      <c r="AQ66" s="31">
        <f>AP66/BR66-1</f>
        <v/>
      </c>
      <c r="AR66" s="1409">
        <f>T66+V66+X66+Z66+AB66+AD66+AF66+AH66+AJ66+AL66+AN66+AP66</f>
      </c>
      <c r="AS66" s="31">
        <f>AR66/SUM(AV66,AX66,AZ66,BB66,BD66,BF66,BH66,BJ66,BL66,BN66,BP66,BR66)-1</f>
        <v/>
      </c>
      <c r="AT66" s="31" t="n"/>
      <c r="AU66" s="1409">
        <f>AV66+AX66+AZ66+BB66+BD66+BF66+BH66+BJ66+BL66+BN66+BP66</f>
        <v/>
      </c>
      <c r="AV66" s="1409" t="n">
        <v>486.4066</v>
      </c>
      <c r="AW66" s="31">
        <f>AV66/BW66-1</f>
        <v/>
      </c>
      <c r="AX66" s="1409" t="n">
        <v>480.1331</v>
      </c>
      <c r="AY66" s="31">
        <f>AX66/BY66-1</f>
        <v/>
      </c>
      <c r="AZ66" s="1409" t="n">
        <v>518.6851</v>
      </c>
      <c r="BA66" s="31">
        <f>AZ66/CA66-1</f>
        <v/>
      </c>
      <c r="BB66" s="1409" t="n">
        <v>503.1702</v>
      </c>
      <c r="BC66" s="31">
        <f>BB66/CC66-1</f>
        <v/>
      </c>
      <c r="BD66" s="1409" t="n">
        <v>517.0524</v>
      </c>
      <c r="BE66" s="31">
        <f>BD66/CE66-1</f>
        <v/>
      </c>
      <c r="BF66" s="1409" t="n">
        <v>498.3489</v>
      </c>
      <c r="BG66" s="31">
        <f>BF66/CG66-1</f>
        <v/>
      </c>
      <c r="BH66" s="1409" t="n">
        <v>538.2531</v>
      </c>
      <c r="BI66" s="31">
        <f>BH66/CI66-1</f>
        <v/>
      </c>
      <c r="BJ66" s="1409" t="n">
        <v>534.4928</v>
      </c>
      <c r="BK66" s="31">
        <f>BJ66/CK66-1</f>
        <v/>
      </c>
      <c r="BL66" s="1409" t="n">
        <v>544.7082</v>
      </c>
      <c r="BM66" s="31">
        <f>BL66/CM66-1</f>
        <v/>
      </c>
      <c r="BN66" s="1409" t="n">
        <v>513.8695</v>
      </c>
      <c r="BO66" s="31">
        <f>BN66/CO66-1</f>
        <v/>
      </c>
      <c r="BP66" s="1409" t="n">
        <v>502.2296</v>
      </c>
      <c r="BQ66" s="31">
        <f>BP66/CQ66-1</f>
        <v/>
      </c>
      <c r="BR66" s="1409" t="n">
        <v>515.6625</v>
      </c>
      <c r="BS66" s="31">
        <f>BR66/CS66-1</f>
        <v/>
      </c>
      <c r="BT66" s="1409">
        <f>AV66+AX66+AZ66+BB66+BD66+BF66+BH66+BJ66+BL66+BN66+BP66+BR66</f>
        <v/>
      </c>
      <c r="BU66" s="31">
        <f>BT66/SUM(BW66,BY66,CA66,CC66,CE66,CG66,CI66,CK66,CM66,CO66,CQ66,CS66)-1</f>
        <v/>
      </c>
      <c r="BV66" s="31" t="n"/>
      <c r="BW66" s="1417" t="n">
        <v>294.4582</v>
      </c>
      <c r="BX66" s="1410">
        <f>BW66/DK66-1</f>
        <v/>
      </c>
      <c r="BY66" s="1417" t="n">
        <v>397.6894</v>
      </c>
      <c r="BZ66" s="1410">
        <f>BY66/DL66-1</f>
        <v/>
      </c>
      <c r="CA66" s="1414" t="n">
        <v>408.519</v>
      </c>
      <c r="CB66" s="1410">
        <f>CA66/DM66-1</f>
        <v/>
      </c>
      <c r="CC66" s="1414" t="n">
        <v>407.2325</v>
      </c>
      <c r="CD66" s="1410">
        <f>CC66/DN66-1</f>
        <v/>
      </c>
      <c r="CE66" s="1414" t="n">
        <v>379.8953</v>
      </c>
      <c r="CF66" s="1410">
        <f>CE66/DO66-1</f>
        <v/>
      </c>
      <c r="CG66" s="1427" t="n">
        <v>390.7906</v>
      </c>
      <c r="CH66" s="1410">
        <f>CG66/DP66-1</f>
        <v/>
      </c>
      <c r="CI66" s="1427" t="n">
        <v>374.5288</v>
      </c>
      <c r="CJ66" s="1410">
        <f>CI66/DQ66-1</f>
        <v/>
      </c>
      <c r="CK66" s="1414" t="n">
        <v>360.0089</v>
      </c>
      <c r="CL66" s="1410">
        <f>CK66/DR66-1</f>
        <v/>
      </c>
      <c r="CM66" s="1414" t="n">
        <v>375.7552</v>
      </c>
      <c r="CN66" s="1410">
        <f>CM66/DS66-1</f>
        <v/>
      </c>
      <c r="CO66" s="1414" t="n">
        <v>402.824</v>
      </c>
      <c r="CP66" s="1410">
        <f>CO66/DT66-1</f>
        <v/>
      </c>
      <c r="CQ66" s="1414" t="n">
        <v>425.1745</v>
      </c>
      <c r="CR66" s="1410">
        <f>CQ66/DV66-1</f>
        <v/>
      </c>
      <c r="CS66" s="1414" t="n">
        <v>451.4055</v>
      </c>
      <c r="CT66" s="1410">
        <f>CS66/DV66-1</f>
        <v/>
      </c>
      <c r="CU66" s="1414">
        <f>BW66+BY66+CA66+CC66+CE66+CG66+CI66+CK66+CM66+CO66+CQ66+CS66</f>
        <v/>
      </c>
      <c r="CV66" s="1410">
        <f>CU66/SUM(DK66:DV66)-1</f>
        <v/>
      </c>
      <c r="CW66" s="1410" t="n"/>
      <c r="CX66" s="1412">
        <f>CS66/CQ66-1</f>
        <v/>
      </c>
      <c r="CY66" s="1412">
        <f>CQ66/CO66-1</f>
        <v/>
      </c>
      <c r="CZ66" s="1412" t="n"/>
      <c r="DA66" s="1412" t="n"/>
      <c r="DB66" s="1412" t="n"/>
      <c r="DC66" s="1412" t="n"/>
      <c r="DD66" s="1412" t="n"/>
      <c r="DE66" s="1412" t="n"/>
      <c r="DF66" s="1412" t="n"/>
      <c r="DG66" s="1412" t="n"/>
      <c r="DH66" s="1412" t="n"/>
      <c r="DI66" s="1412" t="n"/>
      <c r="DJ66" s="1431" t="inlineStr">
        <is>
          <t>黄冈市</t>
        </is>
      </c>
      <c r="DK66" s="1441" t="n">
        <v>79.0213</v>
      </c>
      <c r="DL66" s="1441" t="n">
        <v>65.6559</v>
      </c>
      <c r="DM66" s="1428" t="n">
        <v>82.748</v>
      </c>
      <c r="DN66" s="1428" t="n">
        <v>66.8873</v>
      </c>
      <c r="DO66" s="1428" t="n">
        <v>82.1482</v>
      </c>
      <c r="DP66" s="1428" t="n">
        <v>83.5213</v>
      </c>
      <c r="DQ66" s="1428" t="n">
        <v>72.6343</v>
      </c>
      <c r="DR66" s="1428" t="n">
        <v>80.0031</v>
      </c>
      <c r="DS66" s="1428" t="n">
        <v>100.7409</v>
      </c>
      <c r="DT66" s="1428" t="n">
        <v>113.5104</v>
      </c>
      <c r="DU66" s="1428" t="n">
        <v>111.3303</v>
      </c>
      <c r="DV66" s="1428" t="n">
        <v>145.2406</v>
      </c>
      <c r="DW66" s="1429" t="n">
        <v>1.8058659433729</v>
      </c>
      <c r="DX66" s="1428" t="n">
        <v>1083.4416</v>
      </c>
      <c r="DY66" s="924" t="n">
        <v>1.00579833780983</v>
      </c>
      <c r="DZ66" s="924" t="n"/>
      <c r="EA66" s="1399" t="n">
        <v>88.9577</v>
      </c>
      <c r="EB66" s="1399" t="n">
        <v>27.5093</v>
      </c>
      <c r="EC66" s="1399" t="n">
        <v>30.0013</v>
      </c>
      <c r="ED66" s="1399" t="n">
        <v>32.346</v>
      </c>
      <c r="EE66" s="1399" t="n">
        <v>40.0475</v>
      </c>
      <c r="EF66" s="1399" t="n">
        <v>42.853</v>
      </c>
      <c r="EG66" s="1399" t="n">
        <v>43.5878</v>
      </c>
      <c r="EH66" s="1399" t="n">
        <v>40.8831</v>
      </c>
      <c r="EI66" s="1399" t="n">
        <v>45.6208</v>
      </c>
      <c r="EJ66" s="1399" t="n">
        <v>47.8424</v>
      </c>
      <c r="EK66" s="1399" t="n">
        <v>48.7427</v>
      </c>
      <c r="EL66" s="1399" t="n">
        <v>51.7632</v>
      </c>
      <c r="EM66" s="1405" t="n"/>
      <c r="EN66" s="31" t="n"/>
      <c r="EO66" s="1955">
        <f>SUM(EA66:EL66)</f>
        <v/>
      </c>
    </row>
    <row r="67" ht="27" customFormat="1" customHeight="1" s="190">
      <c r="A67" s="1977" t="n"/>
      <c r="B67" s="1392" t="inlineStr">
        <is>
          <t>规下货运量      (万吨)</t>
        </is>
      </c>
      <c r="C67" s="1409" t="n">
        <v>524.4269086895301</v>
      </c>
      <c r="D67" s="31">
        <f>C67/T67-1</f>
        <v/>
      </c>
      <c r="E67" s="1409" t="n">
        <v>164.996113257317</v>
      </c>
      <c r="F67" s="31">
        <f>E67/V67-1</f>
        <v/>
      </c>
      <c r="G67" s="1409" t="n">
        <v>395.0150398654099</v>
      </c>
      <c r="H67" s="31">
        <f>G67/X67-1</f>
        <v/>
      </c>
      <c r="I67" s="1409" t="n">
        <v>538.2477013860499</v>
      </c>
      <c r="J67" s="31">
        <f>I67/Z67-1</f>
        <v/>
      </c>
      <c r="K67" s="1409" t="n">
        <v>511.4243992332599</v>
      </c>
      <c r="L67" s="31">
        <f>K67/AB67-1</f>
        <v/>
      </c>
      <c r="M67" s="1409" t="n">
        <v>412.8859137246499</v>
      </c>
      <c r="N67" s="31">
        <f>M67/AD67-1</f>
        <v/>
      </c>
      <c r="O67" s="1409" t="n">
        <v>448.939300967</v>
      </c>
      <c r="P67" s="31">
        <f>O67/AF67-1</f>
        <v/>
      </c>
      <c r="Q67" s="1409">
        <f>C67+E67+G67+I67+K67+M67+O67</f>
        <v/>
      </c>
      <c r="R67" s="31">
        <f>Q67/SUM(T67,V67,X67,Z67,AB67,AD67,AF67)-1</f>
        <v/>
      </c>
      <c r="S67" s="31" t="n"/>
      <c r="T67" s="1409" t="n">
        <v>445.334250912168</v>
      </c>
      <c r="U67" s="31">
        <f>T67/AV67-1</f>
        <v/>
      </c>
      <c r="V67" s="1409" t="n">
        <v>357.667609081645</v>
      </c>
      <c r="W67" s="31">
        <f>V67/AX67-1</f>
        <v/>
      </c>
      <c r="X67" s="1409" t="n">
        <v>576.7290285374701</v>
      </c>
      <c r="Y67" s="31">
        <f>X67/AZ67-1</f>
        <v/>
      </c>
      <c r="Z67" s="1409" t="n">
        <v>602.20890733831</v>
      </c>
      <c r="AA67" s="31">
        <f>Z67/BB67-1</f>
        <v/>
      </c>
      <c r="AB67" s="1409" t="n">
        <v>542.10266051435</v>
      </c>
      <c r="AC67" s="31">
        <f>AB67/BD67-1</f>
        <v/>
      </c>
      <c r="AD67" s="1409" t="n">
        <v>421.6438789906599</v>
      </c>
      <c r="AE67" s="31">
        <f>AD67/BF67-1</f>
        <v/>
      </c>
      <c r="AF67" s="1409" t="n">
        <v>401.3318066020998</v>
      </c>
      <c r="AG67" s="31">
        <f>AF67/BH67-1</f>
        <v/>
      </c>
      <c r="AH67" s="1409" t="n">
        <v>428.3788205656001</v>
      </c>
      <c r="AI67" s="31">
        <f>AH67/BJ67-1</f>
        <v/>
      </c>
      <c r="AJ67" s="1409" t="n">
        <v>497.58013452111</v>
      </c>
      <c r="AK67" s="31">
        <f>AJ67/BL67-1</f>
        <v/>
      </c>
      <c r="AL67" s="1409" t="n">
        <v>518.6263288282601</v>
      </c>
      <c r="AM67" s="31">
        <f>AL67/BN67-1</f>
        <v/>
      </c>
      <c r="AN67" s="1409" t="n">
        <v>573.01233035058</v>
      </c>
      <c r="AO67" s="31">
        <f>AN67/BP67-1</f>
        <v/>
      </c>
      <c r="AP67" s="1409" t="n">
        <v>622.5979288527201</v>
      </c>
      <c r="AQ67" s="31">
        <f>AP67/BR67-1</f>
        <v/>
      </c>
      <c r="AR67" s="1409">
        <f>T67+V67+X67+Z67+AB67+AD67+AF67+AH67+AJ67+AL67+AN67+AP67</f>
        <v/>
      </c>
      <c r="AS67" s="31">
        <f>AR67/SUM(AV67,AX67,AZ67,BB67,BD67,BF67,BH67,BJ67,BL67,BN67,BP67,BR67)-1</f>
        <v/>
      </c>
      <c r="AT67" s="31" t="n"/>
      <c r="AU67" s="1409">
        <f>AV67+AX67+AZ67+BB67+BD67+BF67+BH67+BJ67+BL67+BN67+BP67</f>
        <v/>
      </c>
      <c r="AV67" s="1409" t="n">
        <v>572.141018647</v>
      </c>
      <c r="AW67" s="31">
        <f>AV67/BW67-1</f>
        <v/>
      </c>
      <c r="AX67" s="1409" t="n">
        <v>123.428909948989</v>
      </c>
      <c r="AY67" s="31">
        <f>AX67/BY67-1</f>
        <v/>
      </c>
      <c r="AZ67" s="1409" t="n">
        <v>532.7951588126499</v>
      </c>
      <c r="BA67" s="31">
        <f>AZ67/CA67-1</f>
        <v/>
      </c>
      <c r="BB67" s="1409" t="n">
        <v>614.9734327660399</v>
      </c>
      <c r="BC67" s="31">
        <f>BB67/CC67-1</f>
        <v/>
      </c>
      <c r="BD67" s="1409" t="n">
        <v>572.3185716466501</v>
      </c>
      <c r="BE67" s="31">
        <f>BD67/CE67-1</f>
        <v/>
      </c>
      <c r="BF67" s="1409" t="n">
        <v>479.448072112823</v>
      </c>
      <c r="BG67" s="31">
        <f>BF67/CG67-1</f>
        <v/>
      </c>
      <c r="BH67" s="1409" t="n">
        <v>473.8266218774399</v>
      </c>
      <c r="BI67" s="31">
        <f>BH67/CI67-1</f>
        <v/>
      </c>
      <c r="BJ67" s="1409" t="n">
        <v>499.7192519985899</v>
      </c>
      <c r="BK67" s="31">
        <f>BJ67/CK67-1</f>
        <v/>
      </c>
      <c r="BL67" s="1409" t="n">
        <v>536.4053431740699</v>
      </c>
      <c r="BM67" s="31">
        <f>BL67/CM67-1</f>
        <v/>
      </c>
      <c r="BN67" s="1409" t="n">
        <v>599.9955302809299</v>
      </c>
      <c r="BO67" s="31">
        <f>BN67/CO67-1</f>
        <v/>
      </c>
      <c r="BP67" s="1409" t="n">
        <v>616.9096322838601</v>
      </c>
      <c r="BQ67" s="31">
        <f>BP67/CQ67-1</f>
        <v/>
      </c>
      <c r="BR67" s="1409" t="n">
        <v>681.1975874426399</v>
      </c>
      <c r="BS67" s="31">
        <f>BR67/CS67-1</f>
        <v/>
      </c>
      <c r="BT67" s="1409">
        <f>AV67+AX67+AZ67+BB67+BD67+BF67+BH67+BJ67+BL67+BN67+BP67+BR67</f>
        <v/>
      </c>
      <c r="BU67" s="31">
        <f>BT67/SUM(BW67,BY67,CA67,CC67,CE67,CG67,CI67,CK67,CM67,CO67,CQ67,CS67)-1</f>
        <v/>
      </c>
      <c r="BV67" s="31" t="n"/>
      <c r="BW67" s="1417" t="n">
        <v>335.011884021236</v>
      </c>
      <c r="BX67" s="1410">
        <f>BW67/DK67-1</f>
        <v/>
      </c>
      <c r="BY67" s="1417" t="n">
        <v>379.9498411020591</v>
      </c>
      <c r="BZ67" s="1410">
        <f>BY67/DL67-1</f>
        <v/>
      </c>
      <c r="CA67" s="1414" t="n">
        <v>604.70685648648</v>
      </c>
      <c r="CB67" s="1410">
        <f>CA67/DM67-1</f>
        <v/>
      </c>
      <c r="CC67" s="1414" t="n">
        <v>593.0509167914599</v>
      </c>
      <c r="CD67" s="1410">
        <f>CC67/DN67-1</f>
        <v/>
      </c>
      <c r="CE67" s="1414" t="n">
        <v>624.71745221992</v>
      </c>
      <c r="CF67" s="1410">
        <f>CE67/DO67-1</f>
        <v/>
      </c>
      <c r="CG67" s="1427" t="n">
        <v>570.7322242489649</v>
      </c>
      <c r="CH67" s="1410">
        <f>CG67/DP67-1</f>
        <v/>
      </c>
      <c r="CI67" s="1427" t="n">
        <v>583.760228239661</v>
      </c>
      <c r="CJ67" s="1410">
        <f>CI67/DQ67-1</f>
        <v/>
      </c>
      <c r="CK67" s="1414" t="n">
        <v>637.174086628572</v>
      </c>
      <c r="CL67" s="1410">
        <f>CK67/DR67-1</f>
        <v/>
      </c>
      <c r="CM67" s="1414" t="n">
        <v>644.3877549242</v>
      </c>
      <c r="CN67" s="1410">
        <f>CM67/DS67-1</f>
        <v/>
      </c>
      <c r="CO67" s="1414" t="n">
        <v>688.0358491485499</v>
      </c>
      <c r="CP67" s="1410">
        <f>CO67/DT67-1</f>
        <v/>
      </c>
      <c r="CQ67" s="1414" t="n">
        <v>660.6296327386699</v>
      </c>
      <c r="CR67" s="1410">
        <f>CQ67/DV67-1</f>
        <v/>
      </c>
      <c r="CS67" s="1414" t="n">
        <v>656.6361427521399</v>
      </c>
      <c r="CT67" s="1410">
        <f>CS67/DV67-1</f>
        <v/>
      </c>
      <c r="CU67" s="1414">
        <f>BW67+BY67+CA67+CC67+CE67+CG67+CI67+CK67+CM67+CO67+CQ67+CS67</f>
        <v/>
      </c>
      <c r="CV67" s="1410">
        <f>CU67/SUM(DK67:DV67)-1</f>
        <v/>
      </c>
      <c r="CW67" s="1410" t="n"/>
      <c r="CX67" s="1412">
        <f>CS67/CQ67-1</f>
        <v/>
      </c>
      <c r="CY67" s="1412">
        <f>CQ67/CO67-1</f>
        <v/>
      </c>
      <c r="CZ67" s="1412" t="n"/>
      <c r="DA67" s="1412" t="n"/>
      <c r="DB67" s="1412" t="n"/>
      <c r="DC67" s="1412" t="n"/>
      <c r="DD67" s="1412" t="n"/>
      <c r="DE67" s="1412" t="n"/>
      <c r="DF67" s="1412" t="n"/>
      <c r="DG67" s="1412" t="n"/>
      <c r="DH67" s="1412" t="n"/>
      <c r="DI67" s="1412" t="n"/>
      <c r="DK67" s="1441" t="n">
        <v>644.7306075569491</v>
      </c>
      <c r="DL67" s="1441" t="n">
        <v>416.798485197895</v>
      </c>
      <c r="DM67" s="1428" t="n">
        <v>757.341649174261</v>
      </c>
      <c r="DN67" s="1428" t="n">
        <v>731.679783266217</v>
      </c>
      <c r="DO67" s="1428" t="n">
        <v>769.608770984446</v>
      </c>
      <c r="DP67" s="1428" t="n">
        <v>690.530626906996</v>
      </c>
      <c r="DQ67" s="1428" t="n">
        <v>733.874325062098</v>
      </c>
      <c r="DR67" s="1428" t="n">
        <v>736.9201371369199</v>
      </c>
      <c r="DS67" s="1428" t="n">
        <v>828.302779345048</v>
      </c>
      <c r="DT67" s="1428" t="n">
        <v>826.96081305643</v>
      </c>
      <c r="DU67" s="1428" t="n">
        <v>805.124957343519</v>
      </c>
      <c r="DV67" s="1428" t="n">
        <v>820.372384172358</v>
      </c>
      <c r="DW67" s="1429" t="n">
        <v>-0.1414736950642757</v>
      </c>
      <c r="DX67" s="1428" t="n">
        <v>8762.245319203137</v>
      </c>
      <c r="DY67" s="924" t="n">
        <v>-0.1290873046757746</v>
      </c>
      <c r="DZ67" s="924" t="n"/>
      <c r="EA67" s="1399" t="n">
        <v>918.2445554260299</v>
      </c>
      <c r="EB67" s="1399" t="n">
        <v>338.616725609974</v>
      </c>
      <c r="EC67" s="1399" t="n">
        <v>746.402462027104</v>
      </c>
      <c r="ED67" s="1399" t="n">
        <v>947.951072518199</v>
      </c>
      <c r="EE67" s="1399" t="n">
        <v>905.6641482006199</v>
      </c>
      <c r="EF67" s="1399" t="n">
        <v>925.6521215299281</v>
      </c>
      <c r="EG67" s="1399" t="n">
        <v>817.292828022889</v>
      </c>
      <c r="EH67" s="1399" t="n">
        <v>759.659243797184</v>
      </c>
      <c r="EI67" s="1399" t="n">
        <v>901.234006142626</v>
      </c>
      <c r="EJ67" s="1399" t="n">
        <v>847.48625877198</v>
      </c>
      <c r="EK67" s="1399" t="n">
        <v>997.2293647338599</v>
      </c>
      <c r="EL67" s="1399" t="n">
        <v>955.55882150143</v>
      </c>
      <c r="EM67" s="1418" t="n"/>
      <c r="EN67" s="31" t="n"/>
      <c r="EO67" s="1955">
        <f>SUM(EA67:EL67)</f>
        <v/>
      </c>
    </row>
    <row r="68" ht="27" customHeight="1" s="21">
      <c r="A68" s="1977" t="n"/>
      <c r="B68" s="1392" t="inlineStr">
        <is>
          <t>规上+规下周转量  (万吨公里)</t>
        </is>
      </c>
      <c r="C68" s="1409">
        <f>C69+C70</f>
        <v/>
      </c>
      <c r="D68" s="31">
        <f>C68/T68-1</f>
        <v/>
      </c>
      <c r="E68" s="1409">
        <f>E69+E70</f>
        <v/>
      </c>
      <c r="F68" s="31">
        <f>E68/V68-1</f>
        <v/>
      </c>
      <c r="G68" s="1409">
        <f>G69+G70</f>
        <v/>
      </c>
      <c r="H68" s="31">
        <f>G68/X68-1</f>
        <v/>
      </c>
      <c r="I68" s="1409">
        <f>I69+I70</f>
        <v/>
      </c>
      <c r="J68" s="31">
        <f>I68/Z68-1</f>
        <v/>
      </c>
      <c r="K68" s="2157">
        <f>K69+K70</f>
      </c>
      <c r="L68" s="31">
        <f>K68/AB68-1</f>
      </c>
      <c r="M68" s="2158">
        <f>M69+M70</f>
      </c>
      <c r="N68" s="31">
        <f>M68/AD68-1</f>
      </c>
      <c r="O68" s="2159">
        <f>O69+O70</f>
      </c>
      <c r="P68" s="31">
        <f>O68/AF68-1</f>
      </c>
      <c r="Q68" s="1409">
        <f>C68+E68+G68+I68+K68+M68+O68</f>
      </c>
      <c r="R68" s="31">
        <f>Q68/SUM(T68,V68,X68,Z68,AB68,AD68,AF68)-1</f>
      </c>
      <c r="S68" s="31" t="n"/>
      <c r="T68" s="1409">
        <f>T69+T70</f>
        <v/>
      </c>
      <c r="U68" s="31">
        <f>T68/AV68-1</f>
        <v/>
      </c>
      <c r="V68" s="1409">
        <f>V69+V70</f>
        <v/>
      </c>
      <c r="W68" s="31">
        <f>V68/AX68-1</f>
        <v/>
      </c>
      <c r="X68" s="1409">
        <f>X69+X70</f>
        <v/>
      </c>
      <c r="Y68" s="31">
        <f>X68/AZ68-1</f>
        <v/>
      </c>
      <c r="Z68" s="1409">
        <f>Z69+Z70</f>
        <v/>
      </c>
      <c r="AA68" s="31">
        <f>Z68/BB68-1</f>
        <v/>
      </c>
      <c r="AB68" s="1409">
        <f>AB69+AB70</f>
        <v/>
      </c>
      <c r="AC68" s="31">
        <f>AB68/BD68-1</f>
        <v/>
      </c>
      <c r="AD68" s="1409">
        <f>AD69+AD70</f>
        <v/>
      </c>
      <c r="AE68" s="31">
        <f>AD68/BF68-1</f>
        <v/>
      </c>
      <c r="AF68" s="1409">
        <f>AF69+AF70</f>
        <v/>
      </c>
      <c r="AG68" s="31">
        <f>AF68/BH68-1</f>
        <v/>
      </c>
      <c r="AH68" s="1409">
        <f>AH69+AH70</f>
        <v/>
      </c>
      <c r="AI68" s="31">
        <f>AH68/BJ68-1</f>
        <v/>
      </c>
      <c r="AJ68" s="1409">
        <f>AJ69+AJ70</f>
        <v/>
      </c>
      <c r="AK68" s="31">
        <f>AJ68/BL68-1</f>
        <v/>
      </c>
      <c r="AL68" s="1409">
        <f>AL69+AL70</f>
        <v/>
      </c>
      <c r="AM68" s="31">
        <f>AL68/BN68-1</f>
        <v/>
      </c>
      <c r="AN68" s="1409">
        <f>AN69+AN70</f>
        <v/>
      </c>
      <c r="AO68" s="31">
        <f>AN68/BP68-1</f>
        <v/>
      </c>
      <c r="AP68" s="1409">
        <f>AP69+AP70</f>
        <v/>
      </c>
      <c r="AQ68" s="31">
        <f>AP68/BR68-1</f>
        <v/>
      </c>
      <c r="AR68" s="1409">
        <f>T68+V68+X68+Z68+AB68+AD68+AF68+AH68+AJ68+AL68+AN68+AP68</f>
      </c>
      <c r="AS68" s="31">
        <f>AR68/SUM(AV68,AX68,AZ68,BB68,BD68,BF68,BH68,BJ68,BL68,BN68,BP68,BR68)-1</f>
        <v/>
      </c>
      <c r="AT68" s="31" t="n"/>
      <c r="AU68" s="1409">
        <f>AV68+AX68+AZ68+BB68+BD68+BF68+BH68+BJ68+BL68+BN68+BP68</f>
        <v/>
      </c>
      <c r="AV68" s="1409">
        <f>AV69+AV70</f>
        <v/>
      </c>
      <c r="AW68" s="31">
        <f>AV68/BW68-1</f>
        <v/>
      </c>
      <c r="AX68" s="1409">
        <f>AX69+AX70</f>
        <v/>
      </c>
      <c r="AY68" s="31">
        <f>AX68/BY68-1</f>
        <v/>
      </c>
      <c r="AZ68" s="1409">
        <f>AZ69+AZ70</f>
        <v/>
      </c>
      <c r="BA68" s="31">
        <f>AZ68/CA68-1</f>
        <v/>
      </c>
      <c r="BB68" s="1409">
        <f>BB69+BB70</f>
        <v/>
      </c>
      <c r="BC68" s="31">
        <f>BB68/CC68-1</f>
        <v/>
      </c>
      <c r="BD68" s="1409">
        <f>BD69+BD70</f>
        <v/>
      </c>
      <c r="BE68" s="31">
        <f>BD68/CE68-1</f>
        <v/>
      </c>
      <c r="BF68" s="1409">
        <f>BF69+BF70</f>
        <v/>
      </c>
      <c r="BG68" s="31">
        <f>BF68/CG68-1</f>
        <v/>
      </c>
      <c r="BH68" s="1409">
        <f>BH69+BH70</f>
        <v/>
      </c>
      <c r="BI68" s="31">
        <f>BH68/CI68-1</f>
        <v/>
      </c>
      <c r="BJ68" s="1409">
        <f>BJ69+BJ70</f>
        <v/>
      </c>
      <c r="BK68" s="31">
        <f>BJ68/CK68-1</f>
        <v/>
      </c>
      <c r="BL68" s="1409">
        <f>BL69+BL70</f>
        <v/>
      </c>
      <c r="BM68" s="31">
        <f>BL68/CM68-1</f>
        <v/>
      </c>
      <c r="BN68" s="1409">
        <f>BN69+BN70</f>
        <v/>
      </c>
      <c r="BO68" s="31">
        <f>BN68/CO68-1</f>
        <v/>
      </c>
      <c r="BP68" s="1409">
        <f>BP69+BP70</f>
        <v/>
      </c>
      <c r="BQ68" s="31">
        <f>BP68/CQ68-1</f>
        <v/>
      </c>
      <c r="BR68" s="1409">
        <f>BR69+BR70</f>
        <v/>
      </c>
      <c r="BS68" s="31">
        <f>BR68/CS68-1</f>
        <v/>
      </c>
      <c r="BT68" s="1409">
        <f>AV68+AX68+AZ68+BB68+BD68+BF68+BH68+BJ68+BL68+BN68+BP68+BR68</f>
        <v/>
      </c>
      <c r="BU68" s="31">
        <f>BT68/SUM(BW68,BY68,CA68,CC68,CE68,CG68,CI68,CK68,CM68,CO68,CQ68,CS68)-1</f>
        <v/>
      </c>
      <c r="BV68" s="31" t="n"/>
      <c r="BW68" s="1414">
        <f>BW69+BW70</f>
        <v/>
      </c>
      <c r="BX68" s="1410">
        <f>BW68/DK68-1</f>
        <v/>
      </c>
      <c r="BY68" s="1414">
        <f>BY69+BY70</f>
        <v/>
      </c>
      <c r="BZ68" s="1410">
        <f>BY68/DL68-1</f>
        <v/>
      </c>
      <c r="CA68" s="1414">
        <f>SUM(CA69:CA70)</f>
        <v/>
      </c>
      <c r="CB68" s="1410">
        <f>CA68/DM68-1</f>
        <v/>
      </c>
      <c r="CC68" s="1414" t="n">
        <v>112001.19156699</v>
      </c>
      <c r="CD68" s="1410">
        <f>CC68/DN68-1</f>
        <v/>
      </c>
      <c r="CE68" s="1414" t="n">
        <v>113470.972105958</v>
      </c>
      <c r="CF68" s="1410">
        <f>CE68/DO68-1</f>
        <v/>
      </c>
      <c r="CG68" s="1414">
        <f>CG69+CG70</f>
        <v/>
      </c>
      <c r="CH68" s="1410">
        <f>CG68/DP68-1</f>
        <v/>
      </c>
      <c r="CI68" s="1414">
        <f>CI69+CI70</f>
        <v/>
      </c>
      <c r="CJ68" s="1410">
        <f>CI68/DQ68-1</f>
        <v/>
      </c>
      <c r="CK68" s="1414" t="n">
        <v>108568.053965429</v>
      </c>
      <c r="CL68" s="1410">
        <f>CK68/DR68-1</f>
        <v/>
      </c>
      <c r="CM68" s="1414">
        <f>SUM(CM69:CM70)</f>
        <v/>
      </c>
      <c r="CN68" s="1410">
        <f>CM68/DS68-1</f>
        <v/>
      </c>
      <c r="CO68" s="1414">
        <f>SUM(CO69:CO70)</f>
        <v/>
      </c>
      <c r="CP68" s="1410">
        <f>CO68/DT68-1</f>
        <v/>
      </c>
      <c r="CQ68" s="1414">
        <f>CQ69+CQ70</f>
        <v/>
      </c>
      <c r="CR68" s="1410">
        <f>CQ68/DV68-1</f>
        <v/>
      </c>
      <c r="CS68" s="1414">
        <f>CS69+CS70</f>
        <v/>
      </c>
      <c r="CT68" s="1410">
        <f>CS68/DV68-1</f>
        <v/>
      </c>
      <c r="CU68" s="1414">
        <f>BW68+BY68+CA68+CC68+CE68+CG68+CI68+CK68+CM68+CO68+CQ68+CS68</f>
        <v/>
      </c>
      <c r="CV68" s="1410">
        <f>CU68/SUM(DK68:DV68)-1</f>
        <v/>
      </c>
      <c r="CW68" s="1410" t="n"/>
      <c r="CX68" s="1412">
        <f>CS68/CQ68-1</f>
        <v/>
      </c>
      <c r="CY68" s="1412">
        <f>CQ68/CO68-1</f>
        <v/>
      </c>
      <c r="CZ68" s="1412" t="n"/>
      <c r="DA68" s="1412" t="n"/>
      <c r="DB68" s="1412" t="n"/>
      <c r="DC68" s="1412" t="n"/>
      <c r="DD68" s="1412" t="n"/>
      <c r="DE68" s="1412" t="n"/>
      <c r="DF68" s="1412" t="n"/>
      <c r="DG68" s="1412" t="n"/>
      <c r="DH68" s="1412" t="n"/>
      <c r="DI68" s="1412" t="n"/>
      <c r="DK68" s="1414" t="n">
        <v>81913.3932233145</v>
      </c>
      <c r="DL68" s="1414" t="n">
        <v>57691.5443923148</v>
      </c>
      <c r="DM68" s="1414" t="n">
        <v>87644.9508476053</v>
      </c>
      <c r="DN68" s="1414" t="n">
        <v>88422.02580658</v>
      </c>
      <c r="DO68" s="1414" t="n">
        <v>92141.59997778</v>
      </c>
      <c r="DP68" s="1414" t="n">
        <v>84356.9235505465</v>
      </c>
      <c r="DQ68" s="1414" t="n">
        <v>87172.9290220495</v>
      </c>
      <c r="DR68" s="1414" t="n">
        <v>87109.24990090349</v>
      </c>
      <c r="DS68" s="1414" t="n">
        <v>102120.318749885</v>
      </c>
      <c r="DT68" s="1414" t="n">
        <v>108474.679485806</v>
      </c>
      <c r="DU68" s="1414" t="n">
        <v>107247.445225486</v>
      </c>
      <c r="DV68" s="1414" t="n">
        <v>114928.503675142</v>
      </c>
      <c r="DW68" s="1410" t="n">
        <v>0.0748825826014006</v>
      </c>
      <c r="DX68" s="1414" t="n">
        <v>1099223.56385741</v>
      </c>
      <c r="DY68" s="31" t="n">
        <v>-0.0295871124410586</v>
      </c>
      <c r="DZ68" s="31" t="n"/>
      <c r="EA68" s="1399">
        <f>EA69+EA70</f>
        <v/>
      </c>
      <c r="EB68" s="1399">
        <f>EB69+EB70</f>
        <v/>
      </c>
      <c r="EC68" s="1399">
        <f>EC69+EC70</f>
        <v/>
      </c>
      <c r="ED68" s="1399">
        <f>ED69+ED70</f>
        <v/>
      </c>
      <c r="EE68" s="1399">
        <f>EE69+EE70</f>
        <v/>
      </c>
      <c r="EF68" s="1399">
        <f>EF69+EF70</f>
        <v/>
      </c>
      <c r="EG68" s="1399">
        <f>EG69+EG70</f>
        <v/>
      </c>
      <c r="EH68" s="1399">
        <f>EH69+EH70</f>
        <v/>
      </c>
      <c r="EI68" s="1399">
        <f>EI69+EI70</f>
        <v/>
      </c>
      <c r="EJ68" s="1399">
        <f>EJ69+EJ70</f>
        <v/>
      </c>
      <c r="EK68" s="1417">
        <f>EK69+EK70</f>
        <v/>
      </c>
      <c r="EL68" s="1417">
        <f>EL69+EL70</f>
        <v/>
      </c>
      <c r="EM68" s="1418" t="n"/>
      <c r="EN68" s="31" t="n"/>
      <c r="EO68" s="1435" t="n"/>
    </row>
    <row r="69" ht="27" customHeight="1" s="21">
      <c r="A69" s="1977" t="n"/>
      <c r="B69" s="1392" t="inlineStr">
        <is>
          <t>规上货物周转量  (万吨公里)</t>
        </is>
      </c>
      <c r="C69" s="1409" t="n">
        <v>87883.34390000001</v>
      </c>
      <c r="D69" s="31">
        <f>C69/T69-1</f>
        <v/>
      </c>
      <c r="E69" s="1409" t="n">
        <v>85275.3576</v>
      </c>
      <c r="F69" s="31">
        <f>E69/V69-1</f>
        <v/>
      </c>
      <c r="G69" s="1409" t="n">
        <v>110376.3421</v>
      </c>
      <c r="H69" s="31">
        <f>G69/X69-1</f>
        <v/>
      </c>
      <c r="I69" s="1409" t="n">
        <v>94294.5405</v>
      </c>
      <c r="J69" s="31">
        <f>I69/Z69-1</f>
        <v/>
      </c>
      <c r="K69" s="1409" t="n">
        <v>99094.4628</v>
      </c>
      <c r="L69" s="31">
        <f>K69/AB69-1</f>
      </c>
      <c r="M69" s="1409" t="n">
        <v>99634.9014</v>
      </c>
      <c r="N69" s="31">
        <f>M69/AD69-1</f>
      </c>
      <c r="O69" s="1409" t="n">
        <v>78790.0182</v>
      </c>
      <c r="P69" s="31">
        <f>O69/AF69-1</f>
      </c>
      <c r="Q69" s="1409">
        <f>C69+E69+G69+I69+K69+M69+O69</f>
      </c>
      <c r="R69" s="31">
        <f>Q69/SUM(T69,V69,X69,Z69,AB69,AD69,AF69)-1</f>
      </c>
      <c r="S69" s="31" t="n"/>
      <c r="T69" s="1409" t="n">
        <v>79870.6079</v>
      </c>
      <c r="U69" s="31">
        <f>T69/AV69-1</f>
        <v/>
      </c>
      <c r="V69" s="1409" t="n">
        <v>78247.8449</v>
      </c>
      <c r="W69" s="31">
        <f>V69/AX69-1</f>
        <v/>
      </c>
      <c r="X69" s="1409" t="n">
        <v>83702.6372</v>
      </c>
      <c r="Y69" s="31">
        <f>X69/AZ69-1</f>
        <v/>
      </c>
      <c r="Z69" s="1409" t="n">
        <v>85893.4749</v>
      </c>
      <c r="AA69" s="31">
        <f>Z69/BB69-1</f>
        <v/>
      </c>
      <c r="AB69" s="1409" t="n">
        <v>90566.18399999999</v>
      </c>
      <c r="AC69" s="31">
        <f>AB69/BD69-1</f>
        <v/>
      </c>
      <c r="AD69" s="1409" t="n">
        <v>86876.48669999999</v>
      </c>
      <c r="AE69" s="31">
        <f>AD69/BF69-1</f>
        <v/>
      </c>
      <c r="AF69" s="1409" t="n">
        <v>78447.8906</v>
      </c>
      <c r="AG69" s="31">
        <f>AF69/BH69-1</f>
        <v/>
      </c>
      <c r="AH69" s="1409" t="n">
        <v>79223.78230000001</v>
      </c>
      <c r="AI69" s="31">
        <f>AH69/BJ69-1</f>
        <v/>
      </c>
      <c r="AJ69" s="1409" t="n">
        <v>81850.2812</v>
      </c>
      <c r="AK69" s="31">
        <f>AJ69/BL69-1</f>
        <v/>
      </c>
      <c r="AL69" s="1409" t="n">
        <v>76478.9292</v>
      </c>
      <c r="AM69" s="31">
        <f>AL69/BN69-1</f>
        <v/>
      </c>
      <c r="AN69" s="1409" t="n">
        <v>74461.9166</v>
      </c>
      <c r="AO69" s="31">
        <f>AN69/BP69-1</f>
        <v/>
      </c>
      <c r="AP69" s="1409" t="n">
        <v>73869.1869</v>
      </c>
      <c r="AQ69" s="31">
        <f>AP69/BR69-1</f>
        <v/>
      </c>
      <c r="AR69" s="1409">
        <f>T69+V69+X69+Z69+AB69+AD69+AF69+AH69+AJ69+AL69+AN69+AP69</f>
      </c>
      <c r="AS69" s="31">
        <f>AR69/SUM(AV69,AX69,AZ69,BB69,BD69,BF69,BH69,BJ69,BL69,BN69,BP69,BR69)-1</f>
        <v/>
      </c>
      <c r="AT69" s="31" t="n"/>
      <c r="AU69" s="1409">
        <f>AV69+AX69+AZ69+BB69+BD69+BF69+BH69+BJ69+BL69+BN69+BP69</f>
        <v/>
      </c>
      <c r="AV69" s="1409" t="n">
        <v>62248.3385</v>
      </c>
      <c r="AW69" s="31">
        <f>AV69/BW69-1</f>
        <v/>
      </c>
      <c r="AX69" s="1409" t="n">
        <v>57979.0263</v>
      </c>
      <c r="AY69" s="31">
        <f>AX69/BY69-1</f>
        <v/>
      </c>
      <c r="AZ69" s="1409" t="n">
        <v>63021.0714</v>
      </c>
      <c r="BA69" s="31">
        <f>AZ69/CA69-1</f>
        <v/>
      </c>
      <c r="BB69" s="1409" t="n">
        <v>63940.0378</v>
      </c>
      <c r="BC69" s="31">
        <f>BB69/CC69-1</f>
        <v/>
      </c>
      <c r="BD69" s="1409" t="n">
        <v>65773.2279</v>
      </c>
      <c r="BE69" s="31">
        <f>BD69/CE69-1</f>
        <v/>
      </c>
      <c r="BF69" s="1409" t="n">
        <v>66229.7467</v>
      </c>
      <c r="BG69" s="31">
        <f>BF69/CG69-1</f>
        <v/>
      </c>
      <c r="BH69" s="1409" t="n">
        <v>71543.09209999999</v>
      </c>
      <c r="BI69" s="31">
        <f>BH69/CI69-1</f>
        <v/>
      </c>
      <c r="BJ69" s="1409" t="n">
        <v>80438.2029</v>
      </c>
      <c r="BK69" s="31">
        <f>BJ69/CK69-1</f>
        <v/>
      </c>
      <c r="BL69" s="1409" t="n">
        <v>83410.19319999999</v>
      </c>
      <c r="BM69" s="31">
        <f>BL69/CM69-1</f>
        <v/>
      </c>
      <c r="BN69" s="1409" t="n">
        <v>81841.9645</v>
      </c>
      <c r="BO69" s="31">
        <f>BN69/CO69-1</f>
        <v/>
      </c>
      <c r="BP69" s="1409" t="n">
        <v>79646.7025</v>
      </c>
      <c r="BQ69" s="31">
        <f>BP69/CQ69-1</f>
        <v/>
      </c>
      <c r="BR69" s="1409" t="n">
        <v>79967.7582</v>
      </c>
      <c r="BS69" s="31">
        <f>BR69/CS69-1</f>
        <v/>
      </c>
      <c r="BT69" s="1409">
        <f>AV69+AX69+AZ69+BB69+BD69+BF69+BH69+BJ69+BL69+BN69+BP69+BR69</f>
        <v/>
      </c>
      <c r="BU69" s="31">
        <f>BT69/SUM(BW69,BY69,CA69,CC69,CE69,CG69,CI69,CK69,CM69,CO69,CQ69,CS69)-1</f>
        <v/>
      </c>
      <c r="BV69" s="31" t="n"/>
      <c r="BW69" s="1417" t="n">
        <v>36016.3646</v>
      </c>
      <c r="BX69" s="1410">
        <f>BW69/DK69-1</f>
        <v/>
      </c>
      <c r="BY69" s="1417" t="n">
        <v>52485.1399</v>
      </c>
      <c r="BZ69" s="1410">
        <f>BY69/DL69-1</f>
        <v/>
      </c>
      <c r="CA69" s="1414" t="n">
        <v>51271.6819</v>
      </c>
      <c r="CB69" s="1410">
        <f>CA69/DM69-1</f>
        <v/>
      </c>
      <c r="CC69" s="1414" t="n">
        <v>52749.6372</v>
      </c>
      <c r="CD69" s="1410">
        <f>CC69/DN69-1</f>
        <v/>
      </c>
      <c r="CE69" s="1414" t="n">
        <v>52210.2496</v>
      </c>
      <c r="CF69" s="1410">
        <f>CE69/DO69-1</f>
        <v/>
      </c>
      <c r="CG69" s="1427" t="n">
        <v>52723.5538</v>
      </c>
      <c r="CH69" s="1410">
        <f>CG69/DP69-1</f>
        <v/>
      </c>
      <c r="CI69" s="1427" t="n">
        <v>51887.4867</v>
      </c>
      <c r="CJ69" s="1410">
        <f>CI69/DQ69-1</f>
        <v/>
      </c>
      <c r="CK69" s="1414" t="n">
        <v>46088.2028</v>
      </c>
      <c r="CL69" s="1410">
        <f>CK69/DR69-1</f>
        <v/>
      </c>
      <c r="CM69" s="1427" t="n">
        <v>47576.7388</v>
      </c>
      <c r="CN69" s="1410">
        <f>CM69/DS69-1</f>
        <v/>
      </c>
      <c r="CO69" s="1427" t="n">
        <v>49379.3007</v>
      </c>
      <c r="CP69" s="1410">
        <f>CO69/DT69-1</f>
        <v/>
      </c>
      <c r="CQ69" s="1417" t="n">
        <v>52539.8012</v>
      </c>
      <c r="CR69" s="1410">
        <f>CQ69/DV69-1</f>
        <v/>
      </c>
      <c r="CS69" s="1417" t="n">
        <v>55278.1539</v>
      </c>
      <c r="CT69" s="1410">
        <f>CS69/DV69-1</f>
        <v/>
      </c>
      <c r="CU69" s="1414">
        <f>BW69+BY69+CA69+CC69+CE69+CG69+CI69+CK69+CM69+CO69+CQ69+CS69</f>
        <v/>
      </c>
      <c r="CV69" s="1410">
        <f>CU69/SUM(DK69:DV69)-1</f>
        <v/>
      </c>
      <c r="CW69" s="1410" t="n"/>
      <c r="CX69" s="1412">
        <f>CS69/CQ69-1</f>
        <v/>
      </c>
      <c r="CY69" s="1412">
        <f>CQ69/CO69-1</f>
        <v/>
      </c>
      <c r="CZ69" s="1412" t="n"/>
      <c r="DA69" s="1412" t="n"/>
      <c r="DB69" s="1412" t="n"/>
      <c r="DC69" s="1412" t="n"/>
      <c r="DD69" s="1412" t="n"/>
      <c r="DE69" s="1412" t="n"/>
      <c r="DF69" s="1412" t="n"/>
      <c r="DG69" s="1412" t="n"/>
      <c r="DH69" s="1412" t="n"/>
      <c r="DI69" s="1412" t="n"/>
      <c r="DK69" s="1417" t="n">
        <v>14088.2186</v>
      </c>
      <c r="DL69" s="1417" t="n">
        <v>14491.9158</v>
      </c>
      <c r="DM69" s="1414" t="n">
        <v>9993.958199999999</v>
      </c>
      <c r="DN69" s="1414" t="n">
        <v>8412.393899999999</v>
      </c>
      <c r="DO69" s="1414" t="n">
        <v>9303.2456</v>
      </c>
      <c r="DP69" s="1414" t="n">
        <v>9194.6196</v>
      </c>
      <c r="DQ69" s="1414" t="n">
        <v>8362.9494</v>
      </c>
      <c r="DR69" s="1414" t="n">
        <v>8753.300499999999</v>
      </c>
      <c r="DS69" s="1414" t="n">
        <v>10816.2881</v>
      </c>
      <c r="DT69" s="1414" t="n">
        <v>12273.7135</v>
      </c>
      <c r="DU69" s="1414" t="n">
        <v>12661.9166</v>
      </c>
      <c r="DV69" s="1414" t="n">
        <v>16946.9423</v>
      </c>
      <c r="DW69" s="1410" t="n">
        <v>1.05943654732507</v>
      </c>
      <c r="DX69" s="1414" t="n">
        <v>135299.4621</v>
      </c>
      <c r="DY69" s="31" t="n">
        <v>0.58672793319886</v>
      </c>
      <c r="DZ69" s="31" t="n"/>
      <c r="EA69" s="1399" t="n">
        <v>9102.801299999999</v>
      </c>
      <c r="EB69" s="1399" t="n">
        <v>5915.8161</v>
      </c>
      <c r="EC69" s="1399" t="n">
        <v>6278.2211</v>
      </c>
      <c r="ED69" s="1399" t="n">
        <v>6371.62929</v>
      </c>
      <c r="EE69" s="1399" t="n">
        <v>6523.0992</v>
      </c>
      <c r="EF69" s="1399" t="n">
        <v>6833.2607</v>
      </c>
      <c r="EG69" s="1399" t="n">
        <v>7011.0955</v>
      </c>
      <c r="EH69" s="1399" t="n">
        <v>6765.953</v>
      </c>
      <c r="EI69" s="1399" t="n">
        <v>7283.5645</v>
      </c>
      <c r="EJ69" s="1399" t="n">
        <v>7373.2724</v>
      </c>
      <c r="EK69" s="1399" t="n">
        <v>7581.8428</v>
      </c>
      <c r="EL69" s="1399" t="n">
        <v>8228.9218</v>
      </c>
      <c r="EM69" s="1405" t="n"/>
      <c r="EN69" s="31" t="n"/>
      <c r="EO69" s="1955">
        <f>SUM(EA69:EL69)</f>
        <v/>
      </c>
    </row>
    <row r="70" ht="27" customHeight="1" s="21" thickBot="1">
      <c r="A70" s="1954" t="n"/>
      <c r="B70" s="1392" t="inlineStr">
        <is>
          <t>规下货物周转量  (万吨公里)</t>
        </is>
      </c>
      <c r="C70" s="1409" t="n">
        <v>39788.432448118</v>
      </c>
      <c r="D70" s="31">
        <f>C70/T70-1</f>
        <v/>
      </c>
      <c r="E70" s="1409" t="n">
        <v>11732.1344940243</v>
      </c>
      <c r="F70" s="31">
        <f>E70/V70-1</f>
        <v/>
      </c>
      <c r="G70" s="1409" t="n">
        <v>24132.1347701035</v>
      </c>
      <c r="H70" s="31">
        <f>G70/X70-1</f>
        <v/>
      </c>
      <c r="I70" s="1409" t="n">
        <v>42237.075791859</v>
      </c>
      <c r="J70" s="31">
        <f>I70/Z70-1</f>
        <v/>
      </c>
      <c r="K70" s="2160" t="n">
        <v>39212.2091840604</v>
      </c>
      <c r="L70" s="31">
        <f>K70/AB70-1</f>
      </c>
      <c r="M70" s="2161" t="n">
        <v>28313.1659223273</v>
      </c>
      <c r="N70" s="31">
        <f>M70/AD70-1</f>
      </c>
      <c r="O70" s="2162" t="n">
        <v>39152.2434535694</v>
      </c>
      <c r="P70" s="31">
        <f>O70/AF70-1</f>
      </c>
      <c r="Q70" s="1409">
        <f>C70+E70+G70+I70+K70+M70+O70</f>
      </c>
      <c r="R70" s="31">
        <f>Q70/SUM(T70,V70,X70,Z70,AB70,AD70,AF70)-1</f>
      </c>
      <c r="S70" s="31" t="n"/>
      <c r="T70" s="1409" t="n">
        <v>31856.2703180074</v>
      </c>
      <c r="U70" s="31">
        <f>T70/AV70-1</f>
        <v/>
      </c>
      <c r="V70" s="1409" t="n">
        <v>32086.7483864803</v>
      </c>
      <c r="W70" s="31">
        <f>V70/AX70-1</f>
        <v/>
      </c>
      <c r="X70" s="1409" t="n">
        <v>51484.964296356</v>
      </c>
      <c r="Y70" s="31">
        <f>X70/AZ70-1</f>
        <v/>
      </c>
      <c r="Z70" s="1409" t="n">
        <v>50818.2192275326</v>
      </c>
      <c r="AA70" s="31">
        <f>Z70/BB70-1</f>
        <v/>
      </c>
      <c r="AB70" s="1409" t="n">
        <v>47014.1026769671</v>
      </c>
      <c r="AC70" s="31">
        <f>AB70/BD70-1</f>
        <v/>
      </c>
      <c r="AD70" s="1409" t="n">
        <v>36593.2134051587</v>
      </c>
      <c r="AE70" s="31">
        <f>AD70/BF70-1</f>
        <v/>
      </c>
      <c r="AF70" s="1409" t="n">
        <v>40524.9303875731</v>
      </c>
      <c r="AG70" s="31">
        <f>AF70/BH70-1</f>
        <v/>
      </c>
      <c r="AH70" s="1409" t="n">
        <v>38047.2146303536</v>
      </c>
      <c r="AI70" s="31">
        <f>AH70/BJ70-1</f>
        <v/>
      </c>
      <c r="AJ70" s="1409" t="n">
        <v>44164.1598347305</v>
      </c>
      <c r="AK70" s="31">
        <f>AJ70/BL70-1</f>
        <v/>
      </c>
      <c r="AL70" s="1409" t="n">
        <v>44893.0301749156</v>
      </c>
      <c r="AM70" s="31">
        <f>AL70/BN70-1</f>
        <v/>
      </c>
      <c r="AN70" s="1409" t="n">
        <v>47625.2306054953</v>
      </c>
      <c r="AO70" s="31">
        <f>AN70/BP70-1</f>
        <v/>
      </c>
      <c r="AP70" s="1409" t="n">
        <v>56480.1172391595</v>
      </c>
      <c r="AQ70" s="31">
        <f>AP70/BR70-1</f>
        <v/>
      </c>
      <c r="AR70" s="1409">
        <f>T70+V70+X70+Z70+AB70+AD70+AF70+AH70+AJ70+AL70+AN70+AP70</f>
      </c>
      <c r="AS70" s="31">
        <f>AR70/SUM(AV70,AX70,AZ70,BB70,BD70,BF70,BH70,BJ70,BL70,BN70,BP70,BR70)-1</f>
        <v/>
      </c>
      <c r="AT70" s="31" t="n"/>
      <c r="AU70" s="1409">
        <f>AV70+AX70+AZ70+BB70+BD70+BF70+BH70+BJ70+BL70+BN70+BP70</f>
        <v/>
      </c>
      <c r="AV70" s="1409" t="n">
        <v>50603.1550991636</v>
      </c>
      <c r="AW70" s="31">
        <f>AV70/BW70-1</f>
        <v/>
      </c>
      <c r="AX70" s="1409" t="n">
        <v>16200.9409658972</v>
      </c>
      <c r="AY70" s="31">
        <f>AX70/BY70-1</f>
        <v/>
      </c>
      <c r="AZ70" s="1409" t="n">
        <v>55281.9775466866</v>
      </c>
      <c r="BA70" s="31">
        <f>AZ70/CA70-1</f>
        <v/>
      </c>
      <c r="BB70" s="1409" t="n">
        <v>57529.0670993412</v>
      </c>
      <c r="BC70" s="31">
        <f>BB70/CC70-1</f>
        <v/>
      </c>
      <c r="BD70" s="1409" t="n">
        <v>55225.5262064869</v>
      </c>
      <c r="BE70" s="31">
        <f>BD70/CE70-1</f>
        <v/>
      </c>
      <c r="BF70" s="1409" t="n">
        <v>43666.1997110205</v>
      </c>
      <c r="BG70" s="31">
        <f>BF70/CG70-1</f>
        <v/>
      </c>
      <c r="BH70" s="1409" t="n">
        <v>42627.9684066964</v>
      </c>
      <c r="BI70" s="31">
        <f>BH70/CI70-1</f>
        <v/>
      </c>
      <c r="BJ70" s="1409" t="n">
        <v>37250.2232359138</v>
      </c>
      <c r="BK70" s="31">
        <f>BJ70/CK70-1</f>
        <v/>
      </c>
      <c r="BL70" s="1409" t="n">
        <v>40768.0098112452</v>
      </c>
      <c r="BM70" s="31">
        <f>BL70/CM70-1</f>
        <v/>
      </c>
      <c r="BN70" s="1409" t="n">
        <v>47112.8225652461</v>
      </c>
      <c r="BO70" s="31">
        <f>BN70/CO70-1</f>
        <v/>
      </c>
      <c r="BP70" s="1409" t="n">
        <v>48572.9983989892</v>
      </c>
      <c r="BQ70" s="31">
        <f>BP70/CQ70-1</f>
        <v/>
      </c>
      <c r="BR70" s="1409" t="n">
        <v>61304.5752908333</v>
      </c>
      <c r="BS70" s="31">
        <f>BR70/CS70-1</f>
        <v/>
      </c>
      <c r="BT70" s="1409">
        <f>AV70+AX70+AZ70+BB70+BD70+BF70+BH70+BJ70+BL70+BN70+BP70+BR70</f>
        <v/>
      </c>
      <c r="BU70" s="31">
        <f>BT70/SUM(BW70,BY70,CA70,CC70,CE70,CG70,CI70,CK70,CM70,CO70,CQ70,CS70)-1</f>
        <v/>
      </c>
      <c r="BV70" s="31" t="n"/>
      <c r="BW70" s="1417" t="n">
        <v>40205.3535337258</v>
      </c>
      <c r="BX70" s="1410">
        <f>BW70/DK70-1</f>
        <v/>
      </c>
      <c r="BY70" s="1417" t="n">
        <v>43948.1454567989</v>
      </c>
      <c r="BZ70" s="1410">
        <f>BY70/DL70-1</f>
        <v/>
      </c>
      <c r="CA70" s="1414" t="n">
        <v>62883.1343613592</v>
      </c>
      <c r="CB70" s="1410">
        <f>CA70/DM70-1</f>
        <v/>
      </c>
      <c r="CC70" s="1414" t="n">
        <v>59251.5543669899</v>
      </c>
      <c r="CD70" s="1410">
        <f>CC70/DN70-1</f>
        <v/>
      </c>
      <c r="CE70" s="1414" t="n">
        <v>61260.7225059581</v>
      </c>
      <c r="CF70" s="1410">
        <f>CE70/DO70-1</f>
        <v/>
      </c>
      <c r="CG70" s="1417" t="n">
        <v>55314.9644799971</v>
      </c>
      <c r="CH70" s="1410">
        <f>CG70/DP70-1</f>
        <v/>
      </c>
      <c r="CI70" s="1427" t="n">
        <v>55620.7102211236</v>
      </c>
      <c r="CJ70" s="1410">
        <f>CI70/DQ70-1</f>
        <v/>
      </c>
      <c r="CK70" s="1414" t="n">
        <v>62479.851165429</v>
      </c>
      <c r="CL70" s="1410">
        <f>CK70/DR70-1</f>
        <v/>
      </c>
      <c r="CM70" s="1414" t="n">
        <v>66199.6225929604</v>
      </c>
      <c r="CN70" s="1410">
        <f>CM70/DS70-1</f>
        <v/>
      </c>
      <c r="CO70" s="1414" t="n">
        <v>69464.98924089321</v>
      </c>
      <c r="CP70" s="1410">
        <f>CO70/DT70-1</f>
        <v/>
      </c>
      <c r="CQ70" s="1414" t="n">
        <v>67951.7623036625</v>
      </c>
      <c r="CR70" s="1410">
        <f>CQ70/DV70-1</f>
        <v/>
      </c>
      <c r="CS70" s="1414" t="n">
        <v>74480.38789518811</v>
      </c>
      <c r="CT70" s="1410">
        <f>CS70/DV70-1</f>
        <v/>
      </c>
      <c r="CU70" s="1414">
        <f>BW70+BY70+CA70+CC70+CE70+CG70+CI70+CK70+CM70+CO70+CQ70+CS70</f>
        <v/>
      </c>
      <c r="CV70" s="1410">
        <f>CU70/SUM(DK70:DV70)-1</f>
        <v/>
      </c>
      <c r="CW70" s="1410" t="n"/>
      <c r="CX70" s="1412">
        <f>CS70/CQ70-1</f>
        <v/>
      </c>
      <c r="CY70" s="1412">
        <f>CQ70/CO70-1</f>
        <v/>
      </c>
      <c r="CZ70" s="1412" t="n"/>
      <c r="DA70" s="1412" t="n"/>
      <c r="DB70" s="1412" t="n"/>
      <c r="DC70" s="1412" t="n"/>
      <c r="DD70" s="1412" t="n"/>
      <c r="DE70" s="1412" t="n"/>
      <c r="DF70" s="1412" t="n"/>
      <c r="DG70" s="1412" t="n"/>
      <c r="DH70" s="1412" t="n"/>
      <c r="DI70" s="1412" t="n"/>
      <c r="DJ70" s="2035" t="n"/>
      <c r="DK70" s="1444" t="n">
        <v>67825.17462331449</v>
      </c>
      <c r="DL70" s="1444" t="n">
        <v>43199.6285923148</v>
      </c>
      <c r="DM70" s="1423" t="n">
        <v>77650.99264760529</v>
      </c>
      <c r="DN70" s="1423" t="n">
        <v>80009.63190658001</v>
      </c>
      <c r="DO70" s="1423" t="n">
        <v>82838.3543777801</v>
      </c>
      <c r="DP70" s="1423" t="n">
        <v>75162.3039505465</v>
      </c>
      <c r="DQ70" s="1423" t="n">
        <v>78809.9796220495</v>
      </c>
      <c r="DR70" s="1423" t="n">
        <v>78355.9494009035</v>
      </c>
      <c r="DS70" s="1423" t="n">
        <v>91304.03064988479</v>
      </c>
      <c r="DT70" s="1423" t="n">
        <v>96200.96598580619</v>
      </c>
      <c r="DU70" s="1423" t="n">
        <v>94585.5286254856</v>
      </c>
      <c r="DV70" s="1423" t="n">
        <v>97981.5613751418</v>
      </c>
      <c r="DW70" s="1424" t="n">
        <v>-0.00720853000732802</v>
      </c>
      <c r="DX70" s="1423" t="n">
        <v>963924.101757413</v>
      </c>
      <c r="DY70" s="1425" t="n">
        <v>-0.0797584162804181</v>
      </c>
      <c r="DZ70" s="923" t="n"/>
      <c r="EA70" s="1399" t="n">
        <v>94656.1807820486</v>
      </c>
      <c r="EB70" s="1399" t="n">
        <v>42684.5782692023</v>
      </c>
      <c r="EC70" s="1399" t="n">
        <v>75423.1312654401</v>
      </c>
      <c r="ED70" s="1399" t="n">
        <v>91941.234763687</v>
      </c>
      <c r="EE70" s="1399" t="n">
        <v>93089.435524186</v>
      </c>
      <c r="EF70" s="1399" t="n">
        <v>94227.8590684909</v>
      </c>
      <c r="EG70" s="1399" t="n">
        <v>83868.98750409221</v>
      </c>
      <c r="EH70" s="1399" t="n">
        <v>84231.5163341833</v>
      </c>
      <c r="EI70" s="1399" t="n">
        <v>95651.3997125016</v>
      </c>
      <c r="EJ70" s="1399" t="n">
        <v>87668.0321193578</v>
      </c>
      <c r="EK70" s="1399" t="n">
        <v>105333.184939401</v>
      </c>
      <c r="EL70" s="1399" t="n">
        <v>98692.992775074</v>
      </c>
      <c r="EM70" s="1405" t="n"/>
      <c r="EN70" s="31" t="n"/>
      <c r="EO70" s="1955">
        <f>SUM(EA70:EL70)</f>
        <v/>
      </c>
    </row>
    <row r="71" ht="27" customFormat="1" customHeight="1" s="190">
      <c r="A71" s="1392" t="inlineStr">
        <is>
          <t>咸宁市</t>
        </is>
      </c>
      <c r="B71" s="1392" t="inlineStr">
        <is>
          <t>规上+规下货运量  (万吨)</t>
        </is>
      </c>
      <c r="C71" s="1409" t="n">
        <v>809.67390716712</v>
      </c>
      <c r="D71" s="31">
        <f>C71/T71-1</f>
        <v/>
      </c>
      <c r="E71" s="1409" t="n">
        <v>467.489296929802</v>
      </c>
      <c r="F71" s="31">
        <f>E71/V71-1</f>
        <v/>
      </c>
      <c r="G71" s="1409" t="n">
        <v>683.147909153065</v>
      </c>
      <c r="H71" s="31">
        <f>G71/X71-1</f>
        <v/>
      </c>
      <c r="I71" s="1409" t="n">
        <v>717.019813541326</v>
      </c>
      <c r="J71" s="31">
        <f>I71/Z71-1</f>
        <v/>
      </c>
      <c r="K71" s="1409" t="n">
        <v>725.817087417281</v>
      </c>
      <c r="L71" s="31">
        <f>K71/AB71-1</f>
        <v/>
      </c>
      <c r="M71" s="1409" t="n">
        <v>679.734388056075</v>
      </c>
      <c r="N71" s="31">
        <f>M71/AD71-1</f>
        <v/>
      </c>
      <c r="O71" s="1409" t="n">
        <v>705.188389585299</v>
      </c>
      <c r="P71" s="31">
        <f>O71/AF71-1</f>
        <v/>
      </c>
      <c r="Q71" s="1409">
        <f>C71+E71+G71+I71+K71+M71+O71</f>
        <v/>
      </c>
      <c r="R71" s="31">
        <f>Q71/SUM(T71,V71,X71,Z71,AB71,AD71,AF71)-1</f>
        <v/>
      </c>
      <c r="S71" s="31" t="n"/>
      <c r="T71" s="1409" t="n">
        <v>644.0455776244841</v>
      </c>
      <c r="U71" s="31">
        <f>T71/AV71-1</f>
        <v/>
      </c>
      <c r="V71" s="1409" t="n">
        <v>521.64087476949</v>
      </c>
      <c r="W71" s="31">
        <f>V71/AX71-1</f>
        <v/>
      </c>
      <c r="X71" s="1409" t="n">
        <v>684.594586869444</v>
      </c>
      <c r="Y71" s="31">
        <f>X71/AZ71-1</f>
        <v/>
      </c>
      <c r="Z71" s="1409" t="n">
        <v>702.965672055905</v>
      </c>
      <c r="AA71" s="31">
        <f>Z71/BB71-1</f>
        <v/>
      </c>
      <c r="AB71" s="1409" t="n">
        <v>689.929117186713</v>
      </c>
      <c r="AC71" s="31">
        <f>AB71/BD71-1</f>
        <v/>
      </c>
      <c r="AD71" s="1409" t="n">
        <v>634.41327309549</v>
      </c>
      <c r="AE71" s="31">
        <f>AD71/BF71-1</f>
        <v/>
      </c>
      <c r="AF71" s="1409" t="n">
        <v>701.564179533114</v>
      </c>
      <c r="AG71" s="31">
        <f>AF71/BH71-1</f>
        <v/>
      </c>
      <c r="AH71" s="1409" t="n">
        <v>671.184735435008</v>
      </c>
      <c r="AI71" s="31">
        <f>AH71/BJ71-1</f>
        <v/>
      </c>
      <c r="AJ71" s="1409" t="n">
        <v>720.660562909567</v>
      </c>
      <c r="AK71" s="31">
        <f>AJ71/BL71-1</f>
        <v/>
      </c>
      <c r="AL71" s="1409" t="n">
        <v>681.020544213144</v>
      </c>
      <c r="AM71" s="31">
        <f>AL71/BN71-1</f>
        <v/>
      </c>
      <c r="AN71" s="1409" t="n">
        <v>752.969790067876</v>
      </c>
      <c r="AO71" s="31">
        <f>AN71/BP71-1</f>
        <v/>
      </c>
      <c r="AP71" s="1409" t="n">
        <v>836.845110478772</v>
      </c>
      <c r="AQ71" s="31">
        <f>AP71/BR71-1</f>
        <v/>
      </c>
      <c r="AR71" s="1409">
        <f>T71+V71+X71+Z71+AB71+AD71+AF71+AH71+AJ71+AL71+AN71+AP71</f>
        <v/>
      </c>
      <c r="AS71" s="31">
        <f>AR71/SUM(AV71,AX71,AZ71,BB71,BD71,BF71,BH71,BJ71,BL71,BN71,BP71,BR71)-1</f>
        <v/>
      </c>
      <c r="AT71" s="31" t="n"/>
      <c r="AU71" s="1409">
        <f>AV71+AX71+AZ71+BB71+BD71+BF71+BH71+BJ71+BL71+BN71+BP71</f>
        <v/>
      </c>
      <c r="AV71" s="1409" t="n">
        <v>725.8122531309079</v>
      </c>
      <c r="AW71" s="31">
        <f>AV71/BW71-1</f>
        <v/>
      </c>
      <c r="AX71" s="1409" t="n">
        <v>327.178781029007</v>
      </c>
      <c r="AY71" s="31">
        <f>AX71/BY71-1</f>
        <v/>
      </c>
      <c r="AZ71" s="1409" t="n">
        <v>604.508563083845</v>
      </c>
      <c r="BA71" s="31">
        <f>AZ71/CA71-1</f>
        <v/>
      </c>
      <c r="BB71" s="1409" t="n">
        <v>646.773682048198</v>
      </c>
      <c r="BC71" s="31">
        <f>BB71/CC71-1</f>
        <v/>
      </c>
      <c r="BD71" s="1409" t="n">
        <v>673.969772323127</v>
      </c>
      <c r="BE71" s="31">
        <f>BD71/CE71-1</f>
        <v/>
      </c>
      <c r="BF71" s="1409" t="n">
        <v>604.616974963261</v>
      </c>
      <c r="BG71" s="31">
        <f>BF71/CG71-1</f>
        <v/>
      </c>
      <c r="BH71" s="1409" t="n">
        <v>705.446933239935</v>
      </c>
      <c r="BI71" s="31">
        <f>BH71/CI71-1</f>
        <v/>
      </c>
      <c r="BJ71" s="1409" t="n">
        <v>697.310289028037</v>
      </c>
      <c r="BK71" s="31">
        <f>BJ71/CK71-1</f>
        <v/>
      </c>
      <c r="BL71" s="1409" t="n">
        <v>721.961316173216</v>
      </c>
      <c r="BM71" s="31">
        <f>BL71/CM71-1</f>
        <v/>
      </c>
      <c r="BN71" s="1409" t="n">
        <v>694.656534140697</v>
      </c>
      <c r="BO71" s="31">
        <f>BN71/CO71-1</f>
        <v/>
      </c>
      <c r="BP71" s="1409" t="n">
        <v>737.214857771225</v>
      </c>
      <c r="BQ71" s="31">
        <f>BP71/CQ71-1</f>
        <v/>
      </c>
      <c r="BR71" s="1409" t="n">
        <v>785.953697348509</v>
      </c>
      <c r="BS71" s="31">
        <f>BR71/CS71-1</f>
        <v/>
      </c>
      <c r="BT71" s="1409">
        <f>AV71+AX71+AZ71+BB71+BD71+BF71+BH71+BJ71+BL71+BN71+BP71+BR71</f>
        <v/>
      </c>
      <c r="BU71" s="31">
        <f>BT71/SUM(BW71,BY71,CA71,CC71,CE71,CG71,CI71,CK71,CM71,CO71,CQ71,CS71)-1</f>
        <v/>
      </c>
      <c r="BV71" s="31" t="n"/>
      <c r="BW71" s="1417" t="n">
        <v>413.23077017095</v>
      </c>
      <c r="BX71" s="1410">
        <f>BW71/DK71-1</f>
        <v/>
      </c>
      <c r="BY71" s="1417" t="n">
        <v>492.276320253251</v>
      </c>
      <c r="BZ71" s="1410">
        <f>BY71/DL71-1</f>
        <v/>
      </c>
      <c r="CA71" s="1414" t="n">
        <v>573.6493457874529</v>
      </c>
      <c r="CB71" s="1410">
        <f>CA71/DM71-1</f>
        <v/>
      </c>
      <c r="CC71" s="1414" t="n">
        <v>564.417200611408</v>
      </c>
      <c r="CD71" s="1410">
        <f>CC71/DN71-1</f>
        <v/>
      </c>
      <c r="CE71" s="1414" t="n">
        <v>583.340109428453</v>
      </c>
      <c r="CF71" s="1410">
        <f>CE71/DO71-1</f>
        <v/>
      </c>
      <c r="CG71" s="1427" t="n">
        <v>581.50554560006</v>
      </c>
      <c r="CH71" s="1410">
        <f>CG71/DP71-1</f>
        <v/>
      </c>
      <c r="CI71" s="1427" t="n">
        <v>596.857194029789</v>
      </c>
      <c r="CJ71" s="1410">
        <f>CI71/DQ71-1</f>
        <v/>
      </c>
      <c r="CK71" s="1414" t="n">
        <v>612.647060445497</v>
      </c>
      <c r="CL71" s="1410">
        <f>CK71/DR71-1</f>
        <v/>
      </c>
      <c r="CM71" s="1414" t="n">
        <v>626.690612991312</v>
      </c>
      <c r="CN71" s="1410">
        <f>CM71/DS71-1</f>
        <v/>
      </c>
      <c r="CO71" s="1414" t="n">
        <v>629.477844086633</v>
      </c>
      <c r="CP71" s="1410">
        <f>CO71/DT71-1</f>
        <v/>
      </c>
      <c r="CQ71" s="1414" t="n">
        <v>677.022066843514</v>
      </c>
      <c r="CR71" s="1410">
        <f>CQ71/DV71-1</f>
        <v/>
      </c>
      <c r="CS71" s="1414" t="n">
        <v>686.75499630482</v>
      </c>
      <c r="CT71" s="1410">
        <f>CS71/DV71-1</f>
        <v/>
      </c>
      <c r="CU71" s="1414">
        <f>BW71+BY71+CA71+CC71+CE71+CG71+CI71+CK71+CM71+CO71+CQ71+CS71</f>
        <v/>
      </c>
      <c r="CV71" s="1410">
        <f>CU71/SUM(DK71:DV71)-1</f>
        <v/>
      </c>
      <c r="CW71" s="1410" t="n"/>
      <c r="CX71" s="1412">
        <f>CS71/CQ71-1</f>
        <v/>
      </c>
      <c r="CY71" s="1412">
        <f>CQ71/CO71-1</f>
        <v/>
      </c>
      <c r="CZ71" s="1412" t="n"/>
      <c r="DA71" s="1412" t="n"/>
      <c r="DB71" s="1412" t="n"/>
      <c r="DC71" s="1412" t="n"/>
      <c r="DD71" s="1412" t="n"/>
      <c r="DE71" s="1412" t="n"/>
      <c r="DF71" s="1412" t="n"/>
      <c r="DG71" s="1412" t="n"/>
      <c r="DH71" s="1412" t="n"/>
      <c r="DI71" s="1412" t="n"/>
      <c r="DJ71" s="1440" t="n"/>
      <c r="DK71" s="1441" t="n">
        <v>432.289872797295</v>
      </c>
      <c r="DL71" s="1441" t="n">
        <v>293.184508483996</v>
      </c>
      <c r="DM71" s="1428" t="n">
        <v>491.371521978077</v>
      </c>
      <c r="DN71" s="1428" t="n">
        <v>462.549856351547</v>
      </c>
      <c r="DO71" s="1428" t="n">
        <v>498.533701686726</v>
      </c>
      <c r="DP71" s="1428" t="n">
        <v>470.116691858336</v>
      </c>
      <c r="DQ71" s="1428" t="n">
        <v>490.756437632096</v>
      </c>
      <c r="DR71" s="1428" t="n">
        <v>478.871943677753</v>
      </c>
      <c r="DS71" s="1428" t="n">
        <v>557.629566099423</v>
      </c>
      <c r="DT71" s="1428" t="n">
        <v>471.386536584026</v>
      </c>
      <c r="DU71" s="1428" t="n">
        <v>546.543669098307</v>
      </c>
      <c r="DV71" s="1428" t="n">
        <v>563.257921826832</v>
      </c>
      <c r="DW71" s="1429" t="n">
        <v>0.1348795204203035</v>
      </c>
      <c r="DX71" s="1428" t="n">
        <v>5756.492228074414</v>
      </c>
      <c r="DY71" s="924" t="n">
        <v>-0.1329394539697364</v>
      </c>
      <c r="DZ71" s="1442" t="n"/>
      <c r="EA71" s="1399" t="n">
        <v>653.406922178428</v>
      </c>
      <c r="EB71" s="1399" t="n">
        <v>237.934135551556</v>
      </c>
      <c r="EC71" s="1399" t="n">
        <v>499.175540010268</v>
      </c>
      <c r="ED71" s="1399" t="n">
        <v>619.275952087712</v>
      </c>
      <c r="EE71" s="1399" t="n">
        <v>628.795128986704</v>
      </c>
      <c r="EF71" s="1399" t="n">
        <v>691.314372953465</v>
      </c>
      <c r="EG71" s="1399" t="n">
        <v>640.910018501338</v>
      </c>
      <c r="EH71" s="1399" t="n">
        <v>549.857668752099</v>
      </c>
      <c r="EI71" s="1399" t="n">
        <v>597.409243624197</v>
      </c>
      <c r="EJ71" s="1399" t="n">
        <v>494.26180896503</v>
      </c>
      <c r="EK71" s="1399" t="n">
        <v>530.433147729766</v>
      </c>
      <c r="EL71" s="1399" t="n">
        <v>496.315169753199</v>
      </c>
      <c r="EM71" s="1418" t="n"/>
      <c r="EN71" s="31" t="n"/>
      <c r="EO71" s="1955">
        <f>SUM(EA71:EL71)</f>
        <v/>
      </c>
    </row>
    <row r="72" ht="27" customHeight="1" s="21">
      <c r="A72" s="1977" t="n"/>
      <c r="B72" s="1392" t="inlineStr">
        <is>
          <t>规上货运量      (万吨)</t>
        </is>
      </c>
      <c r="C72" s="1409" t="n">
        <v>85.6837</v>
      </c>
      <c r="D72" s="31">
        <f>C72/T72-1</f>
        <v/>
      </c>
      <c r="E72" s="1409" t="n">
        <v>66.3493</v>
      </c>
      <c r="F72" s="31">
        <f>E72/V72-1</f>
        <v/>
      </c>
      <c r="G72" s="1409" t="n">
        <v>130.0127</v>
      </c>
      <c r="H72" s="31">
        <f>G72/X72-1</f>
        <v/>
      </c>
      <c r="I72" s="1409" t="n">
        <v>97.53270000000001</v>
      </c>
      <c r="J72" s="31">
        <f>I72/Z72-1</f>
        <v/>
      </c>
      <c r="K72" s="1409" t="n">
        <v>91.9741</v>
      </c>
      <c r="L72" s="31">
        <f>K72/AB72-1</f>
      </c>
      <c r="M72" s="1409" t="n">
        <v>96.2006</v>
      </c>
      <c r="N72" s="31">
        <f>M72/AD72-1</f>
      </c>
      <c r="O72" s="1409" t="n">
        <v>80.5683</v>
      </c>
      <c r="P72" s="31">
        <f>O72/AF72-1</f>
      </c>
      <c r="Q72" s="1409">
        <f>C72+E72+G72+I72+K72+M72+O72</f>
      </c>
      <c r="R72" s="31">
        <f>Q72/SUM(T72,V72,X72,Z72,AB72,AD72,AF72)-1</f>
      </c>
      <c r="S72" s="31" t="n"/>
      <c r="T72" s="1409" t="n">
        <v>63.792</v>
      </c>
      <c r="U72" s="31">
        <f>T72/AV72-1</f>
        <v/>
      </c>
      <c r="V72" s="1409" t="n">
        <v>46.9487</v>
      </c>
      <c r="W72" s="31">
        <f>V72/AX72-1</f>
        <v/>
      </c>
      <c r="X72" s="1409" t="n">
        <v>70.37820000000001</v>
      </c>
      <c r="Y72" s="31">
        <f>X72/AZ72-1</f>
        <v/>
      </c>
      <c r="Z72" s="1409" t="n">
        <v>66.3783</v>
      </c>
      <c r="AA72" s="31">
        <f>Z72/BB72-1</f>
        <v/>
      </c>
      <c r="AB72" s="1409" t="n">
        <v>67.90309999999999</v>
      </c>
      <c r="AC72" s="31">
        <f>AB72/BD72-1</f>
        <v/>
      </c>
      <c r="AD72" s="1409" t="n">
        <v>86.1979</v>
      </c>
      <c r="AE72" s="31">
        <f>AD72/BF72-1</f>
        <v/>
      </c>
      <c r="AF72" s="1409" t="n">
        <v>80.32389999999999</v>
      </c>
      <c r="AG72" s="31">
        <f>AF72/BH72-1</f>
        <v/>
      </c>
      <c r="AH72" s="1409" t="n">
        <v>70.625</v>
      </c>
      <c r="AI72" s="31">
        <f>AH72/BJ72-1</f>
        <v/>
      </c>
      <c r="AJ72" s="1409" t="n">
        <v>90.523</v>
      </c>
      <c r="AK72" s="31">
        <f>AJ72/BL72-1</f>
        <v/>
      </c>
      <c r="AL72" s="1409" t="n">
        <v>72.0352</v>
      </c>
      <c r="AM72" s="31">
        <f>AL72/BN72-1</f>
        <v/>
      </c>
      <c r="AN72" s="1409" t="n">
        <v>66.83369999999999</v>
      </c>
      <c r="AO72" s="31">
        <f>AN72/BP72-1</f>
        <v/>
      </c>
      <c r="AP72" s="1409" t="n">
        <v>92.3083</v>
      </c>
      <c r="AQ72" s="31">
        <f>AP72/BR72-1</f>
        <v/>
      </c>
      <c r="AR72" s="1409">
        <f>T72+V72+X72+Z72+AB72+AD72+AF72+AH72+AJ72+AL72+AN72+AP72</f>
      </c>
      <c r="AS72" s="31">
        <f>AR72/SUM(AV72,AX72,AZ72,BB72,BD72,BF72,BH72,BJ72,BL72,BN72,BP72,BR72)-1</f>
        <v/>
      </c>
      <c r="AT72" s="31" t="n"/>
      <c r="AU72" s="1409">
        <f>AV72+AX72+AZ72+BB72+BD72+BF72+BH72+BJ72+BL72+BN72+BP72</f>
        <v/>
      </c>
      <c r="AV72" s="1409" t="n">
        <v>67.2544</v>
      </c>
      <c r="AW72" s="31">
        <f>AV72/BW72-1</f>
        <v/>
      </c>
      <c r="AX72" s="1409" t="n">
        <v>38.9049</v>
      </c>
      <c r="AY72" s="31">
        <f>AX72/BY72-1</f>
        <v/>
      </c>
      <c r="AZ72" s="1409" t="n">
        <v>80.2508</v>
      </c>
      <c r="BA72" s="31">
        <f>AZ72/CA72-1</f>
        <v/>
      </c>
      <c r="BB72" s="1409" t="n">
        <v>58.1508</v>
      </c>
      <c r="BC72" s="31">
        <f>BB72/CC72-1</f>
        <v/>
      </c>
      <c r="BD72" s="1409" t="n">
        <v>81.2894</v>
      </c>
      <c r="BE72" s="31">
        <f>BD72/CE72-1</f>
        <v/>
      </c>
      <c r="BF72" s="1409" t="n">
        <v>72.187</v>
      </c>
      <c r="BG72" s="31">
        <f>BF72/CG72-1</f>
        <v/>
      </c>
      <c r="BH72" s="1409" t="n">
        <v>71.68859999999999</v>
      </c>
      <c r="BI72" s="31">
        <f>BH72/CI72-1</f>
        <v/>
      </c>
      <c r="BJ72" s="1409" t="n">
        <v>73.74169999999999</v>
      </c>
      <c r="BK72" s="31">
        <f>BJ72/CK72-1</f>
        <v/>
      </c>
      <c r="BL72" s="1409" t="n">
        <v>65.80119999999999</v>
      </c>
      <c r="BM72" s="31">
        <f>BL72/CM72-1</f>
        <v/>
      </c>
      <c r="BN72" s="1409" t="n">
        <v>63.5793</v>
      </c>
      <c r="BO72" s="31">
        <f>BN72/CO72-1</f>
        <v/>
      </c>
      <c r="BP72" s="1409" t="n">
        <v>63.4364</v>
      </c>
      <c r="BQ72" s="31">
        <f>BP72/CQ72-1</f>
        <v/>
      </c>
      <c r="BR72" s="1409" t="n">
        <v>71.6238</v>
      </c>
      <c r="BS72" s="31">
        <f>BR72/CS72-1</f>
        <v/>
      </c>
      <c r="BT72" s="1409">
        <f>AV72+AX72+AZ72+BB72+BD72+BF72+BH72+BJ72+BL72+BN72+BP72+BR72</f>
        <v/>
      </c>
      <c r="BU72" s="31">
        <f>BT72/SUM(BW72,BY72,CA72,CC72,CE72,CG72,CI72,CK72,CM72,CO72,CQ72,CS72)-1</f>
        <v/>
      </c>
      <c r="BV72" s="31" t="n"/>
      <c r="BW72" s="1417" t="n">
        <v>14.7979</v>
      </c>
      <c r="BX72" s="1410">
        <f>BW72/DK72-1</f>
        <v/>
      </c>
      <c r="BY72" s="1417" t="n">
        <v>19.8125</v>
      </c>
      <c r="BZ72" s="1410">
        <f>BY72/DL72-1</f>
        <v/>
      </c>
      <c r="CA72" s="1414" t="n">
        <v>16.3253</v>
      </c>
      <c r="CB72" s="1410">
        <f>CA72/DM72-1</f>
        <v/>
      </c>
      <c r="CC72" s="1414" t="n">
        <v>15.897</v>
      </c>
      <c r="CD72" s="1410">
        <f>CC72/DN72-1</f>
        <v/>
      </c>
      <c r="CE72" s="1414" t="n">
        <v>17.3503</v>
      </c>
      <c r="CF72" s="1410">
        <f>CE72/DO72-1</f>
        <v/>
      </c>
      <c r="CG72" s="1427" t="n">
        <v>18.8156</v>
      </c>
      <c r="CH72" s="1410">
        <f>CG72/DP72-1</f>
        <v/>
      </c>
      <c r="CI72" s="1427" t="n">
        <v>9.405200000000001</v>
      </c>
      <c r="CJ72" s="1410">
        <f>CI72/DQ72-1</f>
        <v/>
      </c>
      <c r="CK72" s="1414" t="n">
        <v>17.3032</v>
      </c>
      <c r="CL72" s="1410">
        <f>CK72/DR72-1</f>
        <v/>
      </c>
      <c r="CM72" s="1414" t="n">
        <v>16.9551</v>
      </c>
      <c r="CN72" s="1410">
        <f>CM72/DS72-1</f>
        <v/>
      </c>
      <c r="CO72" s="1414" t="n">
        <v>16.0015</v>
      </c>
      <c r="CP72" s="1410">
        <f>CO72/DT72-1</f>
        <v/>
      </c>
      <c r="CQ72" s="1414" t="n">
        <v>16.622</v>
      </c>
      <c r="CR72" s="1410">
        <f>CQ72/DV72-1</f>
        <v/>
      </c>
      <c r="CS72" s="1414" t="n">
        <v>18.9748</v>
      </c>
      <c r="CT72" s="1410">
        <f>CS72/DV72-1</f>
        <v/>
      </c>
      <c r="CU72" s="1414">
        <f>BW72+BY72+CA72+CC72+CE72+CG72+CI72+CK72+CM72+CO72+CQ72+CS72</f>
        <v/>
      </c>
      <c r="CV72" s="1410">
        <f>CU72/SUM(DK72:DV72)-1</f>
        <v/>
      </c>
      <c r="CW72" s="1410" t="n"/>
      <c r="CX72" s="1412">
        <f>CS72/CQ72-1</f>
        <v/>
      </c>
      <c r="CY72" s="1412">
        <f>CQ72/CO72-1</f>
        <v/>
      </c>
      <c r="CZ72" s="1412" t="n"/>
      <c r="DA72" s="1412" t="n"/>
      <c r="DB72" s="1412" t="n"/>
      <c r="DC72" s="1412" t="n"/>
      <c r="DD72" s="1412" t="n"/>
      <c r="DE72" s="1412" t="n"/>
      <c r="DF72" s="1412" t="n"/>
      <c r="DG72" s="1412" t="n"/>
      <c r="DH72" s="1412" t="n"/>
      <c r="DI72" s="1412" t="n"/>
      <c r="DJ72" s="1431" t="inlineStr">
        <is>
          <t>咸宁市</t>
        </is>
      </c>
      <c r="DK72" s="1441" t="n">
        <v>5.8296</v>
      </c>
      <c r="DL72" s="1441" t="n">
        <v>5.3716</v>
      </c>
      <c r="DM72" s="1428" t="n">
        <v>6.5905</v>
      </c>
      <c r="DN72" s="1428" t="n">
        <v>5.3512</v>
      </c>
      <c r="DO72" s="1428" t="n">
        <v>5.6778</v>
      </c>
      <c r="DP72" s="1428" t="n">
        <v>6.3223</v>
      </c>
      <c r="DQ72" s="1428" t="n">
        <v>6.1137</v>
      </c>
      <c r="DR72" s="1428" t="n">
        <v>6.7184</v>
      </c>
      <c r="DS72" s="1428" t="n">
        <v>6.1421</v>
      </c>
      <c r="DT72" s="1428" t="n">
        <v>4.8423</v>
      </c>
      <c r="DU72" s="1428" t="n">
        <v>15.1419</v>
      </c>
      <c r="DV72" s="1428" t="n">
        <v>10.0635</v>
      </c>
      <c r="DW72" s="1429" t="n">
        <v>0.854100263463345</v>
      </c>
      <c r="DX72" s="1428" t="n">
        <v>84.1649</v>
      </c>
      <c r="DY72" s="924" t="n">
        <v>-0.0581936633193606</v>
      </c>
      <c r="DZ72" s="924" t="n"/>
      <c r="EA72" s="1399" t="n">
        <v>10.7112</v>
      </c>
      <c r="EB72" s="1399" t="n">
        <v>8.3064</v>
      </c>
      <c r="EC72" s="1399" t="n">
        <v>8.0137</v>
      </c>
      <c r="ED72" s="1399" t="n">
        <v>9.7629</v>
      </c>
      <c r="EE72" s="1399" t="n">
        <v>7.8064</v>
      </c>
      <c r="EF72" s="1399" t="n">
        <v>7.9939</v>
      </c>
      <c r="EG72" s="1399" t="n">
        <v>6.1734</v>
      </c>
      <c r="EH72" s="1399" t="n">
        <v>7.8046</v>
      </c>
      <c r="EI72" s="1399" t="n">
        <v>6.5233</v>
      </c>
      <c r="EJ72" s="1399" t="n">
        <v>5.3739</v>
      </c>
      <c r="EK72" s="1399" t="n">
        <v>5.468</v>
      </c>
      <c r="EL72" s="1399" t="n">
        <v>5.4277</v>
      </c>
      <c r="EM72" s="1405" t="n"/>
      <c r="EN72" s="31" t="n"/>
      <c r="EO72" s="1955">
        <f>SUM(EA72:EL72)</f>
        <v/>
      </c>
    </row>
    <row r="73" ht="27" customFormat="1" customHeight="1" s="190">
      <c r="A73" s="1977" t="n"/>
      <c r="B73" s="1392" t="inlineStr">
        <is>
          <t>规下货运量      (万吨)</t>
        </is>
      </c>
      <c r="C73" s="1409" t="n">
        <v>723.9902071671199</v>
      </c>
      <c r="D73" s="31">
        <f>C73/T73-1</f>
        <v/>
      </c>
      <c r="E73" s="1409" t="n">
        <v>401.139996929802</v>
      </c>
      <c r="F73" s="31">
        <f>E73/V73-1</f>
        <v/>
      </c>
      <c r="G73" s="1409" t="n">
        <v>553.135209153065</v>
      </c>
      <c r="H73" s="31">
        <f>G73/X73-1</f>
        <v/>
      </c>
      <c r="I73" s="1409" t="n">
        <v>619.487113541326</v>
      </c>
      <c r="J73" s="31">
        <f>I73/Z73-1</f>
        <v/>
      </c>
      <c r="K73" s="1409" t="n">
        <v>633.8429874172809</v>
      </c>
      <c r="L73" s="31">
        <f>K73/AB73-1</f>
        <v/>
      </c>
      <c r="M73" s="1409" t="n">
        <v>583.533788056075</v>
      </c>
      <c r="N73" s="31">
        <f>M73/AD73-1</f>
        <v/>
      </c>
      <c r="O73" s="1409" t="n">
        <v>624.620089585299</v>
      </c>
      <c r="P73" s="31">
        <f>O73/AF73-1</f>
        <v/>
      </c>
      <c r="Q73" s="1409">
        <f>C73+E73+G73+I73+K73+M73+O73</f>
        <v/>
      </c>
      <c r="R73" s="31">
        <f>Q73/SUM(T73,V73,X73,Z73,AB73,AD73,AF73)-1</f>
        <v/>
      </c>
      <c r="S73" s="31" t="n"/>
      <c r="T73" s="1409" t="n">
        <v>580.253577624484</v>
      </c>
      <c r="U73" s="31">
        <f>T73/AV73-1</f>
        <v/>
      </c>
      <c r="V73" s="1409" t="n">
        <v>474.69217476949</v>
      </c>
      <c r="W73" s="31">
        <f>V73/AX73-1</f>
        <v/>
      </c>
      <c r="X73" s="1409" t="n">
        <v>614.216386869444</v>
      </c>
      <c r="Y73" s="31">
        <f>X73/AZ73-1</f>
        <v/>
      </c>
      <c r="Z73" s="1409" t="n">
        <v>636.587372055905</v>
      </c>
      <c r="AA73" s="31">
        <f>Z73/BB73-1</f>
        <v/>
      </c>
      <c r="AB73" s="1409" t="n">
        <v>622.026017186713</v>
      </c>
      <c r="AC73" s="31">
        <f>AB73/BD73-1</f>
        <v/>
      </c>
      <c r="AD73" s="1409" t="n">
        <v>548.21537309549</v>
      </c>
      <c r="AE73" s="31">
        <f>AD73/BF73-1</f>
        <v/>
      </c>
      <c r="AF73" s="1409" t="n">
        <v>621.2402795331141</v>
      </c>
      <c r="AG73" s="31">
        <f>AF73/BH73-1</f>
        <v/>
      </c>
      <c r="AH73" s="1409" t="n">
        <v>600.559735435008</v>
      </c>
      <c r="AI73" s="31">
        <f>AH73/BJ73-1</f>
        <v/>
      </c>
      <c r="AJ73" s="1409" t="n">
        <v>630.137562909567</v>
      </c>
      <c r="AK73" s="31">
        <f>AJ73/BL73-1</f>
        <v/>
      </c>
      <c r="AL73" s="1409" t="n">
        <v>608.985344213144</v>
      </c>
      <c r="AM73" s="31">
        <f>AL73/BN73-1</f>
        <v/>
      </c>
      <c r="AN73" s="1409" t="n">
        <v>686.136090067876</v>
      </c>
      <c r="AO73" s="31">
        <f>AN73/BP73-1</f>
        <v/>
      </c>
      <c r="AP73" s="1409" t="n">
        <v>744.5368104787719</v>
      </c>
      <c r="AQ73" s="31">
        <f>AP73/BR73-1</f>
        <v/>
      </c>
      <c r="AR73" s="1409">
        <f>T73+V73+X73+Z73+AB73+AD73+AF73+AH73+AJ73+AL73+AN73+AP73</f>
        <v/>
      </c>
      <c r="AS73" s="31">
        <f>AR73/SUM(AV73,AX73,AZ73,BB73,BD73,BF73,BH73,BJ73,BL73,BN73,BP73,BR73)-1</f>
        <v/>
      </c>
      <c r="AT73" s="31" t="n"/>
      <c r="AU73" s="1409">
        <f>AV73+AX73+AZ73+BB73+BD73+BF73+BH73+BJ73+BL73+BN73+BP73</f>
        <v/>
      </c>
      <c r="AV73" s="1409" t="n">
        <v>658.5578531309079</v>
      </c>
      <c r="AW73" s="31">
        <f>AV73/BW73-1</f>
        <v/>
      </c>
      <c r="AX73" s="1409" t="n">
        <v>288.273881029007</v>
      </c>
      <c r="AY73" s="31">
        <f>AX73/BY73-1</f>
        <v/>
      </c>
      <c r="AZ73" s="1409" t="n">
        <v>524.257763083845</v>
      </c>
      <c r="BA73" s="31">
        <f>AZ73/CA73-1</f>
        <v/>
      </c>
      <c r="BB73" s="1409" t="n">
        <v>588.622882048198</v>
      </c>
      <c r="BC73" s="31">
        <f>BB73/CC73-1</f>
        <v/>
      </c>
      <c r="BD73" s="1409" t="n">
        <v>592.680372323127</v>
      </c>
      <c r="BE73" s="31">
        <f>BD73/CE73-1</f>
        <v/>
      </c>
      <c r="BF73" s="1409" t="n">
        <v>532.429974963261</v>
      </c>
      <c r="BG73" s="31">
        <f>BF73/CG73-1</f>
        <v/>
      </c>
      <c r="BH73" s="1409" t="n">
        <v>633.758333239935</v>
      </c>
      <c r="BI73" s="31">
        <f>BH73/CI73-1</f>
        <v/>
      </c>
      <c r="BJ73" s="1409" t="n">
        <v>623.568589028037</v>
      </c>
      <c r="BK73" s="31">
        <f>BJ73/CK73-1</f>
        <v/>
      </c>
      <c r="BL73" s="1409" t="n">
        <v>656.160116173216</v>
      </c>
      <c r="BM73" s="31">
        <f>BL73/CM73-1</f>
        <v/>
      </c>
      <c r="BN73" s="1409" t="n">
        <v>631.077234140697</v>
      </c>
      <c r="BO73" s="31">
        <f>BN73/CO73-1</f>
        <v/>
      </c>
      <c r="BP73" s="1409" t="n">
        <v>673.7784577712249</v>
      </c>
      <c r="BQ73" s="31">
        <f>BP73/CQ73-1</f>
        <v/>
      </c>
      <c r="BR73" s="1409" t="n">
        <v>714.329897348509</v>
      </c>
      <c r="BS73" s="31">
        <f>BR73/CS73-1</f>
        <v/>
      </c>
      <c r="BT73" s="1409">
        <f>AV73+AX73+AZ73+BB73+BD73+BF73+BH73+BJ73+BL73+BN73+BP73+BR73</f>
        <v/>
      </c>
      <c r="BU73" s="31">
        <f>BT73/SUM(BW73,BY73,CA73,CC73,CE73,CG73,CI73,CK73,CM73,CO73,CQ73,CS73)-1</f>
        <v/>
      </c>
      <c r="BV73" s="31" t="n"/>
      <c r="BW73" s="1417" t="n">
        <v>398.43287017095</v>
      </c>
      <c r="BX73" s="1410">
        <f>BW73/DK73-1</f>
        <v/>
      </c>
      <c r="BY73" s="1417" t="n">
        <v>472.463820253251</v>
      </c>
      <c r="BZ73" s="1410">
        <f>BY73/DL73-1</f>
        <v/>
      </c>
      <c r="CA73" s="1414" t="n">
        <v>557.324045787453</v>
      </c>
      <c r="CB73" s="1410">
        <f>CA73/DM73-1</f>
        <v/>
      </c>
      <c r="CC73" s="1414" t="n">
        <v>548.520200611408</v>
      </c>
      <c r="CD73" s="1410">
        <f>CC73/DN73-1</f>
        <v/>
      </c>
      <c r="CE73" s="1414" t="n">
        <v>565.9898094284531</v>
      </c>
      <c r="CF73" s="1410">
        <f>CE73/DO73-1</f>
        <v/>
      </c>
      <c r="CG73" s="1427" t="n">
        <v>562.68994560006</v>
      </c>
      <c r="CH73" s="1410">
        <f>CG73/DP73-1</f>
        <v/>
      </c>
      <c r="CI73" s="1427" t="n">
        <v>587.4519940297889</v>
      </c>
      <c r="CJ73" s="1410">
        <f>CI73/DQ73-1</f>
        <v/>
      </c>
      <c r="CK73" s="1414" t="n">
        <v>595.3438604454971</v>
      </c>
      <c r="CL73" s="1410">
        <f>CK73/DR73-1</f>
        <v/>
      </c>
      <c r="CM73" s="1414" t="n">
        <v>609.735512991312</v>
      </c>
      <c r="CN73" s="1410">
        <f>CM73/DS73-1</f>
        <v/>
      </c>
      <c r="CO73" s="1414" t="n">
        <v>613.476344086633</v>
      </c>
      <c r="CP73" s="1410">
        <f>CO73/DT73-1</f>
        <v/>
      </c>
      <c r="CQ73" s="1414" t="n">
        <v>660.4000668435141</v>
      </c>
      <c r="CR73" s="1410">
        <f>CQ73/DV73-1</f>
        <v/>
      </c>
      <c r="CS73" s="1414" t="n">
        <v>667.78019630482</v>
      </c>
      <c r="CT73" s="1410">
        <f>CS73/DV73-1</f>
        <v/>
      </c>
      <c r="CU73" s="1414">
        <f>BW73+BY73+CA73+CC73+CE73+CG73+CI73+CK73+CM73+CO73+CQ73+CS73</f>
        <v/>
      </c>
      <c r="CV73" s="1410">
        <f>CU73/SUM(DK73:DV73)-1</f>
        <v/>
      </c>
      <c r="CW73" s="1410" t="n"/>
      <c r="CX73" s="1412">
        <f>CS73/CQ73-1</f>
        <v/>
      </c>
      <c r="CY73" s="1412">
        <f>CQ73/CO73-1</f>
        <v/>
      </c>
      <c r="CZ73" s="1412" t="n"/>
      <c r="DA73" s="1412" t="n"/>
      <c r="DB73" s="1412" t="n"/>
      <c r="DC73" s="1412" t="n"/>
      <c r="DD73" s="1412" t="n"/>
      <c r="DE73" s="1412" t="n"/>
      <c r="DF73" s="1412" t="n"/>
      <c r="DG73" s="1412" t="n"/>
      <c r="DH73" s="1412" t="n"/>
      <c r="DI73" s="1412" t="n"/>
      <c r="DK73" s="1441" t="n">
        <v>426.460272797295</v>
      </c>
      <c r="DL73" s="1441" t="n">
        <v>287.812908483996</v>
      </c>
      <c r="DM73" s="1428" t="n">
        <v>484.781021978077</v>
      </c>
      <c r="DN73" s="1428" t="n">
        <v>457.198656351547</v>
      </c>
      <c r="DO73" s="1428" t="n">
        <v>492.855901686726</v>
      </c>
      <c r="DP73" s="1428" t="n">
        <v>463.794391858336</v>
      </c>
      <c r="DQ73" s="1428" t="n">
        <v>484.642737632096</v>
      </c>
      <c r="DR73" s="1428" t="n">
        <v>472.153543677753</v>
      </c>
      <c r="DS73" s="1428" t="n">
        <v>551.4874660994229</v>
      </c>
      <c r="DT73" s="1428" t="n">
        <v>466.544236584026</v>
      </c>
      <c r="DU73" s="1428" t="n">
        <v>531.401769098307</v>
      </c>
      <c r="DV73" s="1428" t="n">
        <v>553.194421826832</v>
      </c>
      <c r="DW73" s="1429" t="n">
        <v>0.1269271593038601</v>
      </c>
      <c r="DX73" s="1428" t="n">
        <v>5672.327328074414</v>
      </c>
      <c r="DY73" s="924" t="n">
        <v>-0.133959296603787</v>
      </c>
      <c r="DZ73" s="924" t="n"/>
      <c r="EA73" s="1399" t="n">
        <v>642.695722178428</v>
      </c>
      <c r="EB73" s="1399" t="n">
        <v>229.627735551556</v>
      </c>
      <c r="EC73" s="1399" t="n">
        <v>491.161840010268</v>
      </c>
      <c r="ED73" s="1399" t="n">
        <v>609.513052087712</v>
      </c>
      <c r="EE73" s="1399" t="n">
        <v>620.9887289867039</v>
      </c>
      <c r="EF73" s="1399" t="n">
        <v>683.3204729534649</v>
      </c>
      <c r="EG73" s="1399" t="n">
        <v>634.7366185013379</v>
      </c>
      <c r="EH73" s="1399" t="n">
        <v>542.053068752099</v>
      </c>
      <c r="EI73" s="1399" t="n">
        <v>590.885943624197</v>
      </c>
      <c r="EJ73" s="1399" t="n">
        <v>488.88790896503</v>
      </c>
      <c r="EK73" s="1399" t="n">
        <v>524.965147729766</v>
      </c>
      <c r="EL73" s="1399" t="n">
        <v>490.887469753199</v>
      </c>
      <c r="EM73" s="1418" t="n"/>
      <c r="EN73" s="31" t="n"/>
      <c r="EO73" s="1955">
        <f>SUM(EA73:EL73)</f>
        <v/>
      </c>
    </row>
    <row r="74" ht="27" customHeight="1" s="21">
      <c r="A74" s="1977" t="n"/>
      <c r="B74" s="1392" t="inlineStr">
        <is>
          <t>规上+规下周转量  (万吨公里)</t>
        </is>
      </c>
      <c r="C74" s="1409">
        <f>C75+C76</f>
        <v/>
      </c>
      <c r="D74" s="31">
        <f>C74/T74-1</f>
        <v/>
      </c>
      <c r="E74" s="1409">
        <f>E75+E76</f>
        <v/>
      </c>
      <c r="F74" s="31">
        <f>E74/V74-1</f>
        <v/>
      </c>
      <c r="G74" s="1409">
        <f>G75+G76</f>
        <v/>
      </c>
      <c r="H74" s="31">
        <f>G74/X74-1</f>
        <v/>
      </c>
      <c r="I74" s="1409">
        <f>I75+I76</f>
        <v/>
      </c>
      <c r="J74" s="31">
        <f>I74/Z74-1</f>
        <v/>
      </c>
      <c r="K74" s="2163">
        <f>K75+K76</f>
      </c>
      <c r="L74" s="31">
        <f>K74/AB74-1</f>
      </c>
      <c r="M74" s="2164">
        <f>M75+M76</f>
      </c>
      <c r="N74" s="31">
        <f>M74/AD74-1</f>
      </c>
      <c r="O74" s="2165">
        <f>O75+O76</f>
      </c>
      <c r="P74" s="31">
        <f>O74/AF74-1</f>
      </c>
      <c r="Q74" s="1409">
        <f>C74+E74+G74+I74+K74+M74+O74</f>
      </c>
      <c r="R74" s="31">
        <f>Q74/SUM(T74,V74,X74,Z74,AB74,AD74,AF74)-1</f>
      </c>
      <c r="S74" s="31" t="n"/>
      <c r="T74" s="1409">
        <f>T75+T76</f>
        <v/>
      </c>
      <c r="U74" s="31">
        <f>T74/AV74-1</f>
        <v/>
      </c>
      <c r="V74" s="1409">
        <f>V75+V76</f>
        <v/>
      </c>
      <c r="W74" s="31">
        <f>V74/AX74-1</f>
        <v/>
      </c>
      <c r="X74" s="1409">
        <f>X75+X76</f>
        <v/>
      </c>
      <c r="Y74" s="31">
        <f>X74/AZ74-1</f>
        <v/>
      </c>
      <c r="Z74" s="1409">
        <f>Z75+Z76</f>
        <v/>
      </c>
      <c r="AA74" s="31">
        <f>Z74/BB74-1</f>
        <v/>
      </c>
      <c r="AB74" s="1409">
        <f>AB75+AB76</f>
        <v/>
      </c>
      <c r="AC74" s="31">
        <f>AB74/BD74-1</f>
        <v/>
      </c>
      <c r="AD74" s="1409">
        <f>AD75+AD76</f>
        <v/>
      </c>
      <c r="AE74" s="31">
        <f>AD74/BF74-1</f>
        <v/>
      </c>
      <c r="AF74" s="1409">
        <f>AF75+AF76</f>
        <v/>
      </c>
      <c r="AG74" s="31">
        <f>AF74/BH74-1</f>
        <v/>
      </c>
      <c r="AH74" s="1409">
        <f>AH75+AH76</f>
        <v/>
      </c>
      <c r="AI74" s="31">
        <f>AH74/BJ74-1</f>
        <v/>
      </c>
      <c r="AJ74" s="1409">
        <f>AJ75+AJ76</f>
        <v/>
      </c>
      <c r="AK74" s="31">
        <f>AJ74/BL74-1</f>
        <v/>
      </c>
      <c r="AL74" s="1409">
        <f>AL75+AL76</f>
        <v/>
      </c>
      <c r="AM74" s="31">
        <f>AL74/BN74-1</f>
        <v/>
      </c>
      <c r="AN74" s="1409">
        <f>AN75+AN76</f>
        <v/>
      </c>
      <c r="AO74" s="31">
        <f>AN74/BP74-1</f>
        <v/>
      </c>
      <c r="AP74" s="1409">
        <f>AP75+AP76</f>
        <v/>
      </c>
      <c r="AQ74" s="31">
        <f>AP74/BR74-1</f>
        <v/>
      </c>
      <c r="AR74" s="1409">
        <f>T74+V74+X74+Z74+AB74+AD74+AF74+AH74+AJ74+AL74+AN74+AP74</f>
      </c>
      <c r="AS74" s="31">
        <f>AR74/SUM(AV74,AX74,AZ74,BB74,BD74,BF74,BH74,BJ74,BL74,BN74,BP74,BR74)-1</f>
        <v/>
      </c>
      <c r="AT74" s="31" t="n"/>
      <c r="AU74" s="1409">
        <f>AV74+AX74+AZ74+BB74+BD74+BF74+BH74+BJ74+BL74+BN74+BP74</f>
        <v/>
      </c>
      <c r="AV74" s="1409">
        <f>AV75+AV76</f>
        <v/>
      </c>
      <c r="AW74" s="31">
        <f>AV74/BW74-1</f>
        <v/>
      </c>
      <c r="AX74" s="1409">
        <f>AX75+AX76</f>
        <v/>
      </c>
      <c r="AY74" s="31">
        <f>AX74/BY74-1</f>
        <v/>
      </c>
      <c r="AZ74" s="1409">
        <f>AZ75+AZ76</f>
        <v/>
      </c>
      <c r="BA74" s="31">
        <f>AZ74/CA74-1</f>
        <v/>
      </c>
      <c r="BB74" s="1409">
        <f>BB75+BB76</f>
        <v/>
      </c>
      <c r="BC74" s="31">
        <f>BB74/CC74-1</f>
        <v/>
      </c>
      <c r="BD74" s="1409">
        <f>BD75+BD76</f>
        <v/>
      </c>
      <c r="BE74" s="31">
        <f>BD74/CE74-1</f>
        <v/>
      </c>
      <c r="BF74" s="1409">
        <f>BF75+BF76</f>
        <v/>
      </c>
      <c r="BG74" s="31">
        <f>BF74/CG74-1</f>
        <v/>
      </c>
      <c r="BH74" s="1409">
        <f>BH75+BH76</f>
        <v/>
      </c>
      <c r="BI74" s="31">
        <f>BH74/CI74-1</f>
        <v/>
      </c>
      <c r="BJ74" s="1409">
        <f>BJ75+BJ76</f>
        <v/>
      </c>
      <c r="BK74" s="31">
        <f>BJ74/CK74-1</f>
        <v/>
      </c>
      <c r="BL74" s="1409">
        <f>BL75+BL76</f>
        <v/>
      </c>
      <c r="BM74" s="31">
        <f>BL74/CM74-1</f>
        <v/>
      </c>
      <c r="BN74" s="1409">
        <f>BN75+BN76</f>
        <v/>
      </c>
      <c r="BO74" s="31">
        <f>BN74/CO74-1</f>
        <v/>
      </c>
      <c r="BP74" s="1409">
        <f>BP75+BP76</f>
        <v/>
      </c>
      <c r="BQ74" s="31">
        <f>BP74/CQ74-1</f>
        <v/>
      </c>
      <c r="BR74" s="1409">
        <f>BR75+BR76</f>
        <v/>
      </c>
      <c r="BS74" s="31">
        <f>BR74/CS74-1</f>
        <v/>
      </c>
      <c r="BT74" s="1409">
        <f>AV74+AX74+AZ74+BB74+BD74+BF74+BH74+BJ74+BL74+BN74+BP74+BR74</f>
        <v/>
      </c>
      <c r="BU74" s="31">
        <f>BT74/SUM(BW74,BY74,CA74,CC74,CE74,CG74,CI74,CK74,CM74,CO74,CQ74,CS74)-1</f>
        <v/>
      </c>
      <c r="BV74" s="31" t="n"/>
      <c r="BW74" s="1414">
        <f>BW75+BW76</f>
        <v/>
      </c>
      <c r="BX74" s="1410">
        <f>BW74/DK74-1</f>
        <v/>
      </c>
      <c r="BY74" s="1414">
        <f>BY75+BY76</f>
        <v/>
      </c>
      <c r="BZ74" s="1410">
        <f>BY74/DL74-1</f>
        <v/>
      </c>
      <c r="CA74" s="1414">
        <f>SUM(CA75:CA76)</f>
        <v/>
      </c>
      <c r="CB74" s="1410">
        <f>CA74/DM74-1</f>
        <v/>
      </c>
      <c r="CC74" s="1414" t="n">
        <v>46643.0993344631</v>
      </c>
      <c r="CD74" s="1410">
        <f>CC74/DN74-1</f>
        <v/>
      </c>
      <c r="CE74" s="1414" t="n">
        <v>47845.488817482</v>
      </c>
      <c r="CF74" s="1410">
        <f>CE74/DO74-1</f>
        <v/>
      </c>
      <c r="CG74" s="1414">
        <f>CG75+CG76</f>
        <v/>
      </c>
      <c r="CH74" s="1410">
        <f>CG74/DP74-1</f>
        <v/>
      </c>
      <c r="CI74" s="1414">
        <f>CI75+CI76</f>
        <v/>
      </c>
      <c r="CJ74" s="1410">
        <f>CI74/DQ74-1</f>
        <v/>
      </c>
      <c r="CK74" s="1414" t="n">
        <v>49595.4017614108</v>
      </c>
      <c r="CL74" s="1410">
        <f>CK74/DR74-1</f>
        <v/>
      </c>
      <c r="CM74" s="1414">
        <f>SUM(CM75:CM76)</f>
        <v/>
      </c>
      <c r="CN74" s="1410">
        <f>CM74/DS74-1</f>
        <v/>
      </c>
      <c r="CO74" s="1414">
        <f>SUM(CO75:CO76)</f>
        <v/>
      </c>
      <c r="CP74" s="1410">
        <f>CO74/DT74-1</f>
        <v/>
      </c>
      <c r="CQ74" s="1414">
        <f>CQ75+CQ76</f>
        <v/>
      </c>
      <c r="CR74" s="1410">
        <f>CQ74/DV74-1</f>
        <v/>
      </c>
      <c r="CS74" s="1414">
        <f>CS75+CS76</f>
        <v/>
      </c>
      <c r="CT74" s="1410">
        <f>CS74/DV74-1</f>
        <v/>
      </c>
      <c r="CU74" s="1414">
        <f>BW74+BY74+CA74+CC74+CE74+CG74+CI74+CK74+CM74+CO74+CQ74+CS74</f>
        <v/>
      </c>
      <c r="CV74" s="1410">
        <f>CU74/SUM(DK74:DV74)-1</f>
        <v/>
      </c>
      <c r="CW74" s="1410" t="n"/>
      <c r="CX74" s="1412">
        <f>CS74/CQ74-1</f>
        <v/>
      </c>
      <c r="CY74" s="1412">
        <f>CQ74/CO74-1</f>
        <v/>
      </c>
      <c r="CZ74" s="1412" t="n"/>
      <c r="DA74" s="1412" t="n"/>
      <c r="DB74" s="1412" t="n"/>
      <c r="DC74" s="1412" t="n"/>
      <c r="DD74" s="1412" t="n"/>
      <c r="DE74" s="1412" t="n"/>
      <c r="DF74" s="1412" t="n"/>
      <c r="DG74" s="1412" t="n"/>
      <c r="DH74" s="1412" t="n"/>
      <c r="DI74" s="1412" t="n"/>
      <c r="DK74" s="1414" t="n">
        <v>39850.1615811166</v>
      </c>
      <c r="DL74" s="1414" t="n">
        <v>26451.4629129161</v>
      </c>
      <c r="DM74" s="1414" t="n">
        <v>43053.2670662688</v>
      </c>
      <c r="DN74" s="1414" t="n">
        <v>41028.5580026268</v>
      </c>
      <c r="DO74" s="1414" t="n">
        <v>40248.5856497686</v>
      </c>
      <c r="DP74" s="1414" t="n">
        <v>37617.5902382185</v>
      </c>
      <c r="DQ74" s="1414" t="n">
        <v>42047.242821061</v>
      </c>
      <c r="DR74" s="1414" t="n">
        <v>39618.4410779732</v>
      </c>
      <c r="DS74" s="1414" t="n">
        <v>47145.4482756274</v>
      </c>
      <c r="DT74" s="1414" t="n">
        <v>44991.6466907476</v>
      </c>
      <c r="DU74" s="1414" t="n">
        <v>56003.6356567354</v>
      </c>
      <c r="DV74" s="1414" t="n">
        <v>56551.3977951054</v>
      </c>
      <c r="DW74" s="1410" t="n">
        <v>0.269055396790571</v>
      </c>
      <c r="DX74" s="1414" t="n">
        <v>514607.437768166</v>
      </c>
      <c r="DY74" s="31" t="n">
        <v>-0.0579752384292851</v>
      </c>
      <c r="DZ74" s="31" t="n"/>
      <c r="EA74" s="1399">
        <f>EA75+EA76</f>
        <v/>
      </c>
      <c r="EB74" s="1399">
        <f>EB75+EB76</f>
        <v/>
      </c>
      <c r="EC74" s="1399">
        <f>EC75+EC76</f>
        <v/>
      </c>
      <c r="ED74" s="1399">
        <f>ED75+ED76</f>
        <v/>
      </c>
      <c r="EE74" s="1399">
        <f>EE75+EE76</f>
        <v/>
      </c>
      <c r="EF74" s="1399">
        <f>EF75+EF76</f>
        <v/>
      </c>
      <c r="EG74" s="1399">
        <f>EG75+EG76</f>
        <v/>
      </c>
      <c r="EH74" s="1399">
        <f>EH75+EH76</f>
        <v/>
      </c>
      <c r="EI74" s="1399">
        <f>EI75+EI76</f>
        <v/>
      </c>
      <c r="EJ74" s="1399">
        <f>EJ75+EJ76</f>
        <v/>
      </c>
      <c r="EK74" s="1417">
        <f>EK75+EK76</f>
        <v/>
      </c>
      <c r="EL74" s="1417">
        <f>EL75+EL76</f>
        <v/>
      </c>
      <c r="EM74" s="1418" t="n"/>
      <c r="EN74" s="31" t="n"/>
      <c r="EO74" s="1435" t="n"/>
    </row>
    <row r="75" ht="27" customHeight="1" s="21">
      <c r="A75" s="1977" t="n"/>
      <c r="B75" s="1392" t="inlineStr">
        <is>
          <t>规上货物周转量  (万吨公里)</t>
        </is>
      </c>
      <c r="C75" s="1409" t="n">
        <v>10419.3871</v>
      </c>
      <c r="D75" s="31">
        <f>C75/T75-1</f>
        <v/>
      </c>
      <c r="E75" s="1409" t="n">
        <v>6671.9555</v>
      </c>
      <c r="F75" s="31">
        <f>E75/V75-1</f>
        <v/>
      </c>
      <c r="G75" s="1409" t="n">
        <v>18658.93</v>
      </c>
      <c r="H75" s="31">
        <f>G75/X75-1</f>
        <v/>
      </c>
      <c r="I75" s="1409" t="n">
        <v>12405.4728</v>
      </c>
      <c r="J75" s="31">
        <f>I75/Z75-1</f>
        <v/>
      </c>
      <c r="K75" s="1409" t="n">
        <v>9212.9042</v>
      </c>
      <c r="L75" s="31">
        <f>K75/AB75-1</f>
      </c>
      <c r="M75" s="1409" t="n">
        <v>10862.9243</v>
      </c>
      <c r="N75" s="31">
        <f>M75/AD75-1</f>
      </c>
      <c r="O75" s="1409" t="n">
        <v>7687.4779</v>
      </c>
      <c r="P75" s="31">
        <f>O75/AF75-1</f>
      </c>
      <c r="Q75" s="1409">
        <f>C75+E75+G75+I75+K75+M75+O75</f>
      </c>
      <c r="R75" s="31">
        <f>Q75/SUM(T75,V75,X75,Z75,AB75,AD75,AF75)-1</f>
      </c>
      <c r="S75" s="31" t="n"/>
      <c r="T75" s="1409" t="n">
        <v>9482.8233</v>
      </c>
      <c r="U75" s="31">
        <f>T75/AV75-1</f>
        <v/>
      </c>
      <c r="V75" s="1409" t="n">
        <v>6889.3966</v>
      </c>
      <c r="W75" s="31">
        <f>V75/AX75-1</f>
        <v/>
      </c>
      <c r="X75" s="1409" t="n">
        <v>21358.6482</v>
      </c>
      <c r="Y75" s="31">
        <f>X75/AZ75-1</f>
        <v/>
      </c>
      <c r="Z75" s="1409" t="n">
        <v>12139.015</v>
      </c>
      <c r="AA75" s="31">
        <f>Z75/BB75-1</f>
        <v/>
      </c>
      <c r="AB75" s="1409" t="n">
        <v>9246.0342</v>
      </c>
      <c r="AC75" s="31">
        <f>AB75/BD75-1</f>
        <v/>
      </c>
      <c r="AD75" s="1409" t="n">
        <v>11361.4161</v>
      </c>
      <c r="AE75" s="31">
        <f>AD75/BF75-1</f>
        <v/>
      </c>
      <c r="AF75" s="1409" t="n">
        <v>8098.4264</v>
      </c>
      <c r="AG75" s="31">
        <f>AF75/BH75-1</f>
        <v/>
      </c>
      <c r="AH75" s="1409" t="n">
        <v>5321.9245</v>
      </c>
      <c r="AI75" s="31">
        <f>AH75/BJ75-1</f>
        <v/>
      </c>
      <c r="AJ75" s="1409" t="n">
        <v>11539.2474</v>
      </c>
      <c r="AK75" s="31">
        <f>AJ75/BL75-1</f>
        <v/>
      </c>
      <c r="AL75" s="1409" t="n">
        <v>6286.6381</v>
      </c>
      <c r="AM75" s="31">
        <f>AL75/BN75-1</f>
        <v/>
      </c>
      <c r="AN75" s="1409" t="n">
        <v>6092.2099</v>
      </c>
      <c r="AO75" s="31">
        <f>AN75/BP75-1</f>
        <v/>
      </c>
      <c r="AP75" s="1409" t="n">
        <v>12988.2171</v>
      </c>
      <c r="AQ75" s="31">
        <f>AP75/BR75-1</f>
        <v/>
      </c>
      <c r="AR75" s="1409">
        <f>T75+V75+X75+Z75+AB75+AD75+AF75+AH75+AJ75+AL75+AN75+AP75</f>
      </c>
      <c r="AS75" s="31">
        <f>AR75/SUM(AV75,AX75,AZ75,BB75,BD75,BF75,BH75,BJ75,BL75,BN75,BP75,BR75)-1</f>
        <v/>
      </c>
      <c r="AT75" s="31" t="n"/>
      <c r="AU75" s="1409">
        <f>AV75+AX75+AZ75+BB75+BD75+BF75+BH75+BJ75+BL75+BN75+BP75</f>
        <v/>
      </c>
      <c r="AV75" s="1409" t="n">
        <v>6676.5845</v>
      </c>
      <c r="AW75" s="31">
        <f>AV75/BW75-1</f>
        <v/>
      </c>
      <c r="AX75" s="1409" t="n">
        <v>4850.041</v>
      </c>
      <c r="AY75" s="31">
        <f>AX75/BY75-1</f>
        <v/>
      </c>
      <c r="AZ75" s="1409" t="n">
        <v>11191.8573</v>
      </c>
      <c r="BA75" s="31">
        <f>AZ75/CA75-1</f>
        <v/>
      </c>
      <c r="BB75" s="1409" t="n">
        <v>6123.9354</v>
      </c>
      <c r="BC75" s="31">
        <f>BB75/CC75-1</f>
        <v/>
      </c>
      <c r="BD75" s="1409" t="n">
        <v>9952.373799999999</v>
      </c>
      <c r="BE75" s="31">
        <f>BD75/CE75-1</f>
        <v/>
      </c>
      <c r="BF75" s="1409" t="n">
        <v>15894.4808</v>
      </c>
      <c r="BG75" s="31">
        <f>BF75/CG75-1</f>
        <v/>
      </c>
      <c r="BH75" s="1409" t="n">
        <v>9870.6253</v>
      </c>
      <c r="BI75" s="31">
        <f>BH75/CI75-1</f>
        <v/>
      </c>
      <c r="BJ75" s="1409" t="n">
        <v>7682.7428</v>
      </c>
      <c r="BK75" s="31">
        <f>BJ75/CK75-1</f>
        <v/>
      </c>
      <c r="BL75" s="1409" t="n">
        <v>6770.8378</v>
      </c>
      <c r="BM75" s="31">
        <f>BL75/CM75-1</f>
        <v/>
      </c>
      <c r="BN75" s="1409" t="n">
        <v>5344.3923</v>
      </c>
      <c r="BO75" s="31">
        <f>BN75/CO75-1</f>
        <v/>
      </c>
      <c r="BP75" s="1409" t="n">
        <v>6324.0006</v>
      </c>
      <c r="BQ75" s="31">
        <f>BP75/CQ75-1</f>
        <v/>
      </c>
      <c r="BR75" s="1409" t="n">
        <v>16377.5144</v>
      </c>
      <c r="BS75" s="31">
        <f>BR75/CS75-1</f>
        <v/>
      </c>
      <c r="BT75" s="1409">
        <f>AV75+AX75+AZ75+BB75+BD75+BF75+BH75+BJ75+BL75+BN75+BP75+BR75</f>
        <v/>
      </c>
      <c r="BU75" s="31">
        <f>BT75/SUM(BW75,BY75,CA75,CC75,CE75,CG75,CI75,CK75,CM75,CO75,CQ75,CS75)-1</f>
        <v/>
      </c>
      <c r="BV75" s="31" t="n"/>
      <c r="BW75" s="1417" t="n">
        <v>4685.2502</v>
      </c>
      <c r="BX75" s="1410">
        <f>BW75/DK75-1</f>
        <v/>
      </c>
      <c r="BY75" s="1417" t="n">
        <v>4967.6871</v>
      </c>
      <c r="BZ75" s="1410">
        <f>BY75/DL75-1</f>
        <v/>
      </c>
      <c r="CA75" s="1414" t="n">
        <v>3257.8359</v>
      </c>
      <c r="CB75" s="1410">
        <f>CA75/DM75-1</f>
        <v/>
      </c>
      <c r="CC75" s="1414" t="n">
        <v>3228.6041</v>
      </c>
      <c r="CD75" s="1410">
        <f>CC75/DN75-1</f>
        <v/>
      </c>
      <c r="CE75" s="1414" t="n">
        <v>7604.5845</v>
      </c>
      <c r="CF75" s="1410">
        <f>CE75/DO75-1</f>
        <v/>
      </c>
      <c r="CG75" s="1427" t="n">
        <v>8785.9977</v>
      </c>
      <c r="CH75" s="1410">
        <f>CG75/DP75-1</f>
        <v/>
      </c>
      <c r="CI75" s="1427" t="n">
        <v>3114.4158</v>
      </c>
      <c r="CJ75" s="1410">
        <f>CI75/DQ75-1</f>
        <v/>
      </c>
      <c r="CK75" s="1414" t="n">
        <v>4515.5472</v>
      </c>
      <c r="CL75" s="1410">
        <f>CK75/DR75-1</f>
        <v/>
      </c>
      <c r="CM75" s="1427" t="n">
        <v>4114.3867</v>
      </c>
      <c r="CN75" s="1410">
        <f>CM75/DS75-1</f>
        <v/>
      </c>
      <c r="CO75" s="1427" t="n">
        <v>3524.7541</v>
      </c>
      <c r="CP75" s="1410">
        <f>CO75/DT75-1</f>
        <v/>
      </c>
      <c r="CQ75" s="1417" t="n">
        <v>3680.0204</v>
      </c>
      <c r="CR75" s="1410">
        <f>CQ75/DV75-1</f>
        <v/>
      </c>
      <c r="CS75" s="1417" t="n">
        <v>7464.8488</v>
      </c>
      <c r="CT75" s="1410">
        <f>CS75/DV75-1</f>
        <v/>
      </c>
      <c r="CU75" s="1414">
        <f>BW75+BY75+CA75+CC75+CE75+CG75+CI75+CK75+CM75+CO75+CQ75+CS75</f>
        <v/>
      </c>
      <c r="CV75" s="1410">
        <f>CU75/SUM(DK75:DV75)-1</f>
        <v/>
      </c>
      <c r="CW75" s="1410" t="n"/>
      <c r="CX75" s="1412">
        <f>CS75/CQ75-1</f>
        <v/>
      </c>
      <c r="CY75" s="1412">
        <f>CQ75/CO75-1</f>
        <v/>
      </c>
      <c r="CZ75" s="1412" t="n"/>
      <c r="DA75" s="1412" t="n"/>
      <c r="DB75" s="1412" t="n"/>
      <c r="DC75" s="1412" t="n"/>
      <c r="DD75" s="1412" t="n"/>
      <c r="DE75" s="1412" t="n"/>
      <c r="DF75" s="1412" t="n"/>
      <c r="DG75" s="1412" t="n"/>
      <c r="DH75" s="1412" t="n"/>
      <c r="DI75" s="1412" t="n"/>
      <c r="DK75" s="1417" t="n">
        <v>156.32</v>
      </c>
      <c r="DL75" s="1417" t="n">
        <v>104.46</v>
      </c>
      <c r="DM75" s="1414" t="n">
        <v>1001.122</v>
      </c>
      <c r="DN75" s="1414" t="n">
        <v>758.8275</v>
      </c>
      <c r="DO75" s="1414" t="n">
        <v>871.5995</v>
      </c>
      <c r="DP75" s="1414" t="n">
        <v>606.4343</v>
      </c>
      <c r="DQ75" s="1414" t="n">
        <v>710.274</v>
      </c>
      <c r="DR75" s="1414" t="n">
        <v>620.223</v>
      </c>
      <c r="DS75" s="1414" t="n">
        <v>636.6386</v>
      </c>
      <c r="DT75" s="1414" t="n">
        <v>907.5392000000001</v>
      </c>
      <c r="DU75" s="1414" t="n">
        <v>10791.9636</v>
      </c>
      <c r="DV75" s="1414" t="n">
        <v>4179.6547</v>
      </c>
      <c r="DW75" s="1410" t="n">
        <v>4.78975082344539</v>
      </c>
      <c r="DX75" s="1414" t="n">
        <v>21345.0564</v>
      </c>
      <c r="DY75" s="31" t="n">
        <v>2.00147031581121</v>
      </c>
      <c r="DZ75" s="31" t="n"/>
      <c r="EA75" s="1399" t="n">
        <v>533.8002</v>
      </c>
      <c r="EB75" s="1399" t="n">
        <v>397.5087</v>
      </c>
      <c r="EC75" s="1399" t="n">
        <v>422.5845</v>
      </c>
      <c r="ED75" s="1399" t="n">
        <v>583.1627</v>
      </c>
      <c r="EE75" s="1399" t="n">
        <v>595.6073</v>
      </c>
      <c r="EF75" s="1399" t="n">
        <v>619.3363000000001</v>
      </c>
      <c r="EG75" s="1399" t="n">
        <v>592.859</v>
      </c>
      <c r="EH75" s="1399" t="n">
        <v>625.2175999999999</v>
      </c>
      <c r="EI75" s="1399" t="n">
        <v>655.5929</v>
      </c>
      <c r="EJ75" s="1399" t="n">
        <v>665.8731</v>
      </c>
      <c r="EK75" s="1399" t="n">
        <v>698.0853</v>
      </c>
      <c r="EL75" s="1399" t="n">
        <v>721.9058</v>
      </c>
      <c r="EM75" s="1405" t="n"/>
      <c r="EN75" s="31" t="n"/>
      <c r="EO75" s="1955">
        <f>SUM(EA75:EL75)</f>
        <v/>
      </c>
    </row>
    <row r="76" ht="27" customHeight="1" s="21" thickBot="1">
      <c r="A76" s="1954" t="n"/>
      <c r="B76" s="1392" t="inlineStr">
        <is>
          <t>规下货物周转量  (万吨公里)</t>
        </is>
      </c>
      <c r="C76" s="1409" t="n">
        <v>49838.6878368319</v>
      </c>
      <c r="D76" s="31">
        <f>C76/T76-1</f>
        <v/>
      </c>
      <c r="E76" s="1409" t="n">
        <v>32483.7041991437</v>
      </c>
      <c r="F76" s="31">
        <f>E76/V76-1</f>
        <v/>
      </c>
      <c r="G76" s="1409" t="n">
        <v>38519.3650943179</v>
      </c>
      <c r="H76" s="31">
        <f>G76/X76-1</f>
        <v/>
      </c>
      <c r="I76" s="1409" t="n">
        <v>42649.9347434826</v>
      </c>
      <c r="J76" s="31">
        <f>I76/Z76-1</f>
        <v/>
      </c>
      <c r="K76" s="2166" t="n">
        <v>45182.1307786319</v>
      </c>
      <c r="L76" s="31">
        <f>K76/AB76-1</f>
      </c>
      <c r="M76" s="2167" t="n">
        <v>40873.5117898727</v>
      </c>
      <c r="N76" s="31">
        <f>M76/AD76-1</f>
      </c>
      <c r="O76" s="2168" t="n">
        <v>45144.1301847638</v>
      </c>
      <c r="P76" s="31">
        <f>O76/AF76-1</f>
      </c>
      <c r="Q76" s="1409">
        <f>C76+E76+G76+I76+K76+M76+O76</f>
      </c>
      <c r="R76" s="31">
        <f>Q76/SUM(T76,V76,X76,Z76,AB76,AD76,AF76)-1</f>
      </c>
      <c r="S76" s="31" t="n"/>
      <c r="T76" s="1409" t="n">
        <v>41615.9550197475</v>
      </c>
      <c r="U76" s="31">
        <f>T76/AV76-1</f>
        <v/>
      </c>
      <c r="V76" s="1409" t="n">
        <v>38139.6167875652</v>
      </c>
      <c r="W76" s="31">
        <f>V76/AX76-1</f>
        <v/>
      </c>
      <c r="X76" s="1409" t="n">
        <v>38344.2960917906</v>
      </c>
      <c r="Y76" s="31">
        <f>X76/AZ76-1</f>
        <v/>
      </c>
      <c r="Z76" s="1409" t="n">
        <v>42892.3469966292</v>
      </c>
      <c r="AA76" s="31">
        <f>Z76/BB76-1</f>
        <v/>
      </c>
      <c r="AB76" s="1409" t="n">
        <v>44996.8455529393</v>
      </c>
      <c r="AC76" s="31">
        <f>AB76/BD76-1</f>
        <v/>
      </c>
      <c r="AD76" s="1409" t="n">
        <v>39545.6074123455</v>
      </c>
      <c r="AE76" s="31">
        <f>AD76/BF76-1</f>
        <v/>
      </c>
      <c r="AF76" s="1409" t="n">
        <v>45023.7549121691</v>
      </c>
      <c r="AG76" s="31">
        <f>AF76/BH76-1</f>
        <v/>
      </c>
      <c r="AH76" s="1409" t="n">
        <v>44388.3530946931</v>
      </c>
      <c r="AI76" s="31">
        <f>AH76/BJ76-1</f>
        <v/>
      </c>
      <c r="AJ76" s="1409" t="n">
        <v>43704.4300503039</v>
      </c>
      <c r="AK76" s="31">
        <f>AJ76/BL76-1</f>
        <v/>
      </c>
      <c r="AL76" s="1409" t="n">
        <v>45324.8660474218</v>
      </c>
      <c r="AM76" s="31">
        <f>AL76/BN76-1</f>
        <v/>
      </c>
      <c r="AN76" s="1409" t="n">
        <v>50303.8691278155</v>
      </c>
      <c r="AO76" s="31">
        <f>AN76/BP76-1</f>
        <v/>
      </c>
      <c r="AP76" s="1409" t="n">
        <v>51472.9543520037</v>
      </c>
      <c r="AQ76" s="31">
        <f>AP76/BR76-1</f>
        <v/>
      </c>
      <c r="AR76" s="1409">
        <f>T76+V76+X76+Z76+AB76+AD76+AF76+AH76+AJ76+AL76+AN76+AP76</f>
      </c>
      <c r="AS76" s="31">
        <f>AR76/SUM(AV76,AX76,AZ76,BB76,BD76,BF76,BH76,BJ76,BL76,BN76,BP76,BR76)-1</f>
        <v/>
      </c>
      <c r="AT76" s="31" t="n"/>
      <c r="AU76" s="1409">
        <f>AV76+AX76+AZ76+BB76+BD76+BF76+BH76+BJ76+BL76+BN76+BP76</f>
        <v/>
      </c>
      <c r="AV76" s="1409" t="n">
        <v>50011.5284800015</v>
      </c>
      <c r="AW76" s="31">
        <f>AV76/BW76-1</f>
        <v/>
      </c>
      <c r="AX76" s="1409" t="n">
        <v>25157.3252003084</v>
      </c>
      <c r="AY76" s="31">
        <f>AX76/BY76-1</f>
        <v/>
      </c>
      <c r="AZ76" s="1409" t="n">
        <v>40595.7085611561</v>
      </c>
      <c r="BA76" s="31">
        <f>AZ76/CA76-1</f>
        <v/>
      </c>
      <c r="BB76" s="1409" t="n">
        <v>43456.7548105479</v>
      </c>
      <c r="BC76" s="31">
        <f>BB76/CC76-1</f>
        <v/>
      </c>
      <c r="BD76" s="1409" t="n">
        <v>42491.5650524557</v>
      </c>
      <c r="BE76" s="31">
        <f>BD76/CE76-1</f>
        <v/>
      </c>
      <c r="BF76" s="1409" t="n">
        <v>34289.0278856832</v>
      </c>
      <c r="BG76" s="31">
        <f>BF76/CG76-1</f>
        <v/>
      </c>
      <c r="BH76" s="1409" t="n">
        <v>44461.1433260938</v>
      </c>
      <c r="BI76" s="31">
        <f>BH76/CI76-1</f>
        <v/>
      </c>
      <c r="BJ76" s="1409" t="n">
        <v>44070.2640569891</v>
      </c>
      <c r="BK76" s="31">
        <f>BJ76/CK76-1</f>
        <v/>
      </c>
      <c r="BL76" s="1409" t="n">
        <v>47045.9971672835</v>
      </c>
      <c r="BM76" s="31">
        <f>BL76/CM76-1</f>
        <v/>
      </c>
      <c r="BN76" s="1409" t="n">
        <v>49461.9816319664</v>
      </c>
      <c r="BO76" s="31">
        <f>BN76/CO76-1</f>
        <v/>
      </c>
      <c r="BP76" s="1409" t="n">
        <v>52780.7865418317</v>
      </c>
      <c r="BQ76" s="31">
        <f>BP76/CQ76-1</f>
        <v/>
      </c>
      <c r="BR76" s="1409" t="n">
        <v>51590.7773532481</v>
      </c>
      <c r="BS76" s="31">
        <f>BR76/CS76-1</f>
        <v/>
      </c>
      <c r="BT76" s="1409">
        <f>AV76+AX76+AZ76+BB76+BD76+BF76+BH76+BJ76+BL76+BN76+BP76+BR76</f>
        <v/>
      </c>
      <c r="BU76" s="31">
        <f>BT76/SUM(BW76,BY76,CA76,CC76,CE76,CG76,CI76,CK76,CM76,CO76,CQ76,CS76)-1</f>
        <v/>
      </c>
      <c r="BV76" s="31" t="n"/>
      <c r="BW76" s="1417" t="n">
        <v>35590.841817441</v>
      </c>
      <c r="BX76" s="1410">
        <f>BW76/DK76-1</f>
        <v/>
      </c>
      <c r="BY76" s="1417" t="n">
        <v>39537.6054026491</v>
      </c>
      <c r="BZ76" s="1410">
        <f>BY76/DL76-1</f>
        <v/>
      </c>
      <c r="CA76" s="1414" t="n">
        <v>45664.496333584</v>
      </c>
      <c r="CB76" s="1410">
        <f>CA76/DM76-1</f>
        <v/>
      </c>
      <c r="CC76" s="1414" t="n">
        <v>43414.4952344631</v>
      </c>
      <c r="CD76" s="1410">
        <f>CC76/DN76-1</f>
        <v/>
      </c>
      <c r="CE76" s="1414" t="n">
        <v>40240.904317482</v>
      </c>
      <c r="CF76" s="1410">
        <f>CE76/DO76-1</f>
        <v/>
      </c>
      <c r="CG76" s="1417" t="n">
        <v>38932.018508331</v>
      </c>
      <c r="CH76" s="1410">
        <f>CG76/DP76-1</f>
        <v/>
      </c>
      <c r="CI76" s="1427" t="n">
        <v>46593.3771873123</v>
      </c>
      <c r="CJ76" s="1410">
        <f>CI76/DQ76-1</f>
        <v/>
      </c>
      <c r="CK76" s="1414" t="n">
        <v>45079.8545614108</v>
      </c>
      <c r="CL76" s="1410">
        <f>CK76/DR76-1</f>
        <v/>
      </c>
      <c r="CM76" s="1414" t="n">
        <v>47671.2623066903</v>
      </c>
      <c r="CN76" s="1410">
        <f>CM76/DS76-1</f>
        <v/>
      </c>
      <c r="CO76" s="1414" t="n">
        <v>50468.5872178506</v>
      </c>
      <c r="CP76" s="1410">
        <f>CO76/DT76-1</f>
        <v/>
      </c>
      <c r="CQ76" s="1414" t="n">
        <v>55751.4271645141</v>
      </c>
      <c r="CR76" s="1410">
        <f>CQ76/DV76-1</f>
        <v/>
      </c>
      <c r="CS76" s="1414" t="n">
        <v>55093.0543523335</v>
      </c>
      <c r="CT76" s="1410">
        <f>CS76/DV76-1</f>
        <v/>
      </c>
      <c r="CU76" s="1414">
        <f>BW76+BY76+CA76+CC76+CE76+CG76+CI76+CK76+CM76+CO76+CQ76+CS76</f>
        <v/>
      </c>
      <c r="CV76" s="1410">
        <f>CU76/SUM(DK76:DV76)-1</f>
        <v/>
      </c>
      <c r="CW76" s="1410" t="n"/>
      <c r="CX76" s="1412">
        <f>CS76/CQ76-1</f>
        <v/>
      </c>
      <c r="CY76" s="1412">
        <f>CQ76/CO76-1</f>
        <v/>
      </c>
      <c r="CZ76" s="1412" t="n"/>
      <c r="DA76" s="1412" t="n"/>
      <c r="DB76" s="1412" t="n"/>
      <c r="DC76" s="1412" t="n"/>
      <c r="DD76" s="1412" t="n"/>
      <c r="DE76" s="1412" t="n"/>
      <c r="DF76" s="1412" t="n"/>
      <c r="DG76" s="1412" t="n"/>
      <c r="DH76" s="1412" t="n"/>
      <c r="DI76" s="1412" t="n"/>
      <c r="DJ76" s="2035" t="n"/>
      <c r="DK76" s="1444" t="n">
        <v>39693.8415811166</v>
      </c>
      <c r="DL76" s="1444" t="n">
        <v>26347.0029129161</v>
      </c>
      <c r="DM76" s="1423" t="n">
        <v>42052.1450662688</v>
      </c>
      <c r="DN76" s="1423" t="n">
        <v>40269.7305026268</v>
      </c>
      <c r="DO76" s="1423" t="n">
        <v>39376.9861497686</v>
      </c>
      <c r="DP76" s="1423" t="n">
        <v>37011.1559382185</v>
      </c>
      <c r="DQ76" s="1423" t="n">
        <v>41336.968821061</v>
      </c>
      <c r="DR76" s="1423" t="n">
        <v>38998.2180779733</v>
      </c>
      <c r="DS76" s="1423" t="n">
        <v>46508.8096756274</v>
      </c>
      <c r="DT76" s="1423" t="n">
        <v>44084.1074907476</v>
      </c>
      <c r="DU76" s="1423" t="n">
        <v>45211.6720567354</v>
      </c>
      <c r="DV76" s="1423" t="n">
        <v>52371.7430951054</v>
      </c>
      <c r="DW76" s="1424" t="n">
        <v>0.194613703580576</v>
      </c>
      <c r="DX76" s="1423" t="n">
        <v>493262.381368166</v>
      </c>
      <c r="DY76" s="1425" t="n">
        <v>-0.085139047272309</v>
      </c>
      <c r="DZ76" s="923" t="n"/>
      <c r="EA76" s="1399" t="n">
        <v>56398.4429719996</v>
      </c>
      <c r="EB76" s="1399" t="n">
        <v>24245.4408759104</v>
      </c>
      <c r="EC76" s="1399" t="n">
        <v>42187.3204424452</v>
      </c>
      <c r="ED76" s="1399" t="n">
        <v>49207.992869042</v>
      </c>
      <c r="EE76" s="1399" t="n">
        <v>46429.801923238</v>
      </c>
      <c r="EF76" s="1399" t="n">
        <v>49258.871876069</v>
      </c>
      <c r="EG76" s="1399" t="n">
        <v>47462.410994638</v>
      </c>
      <c r="EH76" s="1399" t="n">
        <v>45017.8214854019</v>
      </c>
      <c r="EI76" s="1399" t="n">
        <v>45899.7463237039</v>
      </c>
      <c r="EJ76" s="1399" t="n">
        <v>41947.7772083581</v>
      </c>
      <c r="EK76" s="1399" t="n">
        <v>47270.9787028706</v>
      </c>
      <c r="EL76" s="1399" t="n">
        <v>43839.898151288</v>
      </c>
      <c r="EM76" s="1405" t="n"/>
      <c r="EN76" s="31" t="n"/>
      <c r="EO76" s="1955">
        <f>SUM(EA76:EL76)</f>
        <v/>
      </c>
    </row>
    <row r="77" ht="27" customFormat="1" customHeight="1" s="190">
      <c r="A77" s="1392" t="inlineStr">
        <is>
          <t>随州市</t>
        </is>
      </c>
      <c r="B77" s="1392" t="inlineStr">
        <is>
          <t>规上+规下货运量  (万吨)</t>
        </is>
      </c>
      <c r="C77" s="1409" t="n">
        <v>853.664819439053</v>
      </c>
      <c r="D77" s="31">
        <f>C77/T77-1</f>
        <v/>
      </c>
      <c r="E77" s="1409" t="n">
        <v>507.340076816373</v>
      </c>
      <c r="F77" s="31">
        <f>E77/V77-1</f>
        <v/>
      </c>
      <c r="G77" s="1409" t="n">
        <v>773.645208337742</v>
      </c>
      <c r="H77" s="31">
        <f>G77/X77-1</f>
        <v/>
      </c>
      <c r="I77" s="1409" t="n">
        <v>825.079608112547</v>
      </c>
      <c r="J77" s="31">
        <f>I77/Z77-1</f>
        <v/>
      </c>
      <c r="K77" s="1409" t="n">
        <v>846.492203669864</v>
      </c>
      <c r="L77" s="31">
        <f>K77/AB77-1</f>
        <v/>
      </c>
      <c r="M77" s="1409" t="n">
        <v>861.713423484089</v>
      </c>
      <c r="N77" s="31">
        <f>M77/AD77-1</f>
        <v/>
      </c>
      <c r="O77" s="1409" t="n">
        <v>785.635188406941</v>
      </c>
      <c r="P77" s="31">
        <f>O77/AF77-1</f>
        <v/>
      </c>
      <c r="Q77" s="1409">
        <f>C77+E77+G77+I77+K77+M77+O77</f>
        <v/>
      </c>
      <c r="R77" s="31">
        <f>Q77/SUM(T77,V77,X77,Z77,AB77,AD77,AF77)-1</f>
        <v/>
      </c>
      <c r="S77" s="31" t="n"/>
      <c r="T77" s="1409" t="n">
        <v>699.806894958077</v>
      </c>
      <c r="U77" s="31">
        <f>T77/AV77-1</f>
        <v/>
      </c>
      <c r="V77" s="1409" t="n">
        <v>591.060305126893</v>
      </c>
      <c r="W77" s="31">
        <f>V77/AX77-1</f>
        <v/>
      </c>
      <c r="X77" s="1409" t="n">
        <v>795.397215929046</v>
      </c>
      <c r="Y77" s="31">
        <f>X77/AZ77-1</f>
        <v/>
      </c>
      <c r="Z77" s="1409" t="n">
        <v>830.7451553287181</v>
      </c>
      <c r="AA77" s="31">
        <f>Z77/BB77-1</f>
        <v/>
      </c>
      <c r="AB77" s="1409" t="n">
        <v>821.418849859945</v>
      </c>
      <c r="AC77" s="31">
        <f>AB77/BD77-1</f>
        <v/>
      </c>
      <c r="AD77" s="1409" t="n">
        <v>755.097349711368</v>
      </c>
      <c r="AE77" s="31">
        <f>AD77/BF77-1</f>
        <v/>
      </c>
      <c r="AF77" s="1409" t="n">
        <v>721.322294793005</v>
      </c>
      <c r="AG77" s="31">
        <f>AF77/BH77-1</f>
        <v/>
      </c>
      <c r="AH77" s="1409" t="n">
        <v>751.175940374687</v>
      </c>
      <c r="AI77" s="31">
        <f>AH77/BJ77-1</f>
        <v/>
      </c>
      <c r="AJ77" s="1409" t="n">
        <v>850.265915125497</v>
      </c>
      <c r="AK77" s="31">
        <f>AJ77/BL77-1</f>
        <v/>
      </c>
      <c r="AL77" s="1409" t="n">
        <v>746.412261484699</v>
      </c>
      <c r="AM77" s="31">
        <f>AL77/BN77-1</f>
        <v/>
      </c>
      <c r="AN77" s="1409" t="n">
        <v>765.944517439487</v>
      </c>
      <c r="AO77" s="31">
        <f>AN77/BP77-1</f>
        <v/>
      </c>
      <c r="AP77" s="1409" t="n">
        <v>777.054506886684</v>
      </c>
      <c r="AQ77" s="31">
        <f>AP77/BR77-1</f>
        <v/>
      </c>
      <c r="AR77" s="1409">
        <f>T77+V77+X77+Z77+AB77+AD77+AF77+AH77+AJ77+AL77+AN77+AP77</f>
        <v/>
      </c>
      <c r="AS77" s="31">
        <f>AR77/SUM(AV77,AX77,AZ77,BB77,BD77,BF77,BH77,BJ77,BL77,BN77,BP77,BR77)-1</f>
        <v/>
      </c>
      <c r="AT77" s="31" t="n"/>
      <c r="AU77" s="1409">
        <f>AV77+AX77+AZ77+BB77+BD77+BF77+BH77+BJ77+BL77+BN77+BP77</f>
        <v/>
      </c>
      <c r="AV77" s="1409" t="n">
        <v>755.863079882324</v>
      </c>
      <c r="AW77" s="31">
        <f>AV77/BW77-1</f>
        <v/>
      </c>
      <c r="AX77" s="1409" t="n">
        <v>374.201660749162</v>
      </c>
      <c r="AY77" s="31">
        <f>AX77/BY77-1</f>
        <v/>
      </c>
      <c r="AZ77" s="1409" t="n">
        <v>714.024159841141</v>
      </c>
      <c r="BA77" s="31">
        <f>AZ77/CA77-1</f>
        <v/>
      </c>
      <c r="BB77" s="1409" t="n">
        <v>756.651687638918</v>
      </c>
      <c r="BC77" s="31">
        <f>BB77/CC77-1</f>
        <v/>
      </c>
      <c r="BD77" s="1409" t="n">
        <v>771.3316709107</v>
      </c>
      <c r="BE77" s="31">
        <f>BD77/CE77-1</f>
        <v/>
      </c>
      <c r="BF77" s="1409" t="n">
        <v>701.459019682052</v>
      </c>
      <c r="BG77" s="31">
        <f>BF77/CG77-1</f>
        <v/>
      </c>
      <c r="BH77" s="1409" t="n">
        <v>695.301033346239</v>
      </c>
      <c r="BI77" s="31">
        <f>BH77/CI77-1</f>
        <v/>
      </c>
      <c r="BJ77" s="1409" t="n">
        <v>751.432483772061</v>
      </c>
      <c r="BK77" s="31">
        <f>BJ77/CK77-1</f>
        <v/>
      </c>
      <c r="BL77" s="1409" t="n">
        <v>782.504521479418</v>
      </c>
      <c r="BM77" s="31">
        <f>BL77/CM77-1</f>
        <v/>
      </c>
      <c r="BN77" s="1409" t="n">
        <v>760.924278857036</v>
      </c>
      <c r="BO77" s="31">
        <f>BN77/CO77-1</f>
        <v/>
      </c>
      <c r="BP77" s="1409" t="n">
        <v>749.7990347621879</v>
      </c>
      <c r="BQ77" s="31">
        <f>BP77/CQ77-1</f>
        <v/>
      </c>
      <c r="BR77" s="1409" t="n">
        <v>780.937814806621</v>
      </c>
      <c r="BS77" s="31">
        <f>BR77/CS77-1</f>
        <v/>
      </c>
      <c r="BT77" s="1409">
        <f>AV77+AX77+AZ77+BB77+BD77+BF77+BH77+BJ77+BL77+BN77+BP77+BR77</f>
        <v/>
      </c>
      <c r="BU77" s="31">
        <f>BT77/SUM(BW77,BY77,CA77,CC77,CE77,CG77,CI77,CK77,CM77,CO77,CQ77,CS77)-1</f>
        <v/>
      </c>
      <c r="BV77" s="31" t="n"/>
      <c r="BW77" s="1417" t="n">
        <v>453.937347693354</v>
      </c>
      <c r="BX77" s="1410">
        <f>BW77/DK77-1</f>
        <v/>
      </c>
      <c r="BY77" s="1417" t="n">
        <v>548.872368544466</v>
      </c>
      <c r="BZ77" s="1410">
        <f>BY77/DL77-1</f>
        <v/>
      </c>
      <c r="CA77" s="1414" t="n">
        <v>678.338792538774</v>
      </c>
      <c r="CB77" s="1410">
        <f>CA77/DM77-1</f>
        <v/>
      </c>
      <c r="CC77" s="1414" t="n">
        <v>680.3281233105261</v>
      </c>
      <c r="CD77" s="1410">
        <f>CC77/DN77-1</f>
        <v/>
      </c>
      <c r="CE77" s="1414" t="n">
        <v>698.729557541754</v>
      </c>
      <c r="CF77" s="1410">
        <f>CE77/DO77-1</f>
        <v/>
      </c>
      <c r="CG77" s="1427" t="n">
        <v>685.0537194272951</v>
      </c>
      <c r="CH77" s="1410">
        <f>CG77/DP77-1</f>
        <v/>
      </c>
      <c r="CI77" s="1427" t="n">
        <v>644.368809273509</v>
      </c>
      <c r="CJ77" s="1410">
        <f>CI77/DQ77-1</f>
        <v/>
      </c>
      <c r="CK77" s="1414" t="n">
        <v>725.119696538662</v>
      </c>
      <c r="CL77" s="1410">
        <f>CK77/DR77-1</f>
        <v/>
      </c>
      <c r="CM77" s="1414" t="n">
        <v>717.012843966723</v>
      </c>
      <c r="CN77" s="1410">
        <f>CM77/DS77-1</f>
        <v/>
      </c>
      <c r="CO77" s="1414" t="n">
        <v>698.254635195639</v>
      </c>
      <c r="CP77" s="1410">
        <f>CO77/DT77-1</f>
        <v/>
      </c>
      <c r="CQ77" s="1414" t="n">
        <v>686.516423554358</v>
      </c>
      <c r="CR77" s="1410">
        <f>CQ77/DV77-1</f>
        <v/>
      </c>
      <c r="CS77" s="1414" t="n">
        <v>675.087150888837</v>
      </c>
      <c r="CT77" s="1410">
        <f>CS77/DV77-1</f>
        <v/>
      </c>
      <c r="CU77" s="1414">
        <f>BW77+BY77+CA77+CC77+CE77+CG77+CI77+CK77+CM77+CO77+CQ77+CS77</f>
        <v/>
      </c>
      <c r="CV77" s="1410">
        <f>CU77/SUM(DK77:DV77)-1</f>
        <v/>
      </c>
      <c r="CW77" s="1410" t="n"/>
      <c r="CX77" s="1412">
        <f>CS77/CQ77-1</f>
        <v/>
      </c>
      <c r="CY77" s="1412">
        <f>CQ77/CO77-1</f>
        <v/>
      </c>
      <c r="CZ77" s="1412" t="n"/>
      <c r="DA77" s="1412" t="n"/>
      <c r="DB77" s="1412" t="n"/>
      <c r="DC77" s="1412" t="n"/>
      <c r="DD77" s="1412" t="n"/>
      <c r="DE77" s="1412" t="n"/>
      <c r="DF77" s="1412" t="n"/>
      <c r="DG77" s="1412" t="n"/>
      <c r="DH77" s="1412" t="n"/>
      <c r="DI77" s="1412" t="n"/>
      <c r="DJ77" s="1440" t="n"/>
      <c r="DK77" s="1441" t="n">
        <v>534.854248695995</v>
      </c>
      <c r="DL77" s="1441" t="n">
        <v>370.331617544667</v>
      </c>
      <c r="DM77" s="1428" t="n">
        <v>593.6948479510251</v>
      </c>
      <c r="DN77" s="1428" t="n">
        <v>571.923077928521</v>
      </c>
      <c r="DO77" s="1428" t="n">
        <v>626.248387402612</v>
      </c>
      <c r="DP77" s="1428" t="n">
        <v>576.872429148137</v>
      </c>
      <c r="DQ77" s="1428" t="n">
        <v>550.822581929085</v>
      </c>
      <c r="DR77" s="1428" t="n">
        <v>615.2468219054221</v>
      </c>
      <c r="DS77" s="1428" t="n">
        <v>667.454631709002</v>
      </c>
      <c r="DT77" s="1428" t="n">
        <v>625.38095079295</v>
      </c>
      <c r="DU77" s="1428" t="n">
        <v>609.1228309768589</v>
      </c>
      <c r="DV77" s="1428" t="n">
        <v>605.805527749612</v>
      </c>
      <c r="DW77" s="1429" t="n">
        <v>-0.0946523738520002</v>
      </c>
      <c r="DX77" s="1428" t="n">
        <v>6947.757953733887</v>
      </c>
      <c r="DY77" s="924" t="n">
        <v>-0.1503929493283845</v>
      </c>
      <c r="DZ77" s="1442" t="n"/>
      <c r="EA77" s="1399" t="n">
        <v>814.1078647977</v>
      </c>
      <c r="EB77" s="1399" t="n">
        <v>300.054617292605</v>
      </c>
      <c r="EC77" s="1399" t="n">
        <v>595.403580738167</v>
      </c>
      <c r="ED77" s="1399" t="n">
        <v>743.502835085616</v>
      </c>
      <c r="EE77" s="1399" t="n">
        <v>751.379557215195</v>
      </c>
      <c r="EF77" s="1399" t="n">
        <v>809.007688963057</v>
      </c>
      <c r="EG77" s="1399" t="n">
        <v>700.5498103974101</v>
      </c>
      <c r="EH77" s="1399" t="n">
        <v>712.133473392525</v>
      </c>
      <c r="EI77" s="1399" t="n">
        <v>720.391544385534</v>
      </c>
      <c r="EJ77" s="1399" t="n">
        <v>653.527096037961</v>
      </c>
      <c r="EK77" s="1399" t="n">
        <v>708.413930079606</v>
      </c>
      <c r="EL77" s="1399" t="n">
        <v>669.14134444373</v>
      </c>
      <c r="EM77" s="1418" t="n"/>
      <c r="EN77" s="31" t="n"/>
      <c r="EO77" s="1955">
        <f>SUM(EA77:EL77)</f>
        <v/>
      </c>
    </row>
    <row r="78" ht="27" customHeight="1" s="21">
      <c r="A78" s="1977" t="n"/>
      <c r="B78" s="1392" t="inlineStr">
        <is>
          <t>规上货运量      (万吨)</t>
        </is>
      </c>
      <c r="C78" s="1409" t="n">
        <v>61.2664</v>
      </c>
      <c r="D78" s="31">
        <f>C78/T78-1</f>
        <v/>
      </c>
      <c r="E78" s="1409" t="n">
        <v>52.0025</v>
      </c>
      <c r="F78" s="31">
        <f>E78/V78-1</f>
        <v/>
      </c>
      <c r="G78" s="1409" t="n">
        <v>53.8582</v>
      </c>
      <c r="H78" s="31">
        <f>G78/X78-1</f>
        <v/>
      </c>
      <c r="I78" s="1409" t="n">
        <v>57.6367</v>
      </c>
      <c r="J78" s="31">
        <f>I78/Z78-1</f>
        <v/>
      </c>
      <c r="K78" s="1409" t="n">
        <v>63.9214</v>
      </c>
      <c r="L78" s="31">
        <f>K78/AB78-1</f>
      </c>
      <c r="M78" s="1409" t="n">
        <v>70.0904</v>
      </c>
      <c r="N78" s="31">
        <f>M78/AD78-1</f>
      </c>
      <c r="O78" s="1409" t="n">
        <v>50.6647</v>
      </c>
      <c r="P78" s="31">
        <f>O78/AF78-1</f>
      </c>
      <c r="Q78" s="1409">
        <f>C78+E78+G78+I78+K78+M78+O78</f>
      </c>
      <c r="R78" s="31">
        <f>Q78/SUM(T78,V78,X78,Z78,AB78,AD78,AF78)-1</f>
      </c>
      <c r="S78" s="31" t="n"/>
      <c r="T78" s="1409" t="n">
        <v>107.9687</v>
      </c>
      <c r="U78" s="31">
        <f>T78/AV78-1</f>
        <v/>
      </c>
      <c r="V78" s="1409" t="n">
        <v>97.8104</v>
      </c>
      <c r="W78" s="31">
        <f>V78/AX78-1</f>
        <v/>
      </c>
      <c r="X78" s="1409" t="n">
        <v>105.0144</v>
      </c>
      <c r="Y78" s="31">
        <f>X78/AZ78-1</f>
        <v/>
      </c>
      <c r="Z78" s="1409" t="n">
        <v>115.7847</v>
      </c>
      <c r="AA78" s="31">
        <f>Z78/BB78-1</f>
        <v/>
      </c>
      <c r="AB78" s="1409" t="n">
        <v>120.536</v>
      </c>
      <c r="AC78" s="31">
        <f>AB78/BD78-1</f>
        <v/>
      </c>
      <c r="AD78" s="1409" t="n">
        <v>126.1667</v>
      </c>
      <c r="AE78" s="31">
        <f>AD78/BF78-1</f>
        <v/>
      </c>
      <c r="AF78" s="1409" t="n">
        <v>121.0732</v>
      </c>
      <c r="AG78" s="31">
        <f>AF78/BH78-1</f>
        <v/>
      </c>
      <c r="AH78" s="1409" t="n">
        <v>114.8614</v>
      </c>
      <c r="AI78" s="31">
        <f>AH78/BJ78-1</f>
        <v/>
      </c>
      <c r="AJ78" s="1409" t="n">
        <v>115.2777</v>
      </c>
      <c r="AK78" s="31">
        <f>AJ78/BL78-1</f>
        <v/>
      </c>
      <c r="AL78" s="1409" t="n">
        <v>105.9866</v>
      </c>
      <c r="AM78" s="31">
        <f>AL78/BN78-1</f>
        <v/>
      </c>
      <c r="AN78" s="1409" t="n">
        <v>104.2707</v>
      </c>
      <c r="AO78" s="31">
        <f>AN78/BP78-1</f>
        <v/>
      </c>
      <c r="AP78" s="1409" t="n">
        <v>114.2938</v>
      </c>
      <c r="AQ78" s="31">
        <f>AP78/BR78-1</f>
        <v/>
      </c>
      <c r="AR78" s="1409">
        <f>T78+V78+X78+Z78+AB78+AD78+AF78+AH78+AJ78+AL78+AN78+AP78</f>
      </c>
      <c r="AS78" s="31">
        <f>AR78/SUM(AV78,AX78,AZ78,BB78,BD78,BF78,BH78,BJ78,BL78,BN78,BP78,BR78)-1</f>
        <v/>
      </c>
      <c r="AT78" s="31" t="n"/>
      <c r="AU78" s="1409">
        <f>AV78+AX78+AZ78+BB78+BD78+BF78+BH78+BJ78+BL78+BN78+BP78</f>
        <v/>
      </c>
      <c r="AV78" s="1409" t="n">
        <v>105.3565</v>
      </c>
      <c r="AW78" s="31">
        <f>AV78/BW78-1</f>
        <v/>
      </c>
      <c r="AX78" s="1409" t="n">
        <v>92.5986</v>
      </c>
      <c r="AY78" s="31">
        <f>AX78/BY78-1</f>
        <v/>
      </c>
      <c r="AZ78" s="1409" t="n">
        <v>118.7711</v>
      </c>
      <c r="BA78" s="31">
        <f>AZ78/CA78-1</f>
        <v/>
      </c>
      <c r="BB78" s="1409" t="n">
        <v>120.2399</v>
      </c>
      <c r="BC78" s="31">
        <f>BB78/CC78-1</f>
        <v/>
      </c>
      <c r="BD78" s="1409" t="n">
        <v>121.1135</v>
      </c>
      <c r="BE78" s="31">
        <f>BD78/CE78-1</f>
        <v/>
      </c>
      <c r="BF78" s="1409" t="n">
        <v>121.9423</v>
      </c>
      <c r="BG78" s="31">
        <f>BF78/CG78-1</f>
        <v/>
      </c>
      <c r="BH78" s="1409" t="n">
        <v>122.1365</v>
      </c>
      <c r="BI78" s="31">
        <f>BH78/CI78-1</f>
        <v/>
      </c>
      <c r="BJ78" s="1409" t="n">
        <v>119.1405</v>
      </c>
      <c r="BK78" s="31">
        <f>BJ78/CK78-1</f>
        <v/>
      </c>
      <c r="BL78" s="1409" t="n">
        <v>115.9873</v>
      </c>
      <c r="BM78" s="31">
        <f>BL78/CM78-1</f>
        <v/>
      </c>
      <c r="BN78" s="1409" t="n">
        <v>112.5119</v>
      </c>
      <c r="BO78" s="31">
        <f>BN78/CO78-1</f>
        <v/>
      </c>
      <c r="BP78" s="1409" t="n">
        <v>109.5821</v>
      </c>
      <c r="BQ78" s="31">
        <f>BP78/CQ78-1</f>
        <v/>
      </c>
      <c r="BR78" s="1409" t="n">
        <v>125.0458</v>
      </c>
      <c r="BS78" s="31">
        <f>BR78/CS78-1</f>
        <v/>
      </c>
      <c r="BT78" s="1409">
        <f>AV78+AX78+AZ78+BB78+BD78+BF78+BH78+BJ78+BL78+BN78+BP78+BR78</f>
        <v/>
      </c>
      <c r="BU78" s="31">
        <f>BT78/SUM(BW78,BY78,CA78,CC78,CE78,CG78,CI78,CK78,CM78,CO78,CQ78,CS78)-1</f>
        <v/>
      </c>
      <c r="BV78" s="31" t="n"/>
      <c r="BW78" s="1417" t="n">
        <v>95.49590000000001</v>
      </c>
      <c r="BX78" s="1410">
        <f>BW78/DK78-1</f>
        <v/>
      </c>
      <c r="BY78" s="1417" t="n">
        <v>127.7354</v>
      </c>
      <c r="BZ78" s="1410">
        <f>BY78/DL78-1</f>
        <v/>
      </c>
      <c r="CA78" s="1414" t="n">
        <v>127.25</v>
      </c>
      <c r="CB78" s="1410">
        <f>CA78/DM78-1</f>
        <v/>
      </c>
      <c r="CC78" s="1414" t="n">
        <v>137.1824</v>
      </c>
      <c r="CD78" s="1410">
        <f>CC78/DN78-1</f>
        <v/>
      </c>
      <c r="CE78" s="1414" t="n">
        <v>137.5077</v>
      </c>
      <c r="CF78" s="1410">
        <f>CE78/DO78-1</f>
        <v/>
      </c>
      <c r="CG78" s="1427" t="n">
        <v>138.2176</v>
      </c>
      <c r="CH78" s="1410">
        <f>CG78/DP78-1</f>
        <v/>
      </c>
      <c r="CI78" s="1427" t="n">
        <v>131.2015</v>
      </c>
      <c r="CJ78" s="1410">
        <f>CI78/DQ78-1</f>
        <v/>
      </c>
      <c r="CK78" s="1414" t="n">
        <v>124.8217</v>
      </c>
      <c r="CL78" s="1410">
        <f>CK78/DR78-1</f>
        <v/>
      </c>
      <c r="CM78" s="1414" t="n">
        <v>122.299</v>
      </c>
      <c r="CN78" s="1410">
        <f>CM78/DS78-1</f>
        <v/>
      </c>
      <c r="CO78" s="1414" t="n">
        <v>112.491</v>
      </c>
      <c r="CP78" s="1410">
        <f>CO78/DT78-1</f>
        <v/>
      </c>
      <c r="CQ78" s="1414" t="n">
        <v>106.8319</v>
      </c>
      <c r="CR78" s="1410">
        <f>CQ78/DV78-1</f>
        <v/>
      </c>
      <c r="CS78" s="1414" t="n">
        <v>111.2094</v>
      </c>
      <c r="CT78" s="1410">
        <f>CS78/DV78-1</f>
        <v/>
      </c>
      <c r="CU78" s="1414">
        <f>BW78+BY78+CA78+CC78+CE78+CG78+CI78+CK78+CM78+CO78+CQ78+CS78</f>
        <v/>
      </c>
      <c r="CV78" s="1410">
        <f>CU78/SUM(DK78:DV78)-1</f>
        <v/>
      </c>
      <c r="CW78" s="1410" t="n"/>
      <c r="CX78" s="1412">
        <f>CS78/CQ78-1</f>
        <v/>
      </c>
      <c r="CY78" s="1412">
        <f>CQ78/CO78-1</f>
        <v/>
      </c>
      <c r="CZ78" s="1412" t="n"/>
      <c r="DA78" s="1412" t="n"/>
      <c r="DB78" s="1412" t="n"/>
      <c r="DC78" s="1412" t="n"/>
      <c r="DD78" s="1412" t="n"/>
      <c r="DE78" s="1412" t="n"/>
      <c r="DF78" s="1412" t="n"/>
      <c r="DG78" s="1412" t="n"/>
      <c r="DH78" s="1412" t="n"/>
      <c r="DI78" s="1412" t="n"/>
      <c r="DJ78" s="1431" t="inlineStr">
        <is>
          <t>随州市</t>
        </is>
      </c>
      <c r="DK78" s="1441" t="n">
        <v>1.9427</v>
      </c>
      <c r="DL78" s="1441" t="n">
        <v>1.5984</v>
      </c>
      <c r="DM78" s="1428" t="n">
        <v>1.8448</v>
      </c>
      <c r="DN78" s="1428" t="n">
        <v>0.8542999999999999</v>
      </c>
      <c r="DO78" s="1428" t="n">
        <v>1.4238</v>
      </c>
      <c r="DP78" s="1428" t="n">
        <v>2.2146</v>
      </c>
      <c r="DQ78" s="1428" t="n">
        <v>2.2265</v>
      </c>
      <c r="DR78" s="1428" t="n">
        <v>1.6872</v>
      </c>
      <c r="DS78" s="1428" t="n">
        <v>4.5141</v>
      </c>
      <c r="DT78" s="1428" t="n">
        <v>3.9143</v>
      </c>
      <c r="DU78" s="1428" t="n">
        <v>3.9922</v>
      </c>
      <c r="DV78" s="1428" t="n">
        <v>4.069</v>
      </c>
      <c r="DW78" s="1429" t="n">
        <v>1.22471295790049</v>
      </c>
      <c r="DX78" s="1428" t="n">
        <v>30.2819</v>
      </c>
      <c r="DY78" s="924" t="n">
        <v>0.276036377396527</v>
      </c>
      <c r="DZ78" s="924" t="n"/>
      <c r="EA78" s="1399" t="n">
        <v>2.56148</v>
      </c>
      <c r="EB78" s="1399" t="n">
        <v>2.0366</v>
      </c>
      <c r="EC78" s="1399" t="n">
        <v>2.20782</v>
      </c>
      <c r="ED78" s="1399" t="n">
        <v>2.18532</v>
      </c>
      <c r="EE78" s="1399" t="n">
        <v>2.1594</v>
      </c>
      <c r="EF78" s="1399" t="n">
        <v>1.9574</v>
      </c>
      <c r="EG78" s="1399" t="n">
        <v>1.7941</v>
      </c>
      <c r="EH78" s="1399" t="n">
        <v>1.8056</v>
      </c>
      <c r="EI78" s="1399" t="n">
        <v>1.7639</v>
      </c>
      <c r="EJ78" s="1399" t="n">
        <v>1.6744</v>
      </c>
      <c r="EK78" s="1399" t="n">
        <v>1.7562</v>
      </c>
      <c r="EL78" s="1399" t="n">
        <v>1.829</v>
      </c>
      <c r="EM78" s="1405" t="n"/>
      <c r="EN78" s="31" t="n"/>
      <c r="EO78" s="1955">
        <f>SUM(EA78:EL78)</f>
        <v/>
      </c>
    </row>
    <row r="79" ht="27" customFormat="1" customHeight="1" s="190">
      <c r="A79" s="1977" t="n"/>
      <c r="B79" s="1392" t="inlineStr">
        <is>
          <t>规下货运量      (万吨)</t>
        </is>
      </c>
      <c r="C79" s="1409" t="n">
        <v>792.398419439053</v>
      </c>
      <c r="D79" s="31">
        <f>C79/T79-1</f>
        <v/>
      </c>
      <c r="E79" s="1409" t="n">
        <v>455.337576816373</v>
      </c>
      <c r="F79" s="31">
        <f>E79/V79-1</f>
        <v/>
      </c>
      <c r="G79" s="1409" t="n">
        <v>719.787008337742</v>
      </c>
      <c r="H79" s="31">
        <f>G79/X79-1</f>
        <v/>
      </c>
      <c r="I79" s="1409" t="n">
        <v>767.442908112547</v>
      </c>
      <c r="J79" s="31">
        <f>I79/Z79-1</f>
        <v/>
      </c>
      <c r="K79" s="1409" t="n">
        <v>782.5708036698641</v>
      </c>
      <c r="L79" s="31">
        <f>K79/AB79-1</f>
        <v/>
      </c>
      <c r="M79" s="1409" t="n">
        <v>791.623023484089</v>
      </c>
      <c r="N79" s="31">
        <f>M79/AD79-1</f>
        <v/>
      </c>
      <c r="O79" s="1409" t="n">
        <v>734.9704884069409</v>
      </c>
      <c r="P79" s="31">
        <f>O79/AF79-1</f>
        <v/>
      </c>
      <c r="Q79" s="1409">
        <f>C79+E79+G79+I79+K79+M79+O79</f>
        <v/>
      </c>
      <c r="R79" s="31">
        <f>Q79/SUM(T79,V79,X79,Z79,AB79,AD79,AF79)-1</f>
        <v/>
      </c>
      <c r="S79" s="31" t="n"/>
      <c r="T79" s="1409" t="n">
        <v>591.838194958077</v>
      </c>
      <c r="U79" s="31">
        <f>T79/AV79-1</f>
        <v/>
      </c>
      <c r="V79" s="1409" t="n">
        <v>493.249905126893</v>
      </c>
      <c r="W79" s="31">
        <f>V79/AX79-1</f>
        <v/>
      </c>
      <c r="X79" s="1409" t="n">
        <v>690.3828159290459</v>
      </c>
      <c r="Y79" s="31">
        <f>X79/AZ79-1</f>
        <v/>
      </c>
      <c r="Z79" s="1409" t="n">
        <v>714.960455328718</v>
      </c>
      <c r="AA79" s="31">
        <f>Z79/BB79-1</f>
        <v/>
      </c>
      <c r="AB79" s="1409" t="n">
        <v>700.8828498599451</v>
      </c>
      <c r="AC79" s="31">
        <f>AB79/BD79-1</f>
        <v/>
      </c>
      <c r="AD79" s="1409" t="n">
        <v>628.930649711368</v>
      </c>
      <c r="AE79" s="31">
        <f>AD79/BF79-1</f>
        <v/>
      </c>
      <c r="AF79" s="1409" t="n">
        <v>600.2490947930049</v>
      </c>
      <c r="AG79" s="31">
        <f>AF79/BH79-1</f>
        <v/>
      </c>
      <c r="AH79" s="1409" t="n">
        <v>636.314540374687</v>
      </c>
      <c r="AI79" s="31">
        <f>AH79/BJ79-1</f>
        <v/>
      </c>
      <c r="AJ79" s="1409" t="n">
        <v>734.988215125497</v>
      </c>
      <c r="AK79" s="31">
        <f>AJ79/BL79-1</f>
        <v/>
      </c>
      <c r="AL79" s="1409" t="n">
        <v>640.425661484699</v>
      </c>
      <c r="AM79" s="31">
        <f>AL79/BN79-1</f>
        <v/>
      </c>
      <c r="AN79" s="1409" t="n">
        <v>661.6738174394869</v>
      </c>
      <c r="AO79" s="31">
        <f>AN79/BP79-1</f>
        <v/>
      </c>
      <c r="AP79" s="1409" t="n">
        <v>662.7607068866839</v>
      </c>
      <c r="AQ79" s="31">
        <f>AP79/BR79-1</f>
        <v/>
      </c>
      <c r="AR79" s="1409">
        <f>T79+V79+X79+Z79+AB79+AD79+AF79+AH79+AJ79+AL79+AN79+AP79</f>
        <v/>
      </c>
      <c r="AS79" s="31">
        <f>AR79/SUM(AV79,AX79,AZ79,BB79,BD79,BF79,BH79,BJ79,BL79,BN79,BP79,BR79)-1</f>
        <v/>
      </c>
      <c r="AT79" s="31" t="n"/>
      <c r="AU79" s="1409">
        <f>AV79+AX79+AZ79+BB79+BD79+BF79+BH79+BJ79+BL79+BN79+BP79</f>
        <v/>
      </c>
      <c r="AV79" s="1409" t="n">
        <v>650.506579882324</v>
      </c>
      <c r="AW79" s="31">
        <f>AV79/BW79-1</f>
        <v/>
      </c>
      <c r="AX79" s="1409" t="n">
        <v>281.603060749162</v>
      </c>
      <c r="AY79" s="31">
        <f>AX79/BY79-1</f>
        <v/>
      </c>
      <c r="AZ79" s="1409" t="n">
        <v>595.253059841141</v>
      </c>
      <c r="BA79" s="31">
        <f>AZ79/CA79-1</f>
        <v/>
      </c>
      <c r="BB79" s="1409" t="n">
        <v>636.411787638918</v>
      </c>
      <c r="BC79" s="31">
        <f>BB79/CC79-1</f>
        <v/>
      </c>
      <c r="BD79" s="1409" t="n">
        <v>650.2181709107</v>
      </c>
      <c r="BE79" s="31">
        <f>BD79/CE79-1</f>
        <v/>
      </c>
      <c r="BF79" s="1409" t="n">
        <v>579.516719682052</v>
      </c>
      <c r="BG79" s="31">
        <f>BF79/CG79-1</f>
        <v/>
      </c>
      <c r="BH79" s="1409" t="n">
        <v>573.1645333462391</v>
      </c>
      <c r="BI79" s="31">
        <f>BH79/CI79-1</f>
        <v/>
      </c>
      <c r="BJ79" s="1409" t="n">
        <v>632.291983772061</v>
      </c>
      <c r="BK79" s="31">
        <f>BJ79/CK79-1</f>
        <v/>
      </c>
      <c r="BL79" s="1409" t="n">
        <v>666.517221479418</v>
      </c>
      <c r="BM79" s="31">
        <f>BL79/CM79-1</f>
        <v/>
      </c>
      <c r="BN79" s="1409" t="n">
        <v>648.4123788570361</v>
      </c>
      <c r="BO79" s="31">
        <f>BN79/CO79-1</f>
        <v/>
      </c>
      <c r="BP79" s="1409" t="n">
        <v>640.216934762188</v>
      </c>
      <c r="BQ79" s="31">
        <f>BP79/CQ79-1</f>
        <v/>
      </c>
      <c r="BR79" s="1409" t="n">
        <v>655.892014806621</v>
      </c>
      <c r="BS79" s="31">
        <f>BR79/CS79-1</f>
        <v/>
      </c>
      <c r="BT79" s="1409">
        <f>AV79+AX79+AZ79+BB79+BD79+BF79+BH79+BJ79+BL79+BN79+BP79+BR79</f>
        <v/>
      </c>
      <c r="BU79" s="31">
        <f>BT79/SUM(BW79,BY79,CA79,CC79,CE79,CG79,CI79,CK79,CM79,CO79,CQ79,CS79)-1</f>
        <v/>
      </c>
      <c r="BV79" s="31" t="n"/>
      <c r="BW79" s="1417" t="n">
        <v>358.441447693354</v>
      </c>
      <c r="BX79" s="1410">
        <f>BW79/DK79-1</f>
        <v/>
      </c>
      <c r="BY79" s="1417" t="n">
        <v>421.136968544466</v>
      </c>
      <c r="BZ79" s="1410">
        <f>BY79/DL79-1</f>
        <v/>
      </c>
      <c r="CA79" s="1414" t="n">
        <v>551.088792538774</v>
      </c>
      <c r="CB79" s="1410">
        <f>CA79/DM79-1</f>
        <v/>
      </c>
      <c r="CC79" s="1414" t="n">
        <v>543.145723310526</v>
      </c>
      <c r="CD79" s="1410">
        <f>CC79/DN79-1</f>
        <v/>
      </c>
      <c r="CE79" s="1414" t="n">
        <v>561.221857541754</v>
      </c>
      <c r="CF79" s="1410">
        <f>CE79/DO79-1</f>
        <v/>
      </c>
      <c r="CG79" s="1427" t="n">
        <v>546.836119427295</v>
      </c>
      <c r="CH79" s="1410">
        <f>CG79/DP79-1</f>
        <v/>
      </c>
      <c r="CI79" s="1427" t="n">
        <v>513.167309273509</v>
      </c>
      <c r="CJ79" s="1410">
        <f>CI79/DQ79-1</f>
        <v/>
      </c>
      <c r="CK79" s="1414" t="n">
        <v>600.297996538662</v>
      </c>
      <c r="CL79" s="1410">
        <f>CK79/DR79-1</f>
        <v/>
      </c>
      <c r="CM79" s="1414" t="n">
        <v>594.7138439667231</v>
      </c>
      <c r="CN79" s="1410">
        <f>CM79/DS79-1</f>
        <v/>
      </c>
      <c r="CO79" s="1414" t="n">
        <v>585.763635195639</v>
      </c>
      <c r="CP79" s="1410">
        <f>CO79/DT79-1</f>
        <v/>
      </c>
      <c r="CQ79" s="1414" t="n">
        <v>579.684523554358</v>
      </c>
      <c r="CR79" s="1410">
        <f>CQ79/DV79-1</f>
        <v/>
      </c>
      <c r="CS79" s="1414" t="n">
        <v>563.877750888837</v>
      </c>
      <c r="CT79" s="1410">
        <f>CS79/DV79-1</f>
        <v/>
      </c>
      <c r="CU79" s="1414">
        <f>BW79+BY79+CA79+CC79+CE79+CG79+CI79+CK79+CM79+CO79+CQ79+CS79</f>
        <v/>
      </c>
      <c r="CV79" s="1410">
        <f>CU79/SUM(DK79:DV79)-1</f>
        <v/>
      </c>
      <c r="CW79" s="1410" t="n"/>
      <c r="CX79" s="1412">
        <f>CS79/CQ79-1</f>
        <v/>
      </c>
      <c r="CY79" s="1412">
        <f>CQ79/CO79-1</f>
        <v/>
      </c>
      <c r="CZ79" s="1412" t="n"/>
      <c r="DA79" s="1412" t="n"/>
      <c r="DB79" s="1412" t="n"/>
      <c r="DC79" s="1412" t="n"/>
      <c r="DD79" s="1412" t="n"/>
      <c r="DE79" s="1412" t="n"/>
      <c r="DF79" s="1412" t="n"/>
      <c r="DG79" s="1412" t="n"/>
      <c r="DH79" s="1412" t="n"/>
      <c r="DI79" s="1412" t="n"/>
      <c r="DK79" s="1441" t="n">
        <v>532.9115486959951</v>
      </c>
      <c r="DL79" s="1441" t="n">
        <v>368.733217544667</v>
      </c>
      <c r="DM79" s="1428" t="n">
        <v>591.8500479510251</v>
      </c>
      <c r="DN79" s="1428" t="n">
        <v>571.0687779285211</v>
      </c>
      <c r="DO79" s="1428" t="n">
        <v>624.824587402612</v>
      </c>
      <c r="DP79" s="1428" t="n">
        <v>574.657829148137</v>
      </c>
      <c r="DQ79" s="1428" t="n">
        <v>548.596081929085</v>
      </c>
      <c r="DR79" s="1428" t="n">
        <v>613.5596219054221</v>
      </c>
      <c r="DS79" s="1428" t="n">
        <v>662.940531709002</v>
      </c>
      <c r="DT79" s="1428" t="n">
        <v>621.46665079295</v>
      </c>
      <c r="DU79" s="1428" t="n">
        <v>605.1306309768589</v>
      </c>
      <c r="DV79" s="1428" t="n">
        <v>601.736527749612</v>
      </c>
      <c r="DW79" s="1429" t="n">
        <v>-0.09826855031249548</v>
      </c>
      <c r="DX79" s="1428" t="n">
        <v>6917.476053733887</v>
      </c>
      <c r="DY79" s="924" t="n">
        <v>-0.1516340376853805</v>
      </c>
      <c r="DZ79" s="924" t="n"/>
      <c r="EA79" s="1399" t="n">
        <v>811.5463847977001</v>
      </c>
      <c r="EB79" s="1399" t="n">
        <v>298.018017292605</v>
      </c>
      <c r="EC79" s="1399" t="n">
        <v>593.195760738167</v>
      </c>
      <c r="ED79" s="1399" t="n">
        <v>741.3175150856159</v>
      </c>
      <c r="EE79" s="1399" t="n">
        <v>749.2201572151949</v>
      </c>
      <c r="EF79" s="1399" t="n">
        <v>807.050288963057</v>
      </c>
      <c r="EG79" s="1399" t="n">
        <v>698.7557103974101</v>
      </c>
      <c r="EH79" s="1399" t="n">
        <v>710.327873392525</v>
      </c>
      <c r="EI79" s="1399" t="n">
        <v>718.6276443855339</v>
      </c>
      <c r="EJ79" s="1399" t="n">
        <v>651.852696037961</v>
      </c>
      <c r="EK79" s="1399" t="n">
        <v>706.6577300796059</v>
      </c>
      <c r="EL79" s="1399" t="n">
        <v>667.31234444373</v>
      </c>
      <c r="EM79" s="1418" t="n"/>
      <c r="EN79" s="31" t="n"/>
      <c r="EO79" s="1955">
        <f>SUM(EA79:EL79)</f>
        <v/>
      </c>
    </row>
    <row r="80" ht="27" customHeight="1" s="21">
      <c r="A80" s="1977" t="n"/>
      <c r="B80" s="1392" t="inlineStr">
        <is>
          <t>规上+规下周转量  (万吨公里)</t>
        </is>
      </c>
      <c r="C80" s="1409">
        <f>C81+C82</f>
        <v/>
      </c>
      <c r="D80" s="31">
        <f>C80/T80-1</f>
        <v/>
      </c>
      <c r="E80" s="1409">
        <f>E81+E82</f>
        <v/>
      </c>
      <c r="F80" s="31">
        <f>E80/V80-1</f>
        <v/>
      </c>
      <c r="G80" s="1409">
        <f>G81+G82</f>
        <v/>
      </c>
      <c r="H80" s="31">
        <f>G80/X80-1</f>
        <v/>
      </c>
      <c r="I80" s="1409">
        <f>I81+I82</f>
        <v/>
      </c>
      <c r="J80" s="31">
        <f>I80/Z80-1</f>
        <v/>
      </c>
      <c r="K80" s="2169">
        <f>K81+K82</f>
      </c>
      <c r="L80" s="31">
        <f>K80/AB80-1</f>
      </c>
      <c r="M80" s="2170">
        <f>M81+M82</f>
      </c>
      <c r="N80" s="31">
        <f>M80/AD80-1</f>
      </c>
      <c r="O80" s="2171">
        <f>O81+O82</f>
      </c>
      <c r="P80" s="31">
        <f>O80/AF80-1</f>
      </c>
      <c r="Q80" s="1409">
        <f>C80+E80+G80+I80+K80+M80+O80</f>
      </c>
      <c r="R80" s="31">
        <f>Q80/SUM(T80,V80,X80,Z80,AB80,AD80,AF80)-1</f>
      </c>
      <c r="S80" s="31" t="n"/>
      <c r="T80" s="1409">
        <f>T81+T82</f>
        <v/>
      </c>
      <c r="U80" s="31">
        <f>T80/AV80-1</f>
        <v/>
      </c>
      <c r="V80" s="1409">
        <f>V81+V82</f>
        <v/>
      </c>
      <c r="W80" s="31">
        <f>V80/AX80-1</f>
        <v/>
      </c>
      <c r="X80" s="1409">
        <f>X81+X82</f>
        <v/>
      </c>
      <c r="Y80" s="31">
        <f>X80/AZ80-1</f>
        <v/>
      </c>
      <c r="Z80" s="1409">
        <f>Z81+Z82</f>
        <v/>
      </c>
      <c r="AA80" s="31">
        <f>Z80/BB80-1</f>
        <v/>
      </c>
      <c r="AB80" s="1409">
        <f>AB81+AB82</f>
        <v/>
      </c>
      <c r="AC80" s="31">
        <f>AB80/BD80-1</f>
        <v/>
      </c>
      <c r="AD80" s="1409">
        <f>AD81+AD82</f>
        <v/>
      </c>
      <c r="AE80" s="31">
        <f>AD80/BF80-1</f>
        <v/>
      </c>
      <c r="AF80" s="1409">
        <f>AF81+AF82</f>
        <v/>
      </c>
      <c r="AG80" s="31">
        <f>AF80/BH80-1</f>
        <v/>
      </c>
      <c r="AH80" s="1409">
        <f>AH81+AH82</f>
        <v/>
      </c>
      <c r="AI80" s="31">
        <f>AH80/BJ80-1</f>
        <v/>
      </c>
      <c r="AJ80" s="1409">
        <f>AJ81+AJ82</f>
        <v/>
      </c>
      <c r="AK80" s="31">
        <f>AJ80/BL80-1</f>
        <v/>
      </c>
      <c r="AL80" s="1409">
        <f>AL81+AL82</f>
        <v/>
      </c>
      <c r="AM80" s="31">
        <f>AL80/BN80-1</f>
        <v/>
      </c>
      <c r="AN80" s="1409">
        <f>AN81+AN82</f>
        <v/>
      </c>
      <c r="AO80" s="31">
        <f>AN80/BP80-1</f>
        <v/>
      </c>
      <c r="AP80" s="1409">
        <f>AP81+AP82</f>
        <v/>
      </c>
      <c r="AQ80" s="31">
        <f>AP80/BR80-1</f>
        <v/>
      </c>
      <c r="AR80" s="1409">
        <f>T80+V80+X80+Z80+AB80+AD80+AF80+AH80+AJ80+AL80+AN80+AP80</f>
      </c>
      <c r="AS80" s="31">
        <f>AR80/SUM(AV80,AX80,AZ80,BB80,BD80,BF80,BH80,BJ80,BL80,BN80,BP80,BR80)-1</f>
        <v/>
      </c>
      <c r="AT80" s="31" t="n"/>
      <c r="AU80" s="1409">
        <f>AV80+AX80+AZ80+BB80+BD80+BF80+BH80+BJ80+BL80+BN80+BP80</f>
        <v/>
      </c>
      <c r="AV80" s="1409">
        <f>AV81+AV82</f>
        <v/>
      </c>
      <c r="AW80" s="31">
        <f>AV80/BW80-1</f>
        <v/>
      </c>
      <c r="AX80" s="1409">
        <f>AX81+AX82</f>
        <v/>
      </c>
      <c r="AY80" s="31">
        <f>AX80/BY80-1</f>
        <v/>
      </c>
      <c r="AZ80" s="1409">
        <f>AZ81+AZ82</f>
        <v/>
      </c>
      <c r="BA80" s="31">
        <f>AZ80/CA80-1</f>
        <v/>
      </c>
      <c r="BB80" s="1409">
        <f>BB81+BB82</f>
        <v/>
      </c>
      <c r="BC80" s="31">
        <f>BB80/CC80-1</f>
        <v/>
      </c>
      <c r="BD80" s="1409">
        <f>BD81+BD82</f>
        <v/>
      </c>
      <c r="BE80" s="31">
        <f>BD80/CE80-1</f>
        <v/>
      </c>
      <c r="BF80" s="1409">
        <f>BF81+BF82</f>
        <v/>
      </c>
      <c r="BG80" s="31">
        <f>BF80/CG80-1</f>
        <v/>
      </c>
      <c r="BH80" s="1409">
        <f>BH81+BH82</f>
        <v/>
      </c>
      <c r="BI80" s="31">
        <f>BH80/CI80-1</f>
        <v/>
      </c>
      <c r="BJ80" s="1409">
        <f>BJ81+BJ82</f>
        <v/>
      </c>
      <c r="BK80" s="31">
        <f>BJ80/CK80-1</f>
        <v/>
      </c>
      <c r="BL80" s="1409">
        <f>BL81+BL82</f>
        <v/>
      </c>
      <c r="BM80" s="31">
        <f>BL80/CM80-1</f>
        <v/>
      </c>
      <c r="BN80" s="1409">
        <f>BN81+BN82</f>
        <v/>
      </c>
      <c r="BO80" s="31">
        <f>BN80/CO80-1</f>
        <v/>
      </c>
      <c r="BP80" s="1409">
        <f>BP81+BP82</f>
        <v/>
      </c>
      <c r="BQ80" s="31">
        <f>BP80/CQ80-1</f>
        <v/>
      </c>
      <c r="BR80" s="1409">
        <f>BR81+BR82</f>
        <v/>
      </c>
      <c r="BS80" s="31">
        <f>BR80/CS80-1</f>
        <v/>
      </c>
      <c r="BT80" s="1409">
        <f>AV80+AX80+AZ80+BB80+BD80+BF80+BH80+BJ80+BL80+BN80+BP80+BR80</f>
        <v/>
      </c>
      <c r="BU80" s="31">
        <f>BT80/SUM(BW80,BY80,CA80,CC80,CE80,CG80,CI80,CK80,CM80,CO80,CQ80,CS80)-1</f>
        <v/>
      </c>
      <c r="BV80" s="31" t="n"/>
      <c r="BW80" s="1414">
        <f>BW81+BW82</f>
        <v/>
      </c>
      <c r="BX80" s="1410">
        <f>BW80/DK80-1</f>
        <v/>
      </c>
      <c r="BY80" s="1414">
        <f>BY81+BY82</f>
        <v/>
      </c>
      <c r="BZ80" s="1410">
        <f>BY80/DL80-1</f>
        <v/>
      </c>
      <c r="CA80" s="1414">
        <f>SUM(CA81:CA82)</f>
        <v/>
      </c>
      <c r="CB80" s="1410">
        <f>CA80/DM80-1</f>
        <v/>
      </c>
      <c r="CC80" s="1414" t="n">
        <v>109156.006771721</v>
      </c>
      <c r="CD80" s="1410">
        <f>CC80/DN80-1</f>
        <v/>
      </c>
      <c r="CE80" s="1414" t="n">
        <v>111311.24730415</v>
      </c>
      <c r="CF80" s="1410">
        <f>CE80/DO80-1</f>
        <v/>
      </c>
      <c r="CG80" s="1414">
        <f>CG81+CG82</f>
        <v/>
      </c>
      <c r="CH80" s="1410">
        <f>CG80/DP80-1</f>
        <v/>
      </c>
      <c r="CI80" s="1414">
        <f>CI81+CI82</f>
        <v/>
      </c>
      <c r="CJ80" s="1410">
        <f>CI80/DQ80-1</f>
        <v/>
      </c>
      <c r="CK80" s="1414" t="n">
        <v>117648.55882914</v>
      </c>
      <c r="CL80" s="1410">
        <f>CK80/DR80-1</f>
        <v/>
      </c>
      <c r="CM80" s="1414">
        <f>SUM(CM81:CM82)</f>
        <v/>
      </c>
      <c r="CN80" s="1410">
        <f>CM80/DS80-1</f>
        <v/>
      </c>
      <c r="CO80" s="1414">
        <f>SUM(CO81:CO82)</f>
        <v/>
      </c>
      <c r="CP80" s="1410">
        <f>CO80/DT80-1</f>
        <v/>
      </c>
      <c r="CQ80" s="1414">
        <f>CQ81+CQ82</f>
        <v/>
      </c>
      <c r="CR80" s="1410">
        <f>CQ80/DV80-1</f>
        <v/>
      </c>
      <c r="CS80" s="1414">
        <f>CS81+CS82</f>
        <v/>
      </c>
      <c r="CT80" s="1410">
        <f>CS80/DV80-1</f>
        <v/>
      </c>
      <c r="CU80" s="1414">
        <f>BW80+BY80+CA80+CC80+CE80+CG80+CI80+CK80+CM80+CO80+CQ80+CS80</f>
        <v/>
      </c>
      <c r="CV80" s="1410">
        <f>CU80/SUM(DK80:DV80)-1</f>
        <v/>
      </c>
      <c r="CW80" s="1410" t="n"/>
      <c r="CX80" s="1412">
        <f>CS80/CQ80-1</f>
        <v/>
      </c>
      <c r="CY80" s="1412">
        <f>CQ80/CO80-1</f>
        <v/>
      </c>
      <c r="CZ80" s="1412" t="n"/>
      <c r="DA80" s="1412" t="n"/>
      <c r="DB80" s="1412" t="n"/>
      <c r="DC80" s="1412" t="n"/>
      <c r="DD80" s="1412" t="n"/>
      <c r="DE80" s="1412" t="n"/>
      <c r="DF80" s="1412" t="n"/>
      <c r="DG80" s="1412" t="n"/>
      <c r="DH80" s="1412" t="n"/>
      <c r="DI80" s="1412" t="n"/>
      <c r="DK80" s="1414" t="n">
        <v>97083.8912944092</v>
      </c>
      <c r="DL80" s="1414" t="n">
        <v>68156.4650788236</v>
      </c>
      <c r="DM80" s="1414" t="n">
        <v>105396.482021151</v>
      </c>
      <c r="DN80" s="1414" t="n">
        <v>103027.071434871</v>
      </c>
      <c r="DO80" s="1414" t="n">
        <v>106465.493315375</v>
      </c>
      <c r="DP80" s="1414" t="n">
        <v>99896.8713756583</v>
      </c>
      <c r="DQ80" s="1414" t="n">
        <v>96784.01328335531</v>
      </c>
      <c r="DR80" s="1414" t="n">
        <v>105169.369390804</v>
      </c>
      <c r="DS80" s="1414" t="n">
        <v>114387.992741429</v>
      </c>
      <c r="DT80" s="1414" t="n">
        <v>112530.04212687</v>
      </c>
      <c r="DU80" s="1414" t="n">
        <v>114518.158569027</v>
      </c>
      <c r="DV80" s="1414" t="n">
        <v>112291.770966288</v>
      </c>
      <c r="DW80" s="1410" t="n">
        <v>-0.00678053945594415</v>
      </c>
      <c r="DX80" s="1414" t="n">
        <v>1235707.62159806</v>
      </c>
      <c r="DY80" s="31" t="n">
        <v>-0.093152504026527</v>
      </c>
      <c r="DZ80" s="31" t="n"/>
      <c r="EA80" s="1399">
        <f>EA81+EA82</f>
        <v/>
      </c>
      <c r="EB80" s="1399">
        <f>EB81+EB82</f>
        <v/>
      </c>
      <c r="EC80" s="1399">
        <f>EC81+EC82</f>
        <v/>
      </c>
      <c r="ED80" s="1399">
        <f>ED81+ED82</f>
        <v/>
      </c>
      <c r="EE80" s="1399">
        <f>EE81+EE82</f>
        <v/>
      </c>
      <c r="EF80" s="1399">
        <f>EF81+EF82</f>
        <v/>
      </c>
      <c r="EG80" s="1399">
        <f>EG81+EG82</f>
        <v/>
      </c>
      <c r="EH80" s="1399">
        <f>EH81+EH82</f>
        <v/>
      </c>
      <c r="EI80" s="1399">
        <f>EI81+EI82</f>
        <v/>
      </c>
      <c r="EJ80" s="1399">
        <f>EJ81+EJ82</f>
        <v/>
      </c>
      <c r="EK80" s="1417">
        <f>EK81+EK82</f>
        <v/>
      </c>
      <c r="EL80" s="1417">
        <f>EL81+EL82</f>
        <v/>
      </c>
      <c r="EM80" s="1418" t="n"/>
      <c r="EN80" s="31" t="n"/>
      <c r="EO80" s="1435" t="n"/>
    </row>
    <row r="81" ht="27" customHeight="1" s="21">
      <c r="A81" s="1977" t="n"/>
      <c r="B81" s="1392" t="inlineStr">
        <is>
          <t>规上货物周转量  (万吨公里)</t>
        </is>
      </c>
      <c r="C81" s="1409" t="n">
        <v>12170.7095</v>
      </c>
      <c r="D81" s="31">
        <f>C81/T81-1</f>
        <v/>
      </c>
      <c r="E81" s="1409" t="n">
        <v>9779.3776</v>
      </c>
      <c r="F81" s="31">
        <f>E81/V81-1</f>
        <v/>
      </c>
      <c r="G81" s="1409" t="n">
        <v>10332.3705</v>
      </c>
      <c r="H81" s="31">
        <f>G81/X81-1</f>
        <v/>
      </c>
      <c r="I81" s="1409" t="n">
        <v>11079.5127</v>
      </c>
      <c r="J81" s="31">
        <f>I81/Z81-1</f>
        <v/>
      </c>
      <c r="K81" s="1409" t="n">
        <v>12610.8503</v>
      </c>
      <c r="L81" s="31">
        <f>K81/AB81-1</f>
      </c>
      <c r="M81" s="1409" t="n">
        <v>14081.1838</v>
      </c>
      <c r="N81" s="31">
        <f>M81/AD81-1</f>
      </c>
      <c r="O81" s="1409" t="n">
        <v>8236.1416</v>
      </c>
      <c r="P81" s="31">
        <f>O81/AF81-1</f>
      </c>
      <c r="Q81" s="1409">
        <f>C81+E81+G81+I81+K81+M81+O81</f>
      </c>
      <c r="R81" s="31">
        <f>Q81/SUM(T81,V81,X81,Z81,AB81,AD81,AF81)-1</f>
      </c>
      <c r="S81" s="31" t="n"/>
      <c r="T81" s="1409" t="n">
        <v>18714.3489</v>
      </c>
      <c r="U81" s="31">
        <f>T81/AV81-1</f>
        <v/>
      </c>
      <c r="V81" s="1409" t="n">
        <v>17415.9038</v>
      </c>
      <c r="W81" s="31">
        <f>V81/AX81-1</f>
        <v/>
      </c>
      <c r="X81" s="1409" t="n">
        <v>18985.3309</v>
      </c>
      <c r="Y81" s="31">
        <f>X81/AZ81-1</f>
        <v/>
      </c>
      <c r="Z81" s="1409" t="n">
        <v>21235.0205</v>
      </c>
      <c r="AA81" s="31">
        <f>Z81/BB81-1</f>
        <v/>
      </c>
      <c r="AB81" s="1409" t="n">
        <v>22293.9142</v>
      </c>
      <c r="AC81" s="31">
        <f>AB81/BD81-1</f>
        <v/>
      </c>
      <c r="AD81" s="1409" t="n">
        <v>23412.8616</v>
      </c>
      <c r="AE81" s="31">
        <f>AD81/BF81-1</f>
        <v/>
      </c>
      <c r="AF81" s="1409" t="n">
        <v>21597.7979</v>
      </c>
      <c r="AG81" s="31">
        <f>AF81/BH81-1</f>
        <v/>
      </c>
      <c r="AH81" s="1409" t="n">
        <v>18697.1455</v>
      </c>
      <c r="AI81" s="31">
        <f>AH81/BJ81-1</f>
        <v/>
      </c>
      <c r="AJ81" s="1409" t="n">
        <v>18586.87</v>
      </c>
      <c r="AK81" s="31">
        <f>AJ81/BL81-1</f>
        <v/>
      </c>
      <c r="AL81" s="1409" t="n">
        <v>17410.0318</v>
      </c>
      <c r="AM81" s="31">
        <f>AL81/BN81-1</f>
        <v/>
      </c>
      <c r="AN81" s="1409" t="n">
        <v>17731.8636</v>
      </c>
      <c r="AO81" s="31">
        <f>AN81/BP81-1</f>
        <v/>
      </c>
      <c r="AP81" s="1409" t="n">
        <v>19781.5087</v>
      </c>
      <c r="AQ81" s="31">
        <f>AP81/BR81-1</f>
        <v/>
      </c>
      <c r="AR81" s="1409">
        <f>T81+V81+X81+Z81+AB81+AD81+AF81+AH81+AJ81+AL81+AN81+AP81</f>
      </c>
      <c r="AS81" s="31">
        <f>AR81/SUM(AV81,AX81,AZ81,BB81,BD81,BF81,BH81,BJ81,BL81,BN81,BP81,BR81)-1</f>
        <v/>
      </c>
      <c r="AT81" s="31" t="n"/>
      <c r="AU81" s="1409">
        <f>AV81+AX81+AZ81+BB81+BD81+BF81+BH81+BJ81+BL81+BN81+BP81</f>
        <v/>
      </c>
      <c r="AV81" s="1409" t="n">
        <v>16064.8269</v>
      </c>
      <c r="AW81" s="31">
        <f>AV81/BW81-1</f>
        <v/>
      </c>
      <c r="AX81" s="1409" t="n">
        <v>14870.87</v>
      </c>
      <c r="AY81" s="31">
        <f>AX81/BY81-1</f>
        <v/>
      </c>
      <c r="AZ81" s="1409" t="n">
        <v>20237.4102</v>
      </c>
      <c r="BA81" s="31">
        <f>AZ81/CA81-1</f>
        <v/>
      </c>
      <c r="BB81" s="1409" t="n">
        <v>21272.1789</v>
      </c>
      <c r="BC81" s="31">
        <f>BB81/CC81-1</f>
        <v/>
      </c>
      <c r="BD81" s="1409" t="n">
        <v>21453.2878</v>
      </c>
      <c r="BE81" s="31">
        <f>BD81/CE81-1</f>
        <v/>
      </c>
      <c r="BF81" s="1409" t="n">
        <v>21560.9634</v>
      </c>
      <c r="BG81" s="31">
        <f>BF81/CG81-1</f>
        <v/>
      </c>
      <c r="BH81" s="1409" t="n">
        <v>20913.4336</v>
      </c>
      <c r="BI81" s="31">
        <f>BH81/CI81-1</f>
        <v/>
      </c>
      <c r="BJ81" s="1409" t="n">
        <v>20848.1167</v>
      </c>
      <c r="BK81" s="31">
        <f>BJ81/CK81-1</f>
        <v/>
      </c>
      <c r="BL81" s="1409" t="n">
        <v>20144.5431</v>
      </c>
      <c r="BM81" s="31">
        <f>BL81/CM81-1</f>
        <v/>
      </c>
      <c r="BN81" s="1409" t="n">
        <v>19007.6531</v>
      </c>
      <c r="BO81" s="31">
        <f>BN81/CO81-1</f>
        <v/>
      </c>
      <c r="BP81" s="1409" t="n">
        <v>18661.7322</v>
      </c>
      <c r="BQ81" s="31">
        <f>BP81/CQ81-1</f>
        <v/>
      </c>
      <c r="BR81" s="1409" t="n">
        <v>23155.0797</v>
      </c>
      <c r="BS81" s="31">
        <f>BR81/CS81-1</f>
        <v/>
      </c>
      <c r="BT81" s="1409">
        <f>AV81+AX81+AZ81+BB81+BD81+BF81+BH81+BJ81+BL81+BN81+BP81+BR81</f>
        <v/>
      </c>
      <c r="BU81" s="31">
        <f>BT81/SUM(BW81,BY81,CA81,CC81,CE81,CG81,CI81,CK81,CM81,CO81,CQ81,CS81)-1</f>
        <v/>
      </c>
      <c r="BV81" s="31" t="n"/>
      <c r="BW81" s="1417" t="n">
        <v>14245.1725</v>
      </c>
      <c r="BX81" s="1410">
        <f>BW81/DK81-1</f>
        <v/>
      </c>
      <c r="BY81" s="1417" t="n">
        <v>20806.0967</v>
      </c>
      <c r="BZ81" s="1410">
        <f>BY81/DL81-1</f>
        <v/>
      </c>
      <c r="CA81" s="1414" t="n">
        <v>22120.0179</v>
      </c>
      <c r="CB81" s="1410">
        <f>CA81/DM81-1</f>
        <v/>
      </c>
      <c r="CC81" s="1414" t="n">
        <v>22767.1797</v>
      </c>
      <c r="CD81" s="1410">
        <f>CC81/DN81-1</f>
        <v/>
      </c>
      <c r="CE81" s="1414" t="n">
        <v>23186.5319</v>
      </c>
      <c r="CF81" s="1410">
        <f>CE81/DO81-1</f>
        <v/>
      </c>
      <c r="CG81" s="1427" t="n">
        <v>23234.4785</v>
      </c>
      <c r="CH81" s="1410">
        <f>CG81/DP81-1</f>
        <v/>
      </c>
      <c r="CI81" s="1427" t="n">
        <v>22307.1123</v>
      </c>
      <c r="CJ81" s="1410">
        <f>CI81/DQ81-1</f>
        <v/>
      </c>
      <c r="CK81" s="1414" t="n">
        <v>20294.8622</v>
      </c>
      <c r="CL81" s="1410">
        <f>CK81/DR81-1</f>
        <v/>
      </c>
      <c r="CM81" s="1427" t="n">
        <v>20369.3888</v>
      </c>
      <c r="CN81" s="1410">
        <f>CM81/DS81-1</f>
        <v/>
      </c>
      <c r="CO81" s="1427" t="n">
        <v>18514.7063</v>
      </c>
      <c r="CP81" s="1410">
        <f>CO81/DT81-1</f>
        <v/>
      </c>
      <c r="CQ81" s="1417" t="n">
        <v>17690.1167</v>
      </c>
      <c r="CR81" s="1410">
        <f>CQ81/DV81-1</f>
        <v/>
      </c>
      <c r="CS81" s="1417" t="n">
        <v>17135.8758</v>
      </c>
      <c r="CT81" s="1410">
        <f>CS81/DV81-1</f>
        <v/>
      </c>
      <c r="CU81" s="1414">
        <f>BW81+BY81+CA81+CC81+CE81+CG81+CI81+CK81+CM81+CO81+CQ81+CS81</f>
        <v/>
      </c>
      <c r="CV81" s="1410">
        <f>CU81/SUM(DK81:DV81)-1</f>
        <v/>
      </c>
      <c r="CW81" s="1410" t="n"/>
      <c r="CX81" s="1412">
        <f>CS81/CQ81-1</f>
        <v/>
      </c>
      <c r="CY81" s="1412">
        <f>CQ81/CO81-1</f>
        <v/>
      </c>
      <c r="CZ81" s="1412" t="n"/>
      <c r="DA81" s="1412" t="n"/>
      <c r="DB81" s="1412" t="n"/>
      <c r="DC81" s="1412" t="n"/>
      <c r="DD81" s="1412" t="n"/>
      <c r="DE81" s="1412" t="n"/>
      <c r="DF81" s="1412" t="n"/>
      <c r="DG81" s="1412" t="n"/>
      <c r="DH81" s="1412" t="n"/>
      <c r="DI81" s="1412" t="n"/>
      <c r="DK81" s="1417" t="n">
        <v>2171.7081</v>
      </c>
      <c r="DL81" s="1417" t="n">
        <v>1814.3447</v>
      </c>
      <c r="DM81" s="1414" t="n">
        <v>2092.9268</v>
      </c>
      <c r="DN81" s="1414" t="n">
        <v>926.8457</v>
      </c>
      <c r="DO81" s="1414" t="n">
        <v>1576.0427</v>
      </c>
      <c r="DP81" s="1414" t="n">
        <v>2408.9485</v>
      </c>
      <c r="DQ81" s="1414" t="n">
        <v>2437.529</v>
      </c>
      <c r="DR81" s="1414" t="n">
        <v>1815.7689</v>
      </c>
      <c r="DS81" s="1414" t="n">
        <v>4479.0351</v>
      </c>
      <c r="DT81" s="1414" t="n">
        <v>3403.7564</v>
      </c>
      <c r="DU81" s="1414" t="n">
        <v>3586.5162</v>
      </c>
      <c r="DV81" s="1414" t="n">
        <v>3668.1641</v>
      </c>
      <c r="DW81" s="1410" t="n">
        <v>0.862782782583516</v>
      </c>
      <c r="DX81" s="1414" t="n">
        <v>30381.5862</v>
      </c>
      <c r="DY81" s="31" t="n">
        <v>0.199194681057155</v>
      </c>
      <c r="DZ81" s="31" t="n"/>
      <c r="EA81" s="1399" t="n">
        <v>2608.59952</v>
      </c>
      <c r="EB81" s="1399" t="n">
        <v>2283.1968</v>
      </c>
      <c r="EC81" s="1399" t="n">
        <v>2438.32519</v>
      </c>
      <c r="ED81" s="1399" t="n">
        <v>2391.44098</v>
      </c>
      <c r="EE81" s="1399" t="n">
        <v>2267.0686</v>
      </c>
      <c r="EF81" s="1399" t="n">
        <v>1984.0451</v>
      </c>
      <c r="EG81" s="1399" t="n">
        <v>1872.82</v>
      </c>
      <c r="EH81" s="1399" t="n">
        <v>1922.8336</v>
      </c>
      <c r="EI81" s="1399" t="n">
        <v>1917.0253</v>
      </c>
      <c r="EJ81" s="1399" t="n">
        <v>1798.4572</v>
      </c>
      <c r="EK81" s="1399" t="n">
        <v>1881.9934</v>
      </c>
      <c r="EL81" s="1399" t="n">
        <v>1969.1851</v>
      </c>
      <c r="EM81" s="1405" t="n"/>
      <c r="EN81" s="31" t="n"/>
      <c r="EO81" s="1955">
        <f>SUM(EA81:EL81)</f>
        <v/>
      </c>
    </row>
    <row r="82" ht="27" customHeight="1" s="21" thickBot="1">
      <c r="A82" s="1954" t="n"/>
      <c r="B82" s="1392" t="inlineStr">
        <is>
          <t>规下货物周转量  (万吨公里)</t>
        </is>
      </c>
      <c r="C82" s="1409" t="n">
        <v>111999.351754792</v>
      </c>
      <c r="D82" s="31">
        <f>C82/T82-1</f>
        <v/>
      </c>
      <c r="E82" s="1409" t="n">
        <v>73008.8347291455</v>
      </c>
      <c r="F82" s="31">
        <f>E82/V82-1</f>
        <v/>
      </c>
      <c r="G82" s="1409" t="n">
        <v>116180.187808522</v>
      </c>
      <c r="H82" s="31">
        <f>G82/X82-1</f>
        <v/>
      </c>
      <c r="I82" s="1409" t="n">
        <v>116704.933553103</v>
      </c>
      <c r="J82" s="31">
        <f>I82/Z82-1</f>
        <v/>
      </c>
      <c r="K82" s="2172" t="n">
        <v>117843.050682835</v>
      </c>
      <c r="L82" s="31">
        <f>K82/AB82-1</f>
      </c>
      <c r="M82" s="2173" t="n">
        <v>116852.397496026</v>
      </c>
      <c r="N82" s="31">
        <f>M82/AD82-1</f>
      </c>
      <c r="O82" s="2174" t="n">
        <v>114670.82033118</v>
      </c>
      <c r="P82" s="31">
        <f>O82/AF82-1</f>
      </c>
      <c r="Q82" s="1409">
        <f>C82+E82+G82+I82+K82+M82+O82</f>
      </c>
      <c r="R82" s="31">
        <f>Q82/SUM(T82,V82,X82,Z82,AB82,AD82,AF82)-1</f>
      </c>
      <c r="S82" s="31" t="n"/>
      <c r="T82" s="1409" t="n">
        <v>87380.8035887133</v>
      </c>
      <c r="U82" s="31">
        <f>T82/AV82-1</f>
        <v/>
      </c>
      <c r="V82" s="1409" t="n">
        <v>80000.1215553119</v>
      </c>
      <c r="W82" s="31">
        <f>V82/AX82-1</f>
        <v/>
      </c>
      <c r="X82" s="1409" t="n">
        <v>111596.916413862</v>
      </c>
      <c r="Y82" s="31">
        <f>X82/AZ82-1</f>
        <v/>
      </c>
      <c r="Z82" s="1409" t="n">
        <v>107742.7867718</v>
      </c>
      <c r="AA82" s="31">
        <f>Z82/BB82-1</f>
        <v/>
      </c>
      <c r="AB82" s="1409" t="n">
        <v>108363.217839271</v>
      </c>
      <c r="AC82" s="31">
        <f>AB82/BD82-1</f>
        <v/>
      </c>
      <c r="AD82" s="1409" t="n">
        <v>101075.723661151</v>
      </c>
      <c r="AE82" s="31">
        <f>AD82/BF82-1</f>
        <v/>
      </c>
      <c r="AF82" s="1409" t="n">
        <v>96219.7440329528</v>
      </c>
      <c r="AG82" s="31">
        <f>AF82/BH82-1</f>
        <v/>
      </c>
      <c r="AH82" s="1409" t="n">
        <v>101525.209866898</v>
      </c>
      <c r="AI82" s="31">
        <f>AH82/BJ82-1</f>
        <v/>
      </c>
      <c r="AJ82" s="1409" t="n">
        <v>113203.026860512</v>
      </c>
      <c r="AK82" s="31">
        <f>AJ82/BL82-1</f>
        <v/>
      </c>
      <c r="AL82" s="1409" t="n">
        <v>95766.3743945562</v>
      </c>
      <c r="AM82" s="31">
        <f>AL82/BN82-1</f>
        <v/>
      </c>
      <c r="AN82" s="1409" t="n">
        <v>100368.011952299</v>
      </c>
      <c r="AO82" s="31">
        <f>AN82/BP82-1</f>
        <v/>
      </c>
      <c r="AP82" s="1409" t="n">
        <v>102209.024259784</v>
      </c>
      <c r="AQ82" s="31">
        <f>AP82/BR82-1</f>
        <v/>
      </c>
      <c r="AR82" s="1409">
        <f>T82+V82+X82+Z82+AB82+AD82+AF82+AH82+AJ82+AL82+AN82+AP82</f>
      </c>
      <c r="AS82" s="31">
        <f>AR82/SUM(AV82,AX82,AZ82,BB82,BD82,BF82,BH82,BJ82,BL82,BN82,BP82,BR82)-1</f>
        <v/>
      </c>
      <c r="AT82" s="31" t="n"/>
      <c r="AU82" s="1409">
        <f>AV82+AX82+AZ82+BB82+BD82+BF82+BH82+BJ82+BL82+BN82+BP82</f>
        <v/>
      </c>
      <c r="AV82" s="1409" t="n">
        <v>99288.39668623589</v>
      </c>
      <c r="AW82" s="31">
        <f>AV82/BW82-1</f>
        <v/>
      </c>
      <c r="AX82" s="1409" t="n">
        <v>49659.0966887007</v>
      </c>
      <c r="AY82" s="31">
        <f>AX82/BY82-1</f>
        <v/>
      </c>
      <c r="AZ82" s="1409" t="n">
        <v>95111.14631802931</v>
      </c>
      <c r="BA82" s="31">
        <f>AZ82/CA82-1</f>
        <v/>
      </c>
      <c r="BB82" s="1409" t="n">
        <v>95334.1337436363</v>
      </c>
      <c r="BC82" s="31">
        <f>BB82/CC82-1</f>
        <v/>
      </c>
      <c r="BD82" s="1409" t="n">
        <v>97900.5180187581</v>
      </c>
      <c r="BE82" s="31">
        <f>BD82/CE82-1</f>
        <v/>
      </c>
      <c r="BF82" s="1409" t="n">
        <v>90433.5256973675</v>
      </c>
      <c r="BG82" s="31">
        <f>BF82/CG82-1</f>
        <v/>
      </c>
      <c r="BH82" s="1409" t="n">
        <v>91450.834689059</v>
      </c>
      <c r="BI82" s="31">
        <f>BH82/CI82-1</f>
        <v/>
      </c>
      <c r="BJ82" s="1409" t="n">
        <v>98648.4161791193</v>
      </c>
      <c r="BK82" s="31">
        <f>BJ82/CK82-1</f>
        <v/>
      </c>
      <c r="BL82" s="1409" t="n">
        <v>102680.080318445</v>
      </c>
      <c r="BM82" s="31">
        <f>BL82/CM82-1</f>
        <v/>
      </c>
      <c r="BN82" s="1409" t="n">
        <v>99171.4013187994</v>
      </c>
      <c r="BO82" s="31">
        <f>BN82/CO82-1</f>
        <v/>
      </c>
      <c r="BP82" s="1409" t="n">
        <v>101474.501361373</v>
      </c>
      <c r="BQ82" s="31">
        <f>BP82/CQ82-1</f>
        <v/>
      </c>
      <c r="BR82" s="1409" t="n">
        <v>105975.514187912</v>
      </c>
      <c r="BS82" s="31">
        <f>BR82/CS82-1</f>
        <v/>
      </c>
      <c r="BT82" s="1409">
        <f>AV82+AX82+AZ82+BB82+BD82+BF82+BH82+BJ82+BL82+BN82+BP82+BR82</f>
        <v/>
      </c>
      <c r="BU82" s="31">
        <f>BT82/SUM(BW82,BY82,CA82,CC82,CE82,CG82,CI82,CK82,CM82,CO82,CQ82,CS82)-1</f>
        <v/>
      </c>
      <c r="BV82" s="31" t="n"/>
      <c r="BW82" s="1417" t="n">
        <v>64106.3789060353</v>
      </c>
      <c r="BX82" s="1410">
        <f>BW82/DK82-1</f>
        <v/>
      </c>
      <c r="BY82" s="1417" t="n">
        <v>70746.9410459707</v>
      </c>
      <c r="BZ82" s="1410">
        <f>BY82/DL82-1</f>
        <v/>
      </c>
      <c r="CA82" s="1414" t="n">
        <v>90128.20929492979</v>
      </c>
      <c r="CB82" s="1410">
        <f>CA82/DM82-1</f>
        <v/>
      </c>
      <c r="CC82" s="1414" t="n">
        <v>86388.8270717214</v>
      </c>
      <c r="CD82" s="1410">
        <f>CC82/DN82-1</f>
        <v/>
      </c>
      <c r="CE82" s="1414" t="n">
        <v>88124.7154041504</v>
      </c>
      <c r="CF82" s="1410">
        <f>CE82/DO82-1</f>
        <v/>
      </c>
      <c r="CG82" s="1417" t="n">
        <v>88572.29095645261</v>
      </c>
      <c r="CH82" s="1410">
        <f>CG82/DP82-1</f>
        <v/>
      </c>
      <c r="CI82" s="1427" t="n">
        <v>84591.76036293351</v>
      </c>
      <c r="CJ82" s="1410">
        <f>CI82/DQ82-1</f>
        <v/>
      </c>
      <c r="CK82" s="1414" t="n">
        <v>97353.6966291401</v>
      </c>
      <c r="CL82" s="1410">
        <f>CK82/DR82-1</f>
        <v/>
      </c>
      <c r="CM82" s="1414" t="n">
        <v>95256.1486375417</v>
      </c>
      <c r="CN82" s="1410">
        <f>CM82/DS82-1</f>
        <v/>
      </c>
      <c r="CO82" s="1414" t="n">
        <v>91284.7942365379</v>
      </c>
      <c r="CP82" s="1410">
        <f>CO82/DT82-1</f>
        <v/>
      </c>
      <c r="CQ82" s="1414" t="n">
        <v>96171.9169384049</v>
      </c>
      <c r="CR82" s="1410">
        <f>CQ82/DV82-1</f>
        <v/>
      </c>
      <c r="CS82" s="1414" t="n">
        <v>97891.972254694</v>
      </c>
      <c r="CT82" s="1410">
        <f>CS82/DV82-1</f>
        <v/>
      </c>
      <c r="CU82" s="1414">
        <f>BW82+BY82+CA82+CC82+CE82+CG82+CI82+CK82+CM82+CO82+CQ82+CS82</f>
        <v/>
      </c>
      <c r="CV82" s="1410">
        <f>CU82/SUM(DK82:DV82)-1</f>
        <v/>
      </c>
      <c r="CW82" s="1410" t="n"/>
      <c r="CX82" s="1412">
        <f>CS82/CQ82-1</f>
        <v/>
      </c>
      <c r="CY82" s="1412">
        <f>CQ82/CO82-1</f>
        <v/>
      </c>
      <c r="CZ82" s="1412" t="n"/>
      <c r="DA82" s="1412" t="n"/>
      <c r="DB82" s="1412" t="n"/>
      <c r="DC82" s="1412" t="n"/>
      <c r="DD82" s="1412" t="n"/>
      <c r="DE82" s="1412" t="n"/>
      <c r="DF82" s="1412" t="n"/>
      <c r="DG82" s="1412" t="n"/>
      <c r="DH82" s="1412" t="n"/>
      <c r="DI82" s="1412" t="n"/>
      <c r="DJ82" s="2035" t="n"/>
      <c r="DK82" s="1444" t="n">
        <v>94912.1831944092</v>
      </c>
      <c r="DL82" s="1444" t="n">
        <v>66342.1203788236</v>
      </c>
      <c r="DM82" s="1423" t="n">
        <v>103303.555221151</v>
      </c>
      <c r="DN82" s="1423" t="n">
        <v>102100.225734871</v>
      </c>
      <c r="DO82" s="1423" t="n">
        <v>104889.450615375</v>
      </c>
      <c r="DP82" s="1423" t="n">
        <v>97487.9228756583</v>
      </c>
      <c r="DQ82" s="1423" t="n">
        <v>94346.4842833553</v>
      </c>
      <c r="DR82" s="1423" t="n">
        <v>103353.600490804</v>
      </c>
      <c r="DS82" s="1423" t="n">
        <v>109908.957641429</v>
      </c>
      <c r="DT82" s="1423" t="n">
        <v>109126.28572687</v>
      </c>
      <c r="DU82" s="1423" t="n">
        <v>110931.642369027</v>
      </c>
      <c r="DV82" s="1423" t="n">
        <v>108623.606866288</v>
      </c>
      <c r="DW82" s="1424" t="n">
        <v>-0.0221945617518703</v>
      </c>
      <c r="DX82" s="1423" t="n">
        <v>1205326.03539806</v>
      </c>
      <c r="DY82" s="1425" t="n">
        <v>-0.09869096188803721</v>
      </c>
      <c r="DZ82" s="923" t="n"/>
      <c r="EA82" s="1399" t="n">
        <v>139060.387290646</v>
      </c>
      <c r="EB82" s="1399" t="n">
        <v>62960.6543867094</v>
      </c>
      <c r="EC82" s="1399" t="n">
        <v>103431.576175249</v>
      </c>
      <c r="ED82" s="1399" t="n">
        <v>122255.260851925</v>
      </c>
      <c r="EE82" s="1399" t="n">
        <v>119043.742402033</v>
      </c>
      <c r="EF82" s="1399" t="n">
        <v>125086.271188258</v>
      </c>
      <c r="EG82" s="1399" t="n">
        <v>103816.460909429</v>
      </c>
      <c r="EH82" s="1399" t="n">
        <v>115182.613492142</v>
      </c>
      <c r="EI82" s="1399" t="n">
        <v>114799.364455931</v>
      </c>
      <c r="EJ82" s="1399" t="n">
        <v>102933.930954116</v>
      </c>
      <c r="EK82" s="1399" t="n">
        <v>117646.611751902</v>
      </c>
      <c r="EL82" s="1399" t="n">
        <v>111089.182589229</v>
      </c>
      <c r="EM82" s="1405" t="n"/>
      <c r="EN82" s="31" t="n"/>
      <c r="EO82" s="1955">
        <f>SUM(EA82:EL82)</f>
        <v/>
      </c>
    </row>
    <row r="83" ht="27" customFormat="1" customHeight="1" s="190">
      <c r="A83" s="1392" t="inlineStr">
        <is>
          <t>恩施州</t>
        </is>
      </c>
      <c r="B83" s="1392" t="inlineStr">
        <is>
          <t>规上+规下货运量  (万吨)</t>
        </is>
      </c>
      <c r="C83" s="1409" t="n">
        <v>447.271460856833</v>
      </c>
      <c r="D83" s="31">
        <f>C83/T83-1</f>
        <v/>
      </c>
      <c r="E83" s="1409" t="n">
        <v>279.199131042654</v>
      </c>
      <c r="F83" s="31">
        <f>E83/V83-1</f>
        <v/>
      </c>
      <c r="G83" s="1409" t="n">
        <v>397.799468004584</v>
      </c>
      <c r="H83" s="31">
        <f>G83/X83-1</f>
        <v/>
      </c>
      <c r="I83" s="1409" t="n">
        <v>412.348202821606</v>
      </c>
      <c r="J83" s="31">
        <f>I83/Z83-1</f>
        <v/>
      </c>
      <c r="K83" s="1409" t="n">
        <v>413.153352047518</v>
      </c>
      <c r="L83" s="31">
        <f>K83/AB83-1</f>
        <v/>
      </c>
      <c r="M83" s="1409" t="n">
        <v>413.044667550733</v>
      </c>
      <c r="N83" s="31">
        <f>M83/AD83-1</f>
        <v/>
      </c>
      <c r="O83" s="1409" t="n">
        <v>417.817084694399</v>
      </c>
      <c r="P83" s="31">
        <f>O83/AF83-1</f>
        <v/>
      </c>
      <c r="Q83" s="1409">
        <f>C83+E83+G83+I83+K83+M83+O83</f>
        <v/>
      </c>
      <c r="R83" s="31">
        <f>Q83/SUM(T83,V83,X83,Z83,AB83,AD83,AF83)-1</f>
        <v/>
      </c>
      <c r="S83" s="31" t="n"/>
      <c r="T83" s="1409" t="n">
        <v>375.143777481207</v>
      </c>
      <c r="U83" s="31">
        <f>T83/AV83-1</f>
        <v/>
      </c>
      <c r="V83" s="1409" t="n">
        <v>317.73693882886</v>
      </c>
      <c r="W83" s="31">
        <f>V83/AX83-1</f>
        <v/>
      </c>
      <c r="X83" s="1409" t="n">
        <v>413.882640356611</v>
      </c>
      <c r="Y83" s="31">
        <f>X83/AZ83-1</f>
        <v/>
      </c>
      <c r="Z83" s="1409" t="n">
        <v>423.087306860446</v>
      </c>
      <c r="AA83" s="31">
        <f>Z83/BB83-1</f>
        <v/>
      </c>
      <c r="AB83" s="1409" t="n">
        <v>415.825575895032</v>
      </c>
      <c r="AC83" s="31">
        <f>AB83/BD83-1</f>
        <v/>
      </c>
      <c r="AD83" s="1409" t="n">
        <v>397.886841239791</v>
      </c>
      <c r="AE83" s="31">
        <f>AD83/BF83-1</f>
        <v/>
      </c>
      <c r="AF83" s="1409" t="n">
        <v>415.76806464036</v>
      </c>
      <c r="AG83" s="31">
        <f>AF83/BH83-1</f>
        <v/>
      </c>
      <c r="AH83" s="1409" t="n">
        <v>440.380188178797</v>
      </c>
      <c r="AI83" s="31">
        <f>AH83/BJ83-1</f>
        <v/>
      </c>
      <c r="AJ83" s="1409" t="n">
        <v>422.239641090138</v>
      </c>
      <c r="AK83" s="31">
        <f>AJ83/BL83-1</f>
        <v/>
      </c>
      <c r="AL83" s="1409" t="n">
        <v>386.283396258107</v>
      </c>
      <c r="AM83" s="31">
        <f>AL83/BN83-1</f>
        <v/>
      </c>
      <c r="AN83" s="1409" t="n">
        <v>423.680695536725</v>
      </c>
      <c r="AO83" s="31">
        <f>AN83/BP83-1</f>
        <v/>
      </c>
      <c r="AP83" s="1409" t="n">
        <v>415.76479128042</v>
      </c>
      <c r="AQ83" s="31">
        <f>AP83/BR83-1</f>
        <v/>
      </c>
      <c r="AR83" s="1409">
        <f>T83+V83+X83+Z83+AB83+AD83+AF83+AH83+AJ83+AL83+AN83+AP83</f>
        <v/>
      </c>
      <c r="AS83" s="31">
        <f>AR83/SUM(AV83,AX83,AZ83,BB83,BD83,BF83,BH83,BJ83,BL83,BN83,BP83,BR83)-1</f>
        <v/>
      </c>
      <c r="AT83" s="31" t="n"/>
      <c r="AU83" s="1409">
        <f>AV83+AX83+AZ83+BB83+BD83+BF83+BH83+BJ83+BL83+BN83+BP83</f>
        <v/>
      </c>
      <c r="AV83" s="1409" t="n">
        <v>405.708690238558</v>
      </c>
      <c r="AW83" s="31">
        <f>AV83/BW83-1</f>
        <v/>
      </c>
      <c r="AX83" s="1409" t="n">
        <v>208.35929214775</v>
      </c>
      <c r="AY83" s="31">
        <f>AX83/BY83-1</f>
        <v/>
      </c>
      <c r="AZ83" s="1409" t="n">
        <v>371.157767237451</v>
      </c>
      <c r="BA83" s="31">
        <f>AZ83/CA83-1</f>
        <v/>
      </c>
      <c r="BB83" s="1409" t="n">
        <v>379.80822798529</v>
      </c>
      <c r="BC83" s="31">
        <f>BB83/CC83-1</f>
        <v/>
      </c>
      <c r="BD83" s="1409" t="n">
        <v>384.844134323836</v>
      </c>
      <c r="BE83" s="31">
        <f>BD83/CE83-1</f>
        <v/>
      </c>
      <c r="BF83" s="1409" t="n">
        <v>369.287290874422</v>
      </c>
      <c r="BG83" s="31">
        <f>BF83/CG83-1</f>
        <v/>
      </c>
      <c r="BH83" s="1409" t="n">
        <v>390.98287270539</v>
      </c>
      <c r="BI83" s="31">
        <f>BH83/CI83-1</f>
        <v/>
      </c>
      <c r="BJ83" s="1409" t="n">
        <v>433.527603559451</v>
      </c>
      <c r="BK83" s="31">
        <f>BJ83/CK83-1</f>
        <v/>
      </c>
      <c r="BL83" s="1409" t="n">
        <v>397.981175058183</v>
      </c>
      <c r="BM83" s="31">
        <f>BL83/CM83-1</f>
        <v/>
      </c>
      <c r="BN83" s="1409" t="n">
        <v>393.688695278711</v>
      </c>
      <c r="BO83" s="31">
        <f>BN83/CO83-1</f>
        <v/>
      </c>
      <c r="BP83" s="1409" t="n">
        <v>426.653903966909</v>
      </c>
      <c r="BQ83" s="31">
        <f>BP83/CQ83-1</f>
        <v/>
      </c>
      <c r="BR83" s="1409" t="n">
        <v>425.116405509172</v>
      </c>
      <c r="BS83" s="31">
        <f>BR83/CS83-1</f>
        <v/>
      </c>
      <c r="BT83" s="1409">
        <f>AV83+AX83+AZ83+BB83+BD83+BF83+BH83+BJ83+BL83+BN83+BP83+BR83</f>
        <v/>
      </c>
      <c r="BU83" s="31">
        <f>BT83/SUM(BW83,BY83,CA83,CC83,CE83,CG83,CI83,CK83,CM83,CO83,CQ83,CS83)-1</f>
        <v/>
      </c>
      <c r="BV83" s="31" t="n"/>
      <c r="BW83" s="1417" t="n">
        <v>257.684511052764</v>
      </c>
      <c r="BX83" s="1410">
        <f>BW83/DK83-1</f>
        <v/>
      </c>
      <c r="BY83" s="1417" t="n">
        <v>321.675228028604</v>
      </c>
      <c r="BZ83" s="1410">
        <f>BY83/DL83-1</f>
        <v/>
      </c>
      <c r="CA83" s="1414" t="n">
        <v>365.143838981291</v>
      </c>
      <c r="CB83" s="1410">
        <f>CA83/DM83-1</f>
        <v/>
      </c>
      <c r="CC83" s="1414" t="n">
        <v>362.70000846401</v>
      </c>
      <c r="CD83" s="1410">
        <f>CC83/DN83-1</f>
        <v/>
      </c>
      <c r="CE83" s="1414" t="n">
        <v>364.291413214831</v>
      </c>
      <c r="CF83" s="1410">
        <f>CE83/DO83-1</f>
        <v/>
      </c>
      <c r="CG83" s="1427" t="n">
        <v>381.817625490817</v>
      </c>
      <c r="CH83" s="1410">
        <f>CG83/DP83-1</f>
        <v/>
      </c>
      <c r="CI83" s="1427" t="n">
        <v>392.377692323474</v>
      </c>
      <c r="CJ83" s="1410">
        <f>CI83/DQ83-1</f>
        <v/>
      </c>
      <c r="CK83" s="1414" t="n">
        <v>446.542605716161</v>
      </c>
      <c r="CL83" s="1410">
        <f>CK83/DR83-1</f>
        <v/>
      </c>
      <c r="CM83" s="1414" t="n">
        <v>394.663623783788</v>
      </c>
      <c r="CN83" s="1410">
        <f>CM83/DS83-1</f>
        <v/>
      </c>
      <c r="CO83" s="1414" t="n">
        <v>391.422069248927</v>
      </c>
      <c r="CP83" s="1410">
        <f>CO83/DT83-1</f>
        <v/>
      </c>
      <c r="CQ83" s="1414" t="n">
        <v>419.484278335859</v>
      </c>
      <c r="CR83" s="1410">
        <f>CQ83/DV83-1</f>
        <v/>
      </c>
      <c r="CS83" s="1414" t="n">
        <v>395.122990209469</v>
      </c>
      <c r="CT83" s="1410">
        <f>CS83/DV83-1</f>
        <v/>
      </c>
      <c r="CU83" s="1414">
        <f>BW83+BY83+CA83+CC83+CE83+CG83+CI83+CK83+CM83+CO83+CQ83+CS83</f>
        <v/>
      </c>
      <c r="CV83" s="1410">
        <f>CU83/SUM(DK83:DV83)-1</f>
        <v/>
      </c>
      <c r="CW83" s="1410" t="n"/>
      <c r="CX83" s="1412">
        <f>CS83/CQ83-1</f>
        <v/>
      </c>
      <c r="CY83" s="1412">
        <f>CQ83/CO83-1</f>
        <v/>
      </c>
      <c r="CZ83" s="1412" t="n"/>
      <c r="DA83" s="1412" t="n"/>
      <c r="DB83" s="1412" t="n"/>
      <c r="DC83" s="1412" t="n"/>
      <c r="DD83" s="1412" t="n"/>
      <c r="DE83" s="1412" t="n"/>
      <c r="DF83" s="1412" t="n"/>
      <c r="DG83" s="1412" t="n"/>
      <c r="DH83" s="1412" t="n"/>
      <c r="DI83" s="1412" t="n"/>
      <c r="DJ83" s="1440" t="n"/>
      <c r="DK83" s="1441" t="n">
        <v>291.772315467523</v>
      </c>
      <c r="DL83" s="1441" t="n">
        <v>220.641179702741</v>
      </c>
      <c r="DM83" s="1428" t="n">
        <v>305.884104775509</v>
      </c>
      <c r="DN83" s="1428" t="n">
        <v>274.697956533705</v>
      </c>
      <c r="DO83" s="1428" t="n">
        <v>307.956687355371</v>
      </c>
      <c r="DP83" s="1428" t="n">
        <v>302.737441867985</v>
      </c>
      <c r="DQ83" s="1428" t="n">
        <v>320.486454823496</v>
      </c>
      <c r="DR83" s="1428" t="n">
        <v>352.327041555119</v>
      </c>
      <c r="DS83" s="1428" t="n">
        <v>325.628925622386</v>
      </c>
      <c r="DT83" s="1428" t="n">
        <v>332.402573857846</v>
      </c>
      <c r="DU83" s="1428" t="n">
        <v>357.67292829428</v>
      </c>
      <c r="DV83" s="1428" t="n">
        <v>344.25322383598</v>
      </c>
      <c r="DW83" s="1429" t="n">
        <v>-0.07031432050977626</v>
      </c>
      <c r="DX83" s="1428" t="n">
        <v>3736.460833691941</v>
      </c>
      <c r="DY83" s="924" t="n">
        <v>-0.0812077026468363</v>
      </c>
      <c r="DZ83" s="1442" t="n"/>
      <c r="EA83" s="1399" t="n">
        <v>378.701812060271</v>
      </c>
      <c r="EB83" s="1399" t="n">
        <v>170.169652809235</v>
      </c>
      <c r="EC83" s="1399" t="n">
        <v>282.669676216909</v>
      </c>
      <c r="ED83" s="1399" t="n">
        <v>325.584828793427</v>
      </c>
      <c r="EE83" s="1399" t="n">
        <v>342.57014779672</v>
      </c>
      <c r="EF83" s="1399" t="n">
        <v>387.327247102585</v>
      </c>
      <c r="EG83" s="1399" t="n">
        <v>356.28238025989</v>
      </c>
      <c r="EH83" s="1399" t="n">
        <v>369.213273357386</v>
      </c>
      <c r="EI83" s="1399" t="n">
        <v>368.004380192785</v>
      </c>
      <c r="EJ83" s="1399" t="n">
        <v>342.84755188965</v>
      </c>
      <c r="EK83" s="1399" t="n">
        <v>373.048065112232</v>
      </c>
      <c r="EL83" s="1399" t="n">
        <v>370.289907041211</v>
      </c>
      <c r="EM83" s="1418" t="n"/>
      <c r="EN83" s="31" t="n"/>
      <c r="EO83" s="1955">
        <f>SUM(EA83:EL83)</f>
        <v/>
      </c>
    </row>
    <row r="84" ht="27" customHeight="1" s="21">
      <c r="A84" s="1977" t="n"/>
      <c r="B84" s="1392" t="inlineStr">
        <is>
          <t>规上货运量      (万吨)</t>
        </is>
      </c>
      <c r="C84" s="1409" t="n">
        <v>6.916</v>
      </c>
      <c r="D84" s="31">
        <f>C84/T84-1</f>
        <v/>
      </c>
      <c r="E84" s="1409" t="n">
        <v>5.7754</v>
      </c>
      <c r="F84" s="31">
        <f>E84/V84-1</f>
        <v/>
      </c>
      <c r="G84" s="1409" t="n">
        <v>6.2099</v>
      </c>
      <c r="H84" s="31">
        <f>G84/X84-1</f>
        <v/>
      </c>
      <c r="I84" s="1409" t="n">
        <v>5.5736</v>
      </c>
      <c r="J84" s="31">
        <f>I84/Z84-1</f>
        <v/>
      </c>
      <c r="K84" s="1409" t="n">
        <v>5.4815</v>
      </c>
      <c r="L84" s="31">
        <f>K84/AB84-1</f>
      </c>
      <c r="M84" s="1409" t="n">
        <v>5.7398</v>
      </c>
      <c r="N84" s="31">
        <f>M84/AD84-1</f>
      </c>
      <c r="O84" s="1409" t="n">
        <v>5.3575</v>
      </c>
      <c r="P84" s="31">
        <f>O84/AF84-1</f>
      </c>
      <c r="Q84" s="1409">
        <f>C84+E84+G84+I84+K84+M84+O84</f>
      </c>
      <c r="R84" s="31">
        <f>Q84/SUM(T84,V84,X84,Z84,AB84,AD84,AF84)-1</f>
      </c>
      <c r="S84" s="31" t="n"/>
      <c r="T84" s="1409" t="n">
        <v>4.3149</v>
      </c>
      <c r="U84" s="31">
        <f>T84/AV84-1</f>
        <v/>
      </c>
      <c r="V84" s="1409" t="n">
        <v>5.1001</v>
      </c>
      <c r="W84" s="31">
        <f>V84/AX84-1</f>
        <v/>
      </c>
      <c r="X84" s="1409" t="n">
        <v>3.7324</v>
      </c>
      <c r="Y84" s="31">
        <f>X84/AZ84-1</f>
        <v/>
      </c>
      <c r="Z84" s="1409" t="n">
        <v>3.9108</v>
      </c>
      <c r="AA84" s="31">
        <f>Z84/BB84-1</f>
        <v/>
      </c>
      <c r="AB84" s="1409" t="n">
        <v>3.9468</v>
      </c>
      <c r="AC84" s="31">
        <f>AB84/BD84-1</f>
        <v/>
      </c>
      <c r="AD84" s="1409" t="n">
        <v>4.0664</v>
      </c>
      <c r="AE84" s="31">
        <f>AD84/BF84-1</f>
        <v/>
      </c>
      <c r="AF84" s="1409" t="n">
        <v>4.0275</v>
      </c>
      <c r="AG84" s="31">
        <f>AF84/BH84-1</f>
        <v/>
      </c>
      <c r="AH84" s="1409" t="n">
        <v>4.3139</v>
      </c>
      <c r="AI84" s="31">
        <f>AH84/BJ84-1</f>
        <v/>
      </c>
      <c r="AJ84" s="1409" t="n">
        <v>4.0518</v>
      </c>
      <c r="AK84" s="31">
        <f>AJ84/BL84-1</f>
        <v/>
      </c>
      <c r="AL84" s="1409" t="n">
        <v>4.0684</v>
      </c>
      <c r="AM84" s="31">
        <f>AL84/BN84-1</f>
        <v/>
      </c>
      <c r="AN84" s="1409" t="n">
        <v>3.5724</v>
      </c>
      <c r="AO84" s="31">
        <f>AN84/BP84-1</f>
        <v/>
      </c>
      <c r="AP84" s="1409" t="n">
        <v>3.7447</v>
      </c>
      <c r="AQ84" s="31">
        <f>AP84/BR84-1</f>
        <v/>
      </c>
      <c r="AR84" s="1409">
        <f>T84+V84+X84+Z84+AB84+AD84+AF84+AH84+AJ84+AL84+AN84+AP84</f>
      </c>
      <c r="AS84" s="31">
        <f>AR84/SUM(AV84,AX84,AZ84,BB84,BD84,BF84,BH84,BJ84,BL84,BN84,BP84,BR84)-1</f>
        <v/>
      </c>
      <c r="AT84" s="31" t="n"/>
      <c r="AU84" s="1409">
        <f>AV84+AX84+AZ84+BB84+BD84+BF84+BH84+BJ84+BL84+BN84+BP84</f>
        <v/>
      </c>
      <c r="AV84" s="1409" t="n">
        <v>6.2176</v>
      </c>
      <c r="AW84" s="31">
        <f>AV84/BW84-1</f>
        <v/>
      </c>
      <c r="AX84" s="1409" t="n">
        <v>6.7311</v>
      </c>
      <c r="AY84" s="31">
        <f>AX84/BY84-1</f>
        <v/>
      </c>
      <c r="AZ84" s="1409" t="n">
        <v>5.016</v>
      </c>
      <c r="BA84" s="31">
        <f>AZ84/CA84-1</f>
        <v/>
      </c>
      <c r="BB84" s="1409" t="n">
        <v>5.1515</v>
      </c>
      <c r="BC84" s="31">
        <f>BB84/CC84-1</f>
        <v/>
      </c>
      <c r="BD84" s="1409" t="n">
        <v>4.9874</v>
      </c>
      <c r="BE84" s="31">
        <f>BD84/CE84-1</f>
        <v/>
      </c>
      <c r="BF84" s="1409" t="n">
        <v>4.7718</v>
      </c>
      <c r="BG84" s="31">
        <f>BF84/CG84-1</f>
        <v/>
      </c>
      <c r="BH84" s="1409" t="n">
        <v>4.9938</v>
      </c>
      <c r="BI84" s="31">
        <f>BH84/CI84-1</f>
        <v/>
      </c>
      <c r="BJ84" s="1409" t="n">
        <v>5.9525</v>
      </c>
      <c r="BK84" s="31">
        <f>BJ84/CK84-1</f>
        <v/>
      </c>
      <c r="BL84" s="1409" t="n">
        <v>5.5051</v>
      </c>
      <c r="BM84" s="31">
        <f>BL84/CM84-1</f>
        <v/>
      </c>
      <c r="BN84" s="1409" t="n">
        <v>4.935</v>
      </c>
      <c r="BO84" s="31">
        <f>BN84/CO84-1</f>
        <v/>
      </c>
      <c r="BP84" s="1409" t="n">
        <v>5.2258</v>
      </c>
      <c r="BQ84" s="31">
        <f>BP84/CQ84-1</f>
        <v/>
      </c>
      <c r="BR84" s="1409" t="n">
        <v>5.1081</v>
      </c>
      <c r="BS84" s="31">
        <f>BR84/CS84-1</f>
        <v/>
      </c>
      <c r="BT84" s="1409">
        <f>AV84+AX84+AZ84+BB84+BD84+BF84+BH84+BJ84+BL84+BN84+BP84+BR84</f>
        <v/>
      </c>
      <c r="BU84" s="31">
        <f>BT84/SUM(BW84,BY84,CA84,CC84,CE84,CG84,CI84,CK84,CM84,CO84,CQ84,CS84)-1</f>
        <v/>
      </c>
      <c r="BV84" s="31" t="n"/>
      <c r="BW84" s="1417" t="n">
        <v>5.5448</v>
      </c>
      <c r="BX84" s="1410">
        <f>BW84/DK84-1</f>
        <v/>
      </c>
      <c r="BY84" s="1417" t="n">
        <v>7.5153</v>
      </c>
      <c r="BZ84" s="1410">
        <f>BY84/DL84-1</f>
        <v/>
      </c>
      <c r="CA84" s="1414" t="n">
        <v>5.4608</v>
      </c>
      <c r="CB84" s="1410">
        <f>CA84/DM84-1</f>
        <v/>
      </c>
      <c r="CC84" s="1414" t="n">
        <v>4.3902</v>
      </c>
      <c r="CD84" s="1410">
        <f>CC84/DN84-1</f>
        <v/>
      </c>
      <c r="CE84" s="1414" t="n">
        <v>4.561</v>
      </c>
      <c r="CF84" s="1410">
        <f>CE84/DO84-1</f>
        <v/>
      </c>
      <c r="CG84" s="1427" t="n">
        <v>4.0747</v>
      </c>
      <c r="CH84" s="1410">
        <f>CG84/DP84-1</f>
        <v/>
      </c>
      <c r="CI84" s="1427" t="n">
        <v>4.1998</v>
      </c>
      <c r="CJ84" s="1410">
        <f>CI84/DQ84-1</f>
        <v/>
      </c>
      <c r="CK84" s="1414" t="n">
        <v>5.4309</v>
      </c>
      <c r="CL84" s="1410">
        <f>CK84/DR84-1</f>
        <v/>
      </c>
      <c r="CM84" s="1414" t="n">
        <v>4.621</v>
      </c>
      <c r="CN84" s="1410">
        <f>CM84/DS84-1</f>
        <v/>
      </c>
      <c r="CO84" s="1414" t="n">
        <v>5.1914</v>
      </c>
      <c r="CP84" s="1410">
        <f>CO84/DT84-1</f>
        <v/>
      </c>
      <c r="CQ84" s="1414" t="n">
        <v>5.5127</v>
      </c>
      <c r="CR84" s="1410">
        <f>CQ84/DV84-1</f>
        <v/>
      </c>
      <c r="CS84" s="1414" t="n">
        <v>5.2852</v>
      </c>
      <c r="CT84" s="1410">
        <f>CS84/DV84-1</f>
        <v/>
      </c>
      <c r="CU84" s="1414">
        <f>BW84+BY84+CA84+CC84+CE84+CG84+CI84+CK84+CM84+CO84+CQ84+CS84</f>
        <v/>
      </c>
      <c r="CV84" s="1410">
        <f>CU84/SUM(DK84:DV84)-1</f>
        <v/>
      </c>
      <c r="CW84" s="1410" t="n"/>
      <c r="CX84" s="1412">
        <f>CS84/CQ84-1</f>
        <v/>
      </c>
      <c r="CY84" s="1412">
        <f>CQ84/CO84-1</f>
        <v/>
      </c>
      <c r="CZ84" s="1412" t="n"/>
      <c r="DA84" s="1412" t="n"/>
      <c r="DB84" s="1412" t="n"/>
      <c r="DC84" s="1412" t="n"/>
      <c r="DD84" s="1412" t="n"/>
      <c r="DE84" s="1412" t="n"/>
      <c r="DF84" s="1412" t="n"/>
      <c r="DG84" s="1412" t="n"/>
      <c r="DH84" s="1412" t="n"/>
      <c r="DI84" s="1412" t="n"/>
      <c r="DJ84" s="1431" t="inlineStr">
        <is>
          <t>恩施州</t>
        </is>
      </c>
      <c r="DK84" s="1441" t="n">
        <v>4.5725</v>
      </c>
      <c r="DL84" s="1441" t="n">
        <v>4.7227</v>
      </c>
      <c r="DM84" s="1428" t="n">
        <v>4.2521</v>
      </c>
      <c r="DN84" s="1428" t="n">
        <v>3.9052</v>
      </c>
      <c r="DO84" s="1428" t="n">
        <v>3.9294</v>
      </c>
      <c r="DP84" s="1428" t="n">
        <v>4.1042</v>
      </c>
      <c r="DQ84" s="1428" t="n">
        <v>3.962</v>
      </c>
      <c r="DR84" s="1428" t="n">
        <v>4.4328</v>
      </c>
      <c r="DS84" s="1428" t="n">
        <v>3.9916</v>
      </c>
      <c r="DT84" s="1428" t="n">
        <v>4.0314</v>
      </c>
      <c r="DU84" s="1428" t="n">
        <v>4.5348</v>
      </c>
      <c r="DV84" s="1428" t="n">
        <v>4.4813</v>
      </c>
      <c r="DW84" s="1429" t="n">
        <v>0.516771027246573</v>
      </c>
      <c r="DX84" s="1428" t="n">
        <v>50.92</v>
      </c>
      <c r="DY84" s="924" t="n">
        <v>0.482456242503289</v>
      </c>
      <c r="DZ84" s="924" t="n"/>
      <c r="EA84" s="1399" t="n">
        <v>3.0881</v>
      </c>
      <c r="EB84" s="1399" t="n">
        <v>2.9529</v>
      </c>
      <c r="EC84" s="1399" t="n">
        <v>2.7341</v>
      </c>
      <c r="ED84" s="1399" t="n">
        <v>2.6071</v>
      </c>
      <c r="EE84" s="1399" t="n">
        <v>2.684</v>
      </c>
      <c r="EF84" s="1399" t="n">
        <v>2.6986</v>
      </c>
      <c r="EG84" s="1399" t="n">
        <v>2.6507</v>
      </c>
      <c r="EH84" s="1399" t="n">
        <v>3.0229</v>
      </c>
      <c r="EI84" s="1399" t="n">
        <v>2.7838</v>
      </c>
      <c r="EJ84" s="1399" t="n">
        <v>2.9096</v>
      </c>
      <c r="EK84" s="1399" t="n">
        <v>3.2621</v>
      </c>
      <c r="EL84" s="1399" t="n">
        <v>2.9545</v>
      </c>
      <c r="EM84" s="1405" t="n"/>
      <c r="EN84" s="31" t="n"/>
      <c r="EO84" s="1955">
        <f>SUM(EA84:EL84)</f>
        <v/>
      </c>
    </row>
    <row r="85" ht="27" customFormat="1" customHeight="1" s="190">
      <c r="A85" s="1977" t="n"/>
      <c r="B85" s="1392" t="inlineStr">
        <is>
          <t>规下货运量      (万吨)</t>
        </is>
      </c>
      <c r="C85" s="1409" t="n">
        <v>440.355460856833</v>
      </c>
      <c r="D85" s="31">
        <f>C85/T85-1</f>
        <v/>
      </c>
      <c r="E85" s="1409" t="n">
        <v>273.423731042654</v>
      </c>
      <c r="F85" s="31">
        <f>E85/V85-1</f>
        <v/>
      </c>
      <c r="G85" s="1409" t="n">
        <v>391.589568004584</v>
      </c>
      <c r="H85" s="31">
        <f>G85/X85-1</f>
        <v/>
      </c>
      <c r="I85" s="1409" t="n">
        <v>406.774602821606</v>
      </c>
      <c r="J85" s="31">
        <f>I85/Z85-1</f>
        <v/>
      </c>
      <c r="K85" s="1409" t="n">
        <v>407.671852047518</v>
      </c>
      <c r="L85" s="31">
        <f>K85/AB85-1</f>
        <v/>
      </c>
      <c r="M85" s="1409" t="n">
        <v>407.304867550733</v>
      </c>
      <c r="N85" s="31">
        <f>M85/AD85-1</f>
        <v/>
      </c>
      <c r="O85" s="1409" t="n">
        <v>412.459584694399</v>
      </c>
      <c r="P85" s="31">
        <f>O85/AF85-1</f>
        <v/>
      </c>
      <c r="Q85" s="1409">
        <f>C85+E85+G85+I85+K85+M85+O85</f>
        <v/>
      </c>
      <c r="R85" s="31">
        <f>Q85/SUM(T85,V85,X85,Z85,AB85,AD85,AF85)-1</f>
        <v/>
      </c>
      <c r="S85" s="31" t="n"/>
      <c r="T85" s="1409" t="n">
        <v>370.828877481207</v>
      </c>
      <c r="U85" s="31">
        <f>T85/AV85-1</f>
        <v/>
      </c>
      <c r="V85" s="1409" t="n">
        <v>312.63683882886</v>
      </c>
      <c r="W85" s="31">
        <f>V85/AX85-1</f>
        <v/>
      </c>
      <c r="X85" s="1409" t="n">
        <v>410.150240356611</v>
      </c>
      <c r="Y85" s="31">
        <f>X85/AZ85-1</f>
        <v/>
      </c>
      <c r="Z85" s="1409" t="n">
        <v>419.176506860446</v>
      </c>
      <c r="AA85" s="31">
        <f>Z85/BB85-1</f>
        <v/>
      </c>
      <c r="AB85" s="1409" t="n">
        <v>411.878775895032</v>
      </c>
      <c r="AC85" s="31">
        <f>AB85/BD85-1</f>
        <v/>
      </c>
      <c r="AD85" s="1409" t="n">
        <v>393.820441239791</v>
      </c>
      <c r="AE85" s="31">
        <f>AD85/BF85-1</f>
        <v/>
      </c>
      <c r="AF85" s="1409" t="n">
        <v>411.74056464036</v>
      </c>
      <c r="AG85" s="31">
        <f>AF85/BH85-1</f>
        <v/>
      </c>
      <c r="AH85" s="1409" t="n">
        <v>436.066288178797</v>
      </c>
      <c r="AI85" s="31">
        <f>AH85/BJ85-1</f>
        <v/>
      </c>
      <c r="AJ85" s="1409" t="n">
        <v>418.187841090138</v>
      </c>
      <c r="AK85" s="31">
        <f>AJ85/BL85-1</f>
        <v/>
      </c>
      <c r="AL85" s="1409" t="n">
        <v>382.214996258107</v>
      </c>
      <c r="AM85" s="31">
        <f>AL85/BN85-1</f>
        <v/>
      </c>
      <c r="AN85" s="1409" t="n">
        <v>420.108295536725</v>
      </c>
      <c r="AO85" s="31">
        <f>AN85/BP85-1</f>
        <v/>
      </c>
      <c r="AP85" s="1409" t="n">
        <v>412.02009128042</v>
      </c>
      <c r="AQ85" s="31">
        <f>AP85/BR85-1</f>
        <v/>
      </c>
      <c r="AR85" s="1409">
        <f>T85+V85+X85+Z85+AB85+AD85+AF85+AH85+AJ85+AL85+AN85+AP85</f>
        <v/>
      </c>
      <c r="AS85" s="31">
        <f>AR85/SUM(AV85,AX85,AZ85,BB85,BD85,BF85,BH85,BJ85,BL85,BN85,BP85,BR85)-1</f>
        <v/>
      </c>
      <c r="AT85" s="31" t="n"/>
      <c r="AU85" s="1409">
        <f>AV85+AX85+AZ85+BB85+BD85+BF85+BH85+BJ85+BL85+BN85+BP85</f>
        <v/>
      </c>
      <c r="AV85" s="1409" t="n">
        <v>399.491090238558</v>
      </c>
      <c r="AW85" s="31">
        <f>AV85/BW85-1</f>
        <v/>
      </c>
      <c r="AX85" s="1409" t="n">
        <v>201.62819214775</v>
      </c>
      <c r="AY85" s="31">
        <f>AX85/BY85-1</f>
        <v/>
      </c>
      <c r="AZ85" s="1409" t="n">
        <v>366.141767237451</v>
      </c>
      <c r="BA85" s="31">
        <f>AZ85/CA85-1</f>
        <v/>
      </c>
      <c r="BB85" s="1409" t="n">
        <v>374.65672798529</v>
      </c>
      <c r="BC85" s="31">
        <f>BB85/CC85-1</f>
        <v/>
      </c>
      <c r="BD85" s="1409" t="n">
        <v>379.856734323836</v>
      </c>
      <c r="BE85" s="31">
        <f>BD85/CE85-1</f>
        <v/>
      </c>
      <c r="BF85" s="1409" t="n">
        <v>364.515490874422</v>
      </c>
      <c r="BG85" s="31">
        <f>BF85/CG85-1</f>
        <v/>
      </c>
      <c r="BH85" s="1409" t="n">
        <v>385.98907270539</v>
      </c>
      <c r="BI85" s="31">
        <f>BH85/CI85-1</f>
        <v/>
      </c>
      <c r="BJ85" s="1409" t="n">
        <v>427.575103559451</v>
      </c>
      <c r="BK85" s="31">
        <f>BJ85/CK85-1</f>
        <v/>
      </c>
      <c r="BL85" s="1409" t="n">
        <v>392.476075058183</v>
      </c>
      <c r="BM85" s="31">
        <f>BL85/CM85-1</f>
        <v/>
      </c>
      <c r="BN85" s="1409" t="n">
        <v>388.753695278711</v>
      </c>
      <c r="BO85" s="31">
        <f>BN85/CO85-1</f>
        <v/>
      </c>
      <c r="BP85" s="1409" t="n">
        <v>421.428103966909</v>
      </c>
      <c r="BQ85" s="31">
        <f>BP85/CQ85-1</f>
        <v/>
      </c>
      <c r="BR85" s="1409" t="n">
        <v>420.008305509172</v>
      </c>
      <c r="BS85" s="31">
        <f>BR85/CS85-1</f>
        <v/>
      </c>
      <c r="BT85" s="1409">
        <f>AV85+AX85+AZ85+BB85+BD85+BF85+BH85+BJ85+BL85+BN85+BP85+BR85</f>
        <v/>
      </c>
      <c r="BU85" s="31">
        <f>BT85/SUM(BW85,BY85,CA85,CC85,CE85,CG85,CI85,CK85,CM85,CO85,CQ85,CS85)-1</f>
        <v/>
      </c>
      <c r="BV85" s="31" t="n"/>
      <c r="BW85" s="1417" t="n">
        <v>252.139711052764</v>
      </c>
      <c r="BX85" s="1410">
        <f>BW85/DK85-1</f>
        <v/>
      </c>
      <c r="BY85" s="1417" t="n">
        <v>314.159928028604</v>
      </c>
      <c r="BZ85" s="1410">
        <f>BY85/DL85-1</f>
        <v/>
      </c>
      <c r="CA85" s="1414" t="n">
        <v>359.683038981291</v>
      </c>
      <c r="CB85" s="1410">
        <f>CA85/DM85-1</f>
        <v/>
      </c>
      <c r="CC85" s="1414" t="n">
        <v>358.30980846401</v>
      </c>
      <c r="CD85" s="1410">
        <f>CC85/DN85-1</f>
        <v/>
      </c>
      <c r="CE85" s="1414" t="n">
        <v>359.730413214831</v>
      </c>
      <c r="CF85" s="1410">
        <f>CE85/DO85-1</f>
        <v/>
      </c>
      <c r="CG85" s="1427" t="n">
        <v>377.742925490817</v>
      </c>
      <c r="CH85" s="1410">
        <f>CG85/DP85-1</f>
        <v/>
      </c>
      <c r="CI85" s="1427" t="n">
        <v>388.177892323474</v>
      </c>
      <c r="CJ85" s="1410">
        <f>CI85/DQ85-1</f>
        <v/>
      </c>
      <c r="CK85" s="1414" t="n">
        <v>441.111705716161</v>
      </c>
      <c r="CL85" s="1410">
        <f>CK85/DR85-1</f>
        <v/>
      </c>
      <c r="CM85" s="1414" t="n">
        <v>390.042623783788</v>
      </c>
      <c r="CN85" s="1410">
        <f>CM85/DS85-1</f>
        <v/>
      </c>
      <c r="CO85" s="1414" t="n">
        <v>386.230669248927</v>
      </c>
      <c r="CP85" s="1410">
        <f>CO85/DT85-1</f>
        <v/>
      </c>
      <c r="CQ85" s="1414" t="n">
        <v>413.971578335859</v>
      </c>
      <c r="CR85" s="1410">
        <f>CQ85/DV85-1</f>
        <v/>
      </c>
      <c r="CS85" s="1414" t="n">
        <v>389.837790209469</v>
      </c>
      <c r="CT85" s="1410">
        <f>CS85/DV85-1</f>
        <v/>
      </c>
      <c r="CU85" s="1414">
        <f>BW85+BY85+CA85+CC85+CE85+CG85+CI85+CK85+CM85+CO85+CQ85+CS85</f>
        <v/>
      </c>
      <c r="CV85" s="1410">
        <f>CU85/SUM(DK85:DV85)-1</f>
        <v/>
      </c>
      <c r="CW85" s="1410" t="n"/>
      <c r="CX85" s="1412">
        <f>CS85/CQ85-1</f>
        <v/>
      </c>
      <c r="CY85" s="1412">
        <f>CQ85/CO85-1</f>
        <v/>
      </c>
      <c r="CZ85" s="1412" t="n"/>
      <c r="DA85" s="1412" t="n"/>
      <c r="DB85" s="1412" t="n"/>
      <c r="DC85" s="1412" t="n"/>
      <c r="DD85" s="1412" t="n"/>
      <c r="DE85" s="1412" t="n"/>
      <c r="DF85" s="1412" t="n"/>
      <c r="DG85" s="1412" t="n"/>
      <c r="DH85" s="1412" t="n"/>
      <c r="DI85" s="1412" t="n"/>
      <c r="DK85" s="1441" t="n">
        <v>287.199815467523</v>
      </c>
      <c r="DL85" s="1441" t="n">
        <v>215.918479702741</v>
      </c>
      <c r="DM85" s="1428" t="n">
        <v>301.632004775509</v>
      </c>
      <c r="DN85" s="1428" t="n">
        <v>270.792756533705</v>
      </c>
      <c r="DO85" s="1428" t="n">
        <v>304.027287355371</v>
      </c>
      <c r="DP85" s="1428" t="n">
        <v>298.633241867985</v>
      </c>
      <c r="DQ85" s="1428" t="n">
        <v>316.524454823496</v>
      </c>
      <c r="DR85" s="1428" t="n">
        <v>347.894241555119</v>
      </c>
      <c r="DS85" s="1428" t="n">
        <v>321.637325622386</v>
      </c>
      <c r="DT85" s="1428" t="n">
        <v>328.371173857846</v>
      </c>
      <c r="DU85" s="1428" t="n">
        <v>353.13812829428</v>
      </c>
      <c r="DV85" s="1428" t="n">
        <v>339.77192383598</v>
      </c>
      <c r="DW85" s="1429" t="n">
        <v>-0.07503628203784518</v>
      </c>
      <c r="DX85" s="1428" t="n">
        <v>3685.540833691941</v>
      </c>
      <c r="DY85" s="924" t="n">
        <v>-0.08600909739934615</v>
      </c>
      <c r="DZ85" s="924" t="n"/>
      <c r="EA85" s="1399" t="n">
        <v>375.613712060271</v>
      </c>
      <c r="EB85" s="1399" t="n">
        <v>167.216752809235</v>
      </c>
      <c r="EC85" s="1399" t="n">
        <v>279.935576216909</v>
      </c>
      <c r="ED85" s="1399" t="n">
        <v>322.977728793427</v>
      </c>
      <c r="EE85" s="1399" t="n">
        <v>339.88614779672</v>
      </c>
      <c r="EF85" s="1399" t="n">
        <v>384.628647102585</v>
      </c>
      <c r="EG85" s="1399" t="n">
        <v>353.63168025989</v>
      </c>
      <c r="EH85" s="1399" t="n">
        <v>366.190373357386</v>
      </c>
      <c r="EI85" s="1399" t="n">
        <v>365.220580192785</v>
      </c>
      <c r="EJ85" s="1399" t="n">
        <v>339.93795188965</v>
      </c>
      <c r="EK85" s="1399" t="n">
        <v>369.785965112232</v>
      </c>
      <c r="EL85" s="1399" t="n">
        <v>367.335407041211</v>
      </c>
      <c r="EM85" s="1418" t="n"/>
      <c r="EN85" s="31" t="n"/>
      <c r="EO85" s="1955">
        <f>SUM(EA85:EL85)</f>
        <v/>
      </c>
    </row>
    <row r="86" ht="27" customHeight="1" s="21">
      <c r="A86" s="1977" t="n"/>
      <c r="B86" s="1392" t="inlineStr">
        <is>
          <t>规上+规下周转量  (万吨公里)</t>
        </is>
      </c>
      <c r="C86" s="1409">
        <f>C87+C88</f>
        <v/>
      </c>
      <c r="D86" s="31">
        <f>C86/T86-1</f>
        <v/>
      </c>
      <c r="E86" s="1409">
        <f>E87+E88</f>
        <v/>
      </c>
      <c r="F86" s="31">
        <f>E86/V86-1</f>
        <v/>
      </c>
      <c r="G86" s="1409">
        <f>G87+G88</f>
        <v/>
      </c>
      <c r="H86" s="31">
        <f>G86/X86-1</f>
        <v/>
      </c>
      <c r="I86" s="1409">
        <f>I87+I88</f>
        <v/>
      </c>
      <c r="J86" s="31">
        <f>I86/Z86-1</f>
        <v/>
      </c>
      <c r="K86" s="2175">
        <f>K87+K88</f>
      </c>
      <c r="L86" s="31">
        <f>K86/AB86-1</f>
      </c>
      <c r="M86" s="2176">
        <f>M87+M88</f>
      </c>
      <c r="N86" s="31">
        <f>M86/AD86-1</f>
      </c>
      <c r="O86" s="2177">
        <f>O87+O88</f>
      </c>
      <c r="P86" s="31">
        <f>O86/AF86-1</f>
      </c>
      <c r="Q86" s="1409">
        <f>C86+E86+G86+I86+K86+M86+O86</f>
      </c>
      <c r="R86" s="31">
        <f>Q86/SUM(T86,V86,X86,Z86,AB86,AD86,AF86)-1</f>
      </c>
      <c r="S86" s="31" t="n"/>
      <c r="T86" s="1409">
        <f>T87+T88</f>
        <v/>
      </c>
      <c r="U86" s="31">
        <f>T86/AV86-1</f>
        <v/>
      </c>
      <c r="V86" s="1409">
        <f>V87+V88</f>
        <v/>
      </c>
      <c r="W86" s="31">
        <f>V86/AX86-1</f>
        <v/>
      </c>
      <c r="X86" s="1409">
        <f>X87+X88</f>
        <v/>
      </c>
      <c r="Y86" s="31">
        <f>X86/AZ86-1</f>
        <v/>
      </c>
      <c r="Z86" s="1409">
        <f>Z87+Z88</f>
        <v/>
      </c>
      <c r="AA86" s="31">
        <f>Z86/BB86-1</f>
        <v/>
      </c>
      <c r="AB86" s="1409">
        <f>AB87+AB88</f>
        <v/>
      </c>
      <c r="AC86" s="31">
        <f>AB86/BD86-1</f>
        <v/>
      </c>
      <c r="AD86" s="1409">
        <f>AD87+AD88</f>
        <v/>
      </c>
      <c r="AE86" s="31">
        <f>AD86/BF86-1</f>
        <v/>
      </c>
      <c r="AF86" s="1409">
        <f>AF87+AF88</f>
        <v/>
      </c>
      <c r="AG86" s="31">
        <f>AF86/BH86-1</f>
        <v/>
      </c>
      <c r="AH86" s="1409">
        <f>AH87+AH88</f>
        <v/>
      </c>
      <c r="AI86" s="31">
        <f>AH86/BJ86-1</f>
        <v/>
      </c>
      <c r="AJ86" s="1409">
        <f>AJ87+AJ88</f>
        <v/>
      </c>
      <c r="AK86" s="31">
        <f>AJ86/BL86-1</f>
        <v/>
      </c>
      <c r="AL86" s="1409">
        <f>AL87+AL88</f>
        <v/>
      </c>
      <c r="AM86" s="31">
        <f>AL86/BN86-1</f>
        <v/>
      </c>
      <c r="AN86" s="1409">
        <f>AN87+AN88</f>
        <v/>
      </c>
      <c r="AO86" s="31">
        <f>AN86/BP86-1</f>
        <v/>
      </c>
      <c r="AP86" s="1409">
        <f>AP87+AP88</f>
        <v/>
      </c>
      <c r="AQ86" s="31">
        <f>AP86/BR86-1</f>
        <v/>
      </c>
      <c r="AR86" s="1409">
        <f>T86+V86+X86+Z86+AB86+AD86+AF86+AH86+AJ86+AL86+AN86+AP86</f>
      </c>
      <c r="AS86" s="31">
        <f>AR86/SUM(AV86,AX86,AZ86,BB86,BD86,BF86,BH86,BJ86,BL86,BN86,BP86,BR86)-1</f>
        <v/>
      </c>
      <c r="AT86" s="31" t="n"/>
      <c r="AU86" s="1409">
        <f>AV86+AX86+AZ86+BB86+BD86+BF86+BH86+BJ86+BL86+BN86+BP86</f>
        <v/>
      </c>
      <c r="AV86" s="1409">
        <f>AV87+AV88</f>
        <v/>
      </c>
      <c r="AW86" s="31">
        <f>AV86/BW86-1</f>
        <v/>
      </c>
      <c r="AX86" s="1409">
        <f>AX87+AX88</f>
        <v/>
      </c>
      <c r="AY86" s="31">
        <f>AX86/BY86-1</f>
        <v/>
      </c>
      <c r="AZ86" s="1409">
        <f>AZ87+AZ88</f>
        <v/>
      </c>
      <c r="BA86" s="31">
        <f>AZ86/CA86-1</f>
        <v/>
      </c>
      <c r="BB86" s="1409">
        <f>BB87+BB88</f>
        <v/>
      </c>
      <c r="BC86" s="31">
        <f>BB86/CC86-1</f>
        <v/>
      </c>
      <c r="BD86" s="1409">
        <f>BD87+BD88</f>
        <v/>
      </c>
      <c r="BE86" s="31">
        <f>BD86/CE86-1</f>
        <v/>
      </c>
      <c r="BF86" s="1409">
        <f>BF87+BF88</f>
        <v/>
      </c>
      <c r="BG86" s="31">
        <f>BF86/CG86-1</f>
        <v/>
      </c>
      <c r="BH86" s="1409">
        <f>BH87+BH88</f>
        <v/>
      </c>
      <c r="BI86" s="31">
        <f>BH86/CI86-1</f>
        <v/>
      </c>
      <c r="BJ86" s="1409">
        <f>BJ87+BJ88</f>
        <v/>
      </c>
      <c r="BK86" s="31">
        <f>BJ86/CK86-1</f>
        <v/>
      </c>
      <c r="BL86" s="1409">
        <f>BL87+BL88</f>
        <v/>
      </c>
      <c r="BM86" s="31">
        <f>BL86/CM86-1</f>
        <v/>
      </c>
      <c r="BN86" s="1409">
        <f>BN87+BN88</f>
        <v/>
      </c>
      <c r="BO86" s="31">
        <f>BN86/CO86-1</f>
        <v/>
      </c>
      <c r="BP86" s="1409">
        <f>BP87+BP88</f>
        <v/>
      </c>
      <c r="BQ86" s="31">
        <f>BP86/CQ86-1</f>
        <v/>
      </c>
      <c r="BR86" s="1409">
        <f>BR87+BR88</f>
        <v/>
      </c>
      <c r="BS86" s="31">
        <f>BR86/CS86-1</f>
        <v/>
      </c>
      <c r="BT86" s="1409">
        <f>AV86+AX86+AZ86+BB86+BD86+BF86+BH86+BJ86+BL86+BN86+BP86+BR86</f>
        <v/>
      </c>
      <c r="BU86" s="31">
        <f>BT86/SUM(BW86,BY86,CA86,CC86,CE86,CG86,CI86,CK86,CM86,CO86,CQ86,CS86)-1</f>
        <v/>
      </c>
      <c r="BV86" s="31" t="n"/>
      <c r="BW86" s="1414">
        <f>BW87+BW88</f>
        <v/>
      </c>
      <c r="BX86" s="1410">
        <f>BW86/DK86-1</f>
        <v/>
      </c>
      <c r="BY86" s="1414">
        <f>BY87+BY88</f>
        <v/>
      </c>
      <c r="BZ86" s="1410">
        <f>BY86/DL86-1</f>
        <v/>
      </c>
      <c r="CA86" s="1414">
        <f>SUM(CA87:CA88)</f>
        <v/>
      </c>
      <c r="CB86" s="1410">
        <f>CA86/DM86-1</f>
        <v/>
      </c>
      <c r="CC86" s="1414" t="n">
        <v>54616.1643681834</v>
      </c>
      <c r="CD86" s="1410">
        <f>CC86/DN86-1</f>
        <v/>
      </c>
      <c r="CE86" s="1414" t="n">
        <v>53319.5550755587</v>
      </c>
      <c r="CF86" s="1410">
        <f>CE86/DO86-1</f>
        <v/>
      </c>
      <c r="CG86" s="1414">
        <f>CG87+CG88</f>
        <v/>
      </c>
      <c r="CH86" s="1410">
        <f>CG86/DP86-1</f>
        <v/>
      </c>
      <c r="CI86" s="1414">
        <f>CI87+CI88</f>
        <v/>
      </c>
      <c r="CJ86" s="1410">
        <f>CI86/DQ86-1</f>
        <v/>
      </c>
      <c r="CK86" s="1414" t="n">
        <v>63418.7917655144</v>
      </c>
      <c r="CL86" s="1410">
        <f>CK86/DR86-1</f>
        <v/>
      </c>
      <c r="CM86" s="1414">
        <f>SUM(CM87:CM88)</f>
        <v/>
      </c>
      <c r="CN86" s="1410">
        <f>CM86/DS86-1</f>
        <v/>
      </c>
      <c r="CO86" s="1414">
        <f>SUM(CO87:CO88)</f>
        <v/>
      </c>
      <c r="CP86" s="1410">
        <f>CO86/DT86-1</f>
        <v/>
      </c>
      <c r="CQ86" s="1414">
        <f>CQ87+CQ88</f>
        <v/>
      </c>
      <c r="CR86" s="1410">
        <f>CQ86/DV86-1</f>
        <v/>
      </c>
      <c r="CS86" s="1414">
        <f>CS87+CS88</f>
        <v/>
      </c>
      <c r="CT86" s="1410">
        <f>CS86/DV86-1</f>
        <v/>
      </c>
      <c r="CU86" s="1414">
        <f>BW86+BY86+CA86+CC86+CE86+CG86+CI86+CK86+CM86+CO86+CQ86+CS86</f>
        <v/>
      </c>
      <c r="CV86" s="1410">
        <f>CU86/SUM(DK86:DV86)-1</f>
        <v/>
      </c>
      <c r="CW86" s="1410" t="n"/>
      <c r="CX86" s="1412">
        <f>CS86/CQ86-1</f>
        <v/>
      </c>
      <c r="CY86" s="1412">
        <f>CQ86/CO86-1</f>
        <v/>
      </c>
      <c r="CZ86" s="1412" t="n"/>
      <c r="DA86" s="1412" t="n"/>
      <c r="DB86" s="1412" t="n"/>
      <c r="DC86" s="1412" t="n"/>
      <c r="DD86" s="1412" t="n"/>
      <c r="DE86" s="1412" t="n"/>
      <c r="DF86" s="1412" t="n"/>
      <c r="DG86" s="1412" t="n"/>
      <c r="DH86" s="1412" t="n"/>
      <c r="DI86" s="1412" t="n"/>
      <c r="DK86" s="1414" t="n">
        <v>44824.0696770923</v>
      </c>
      <c r="DL86" s="1414" t="n">
        <v>31695.6198050576</v>
      </c>
      <c r="DM86" s="1414" t="n">
        <v>44131.8110243971</v>
      </c>
      <c r="DN86" s="1414" t="n">
        <v>41260.0457421706</v>
      </c>
      <c r="DO86" s="1414" t="n">
        <v>44774.5295360988</v>
      </c>
      <c r="DP86" s="1414" t="n">
        <v>44437.9485814715</v>
      </c>
      <c r="DQ86" s="1414" t="n">
        <v>46712.8613903446</v>
      </c>
      <c r="DR86" s="1414" t="n">
        <v>49954.0302189237</v>
      </c>
      <c r="DS86" s="1414" t="n">
        <v>49723.6408941894</v>
      </c>
      <c r="DT86" s="1414" t="n">
        <v>51896.483243835</v>
      </c>
      <c r="DU86" s="1414" t="n">
        <v>56800.3956365843</v>
      </c>
      <c r="DV86" s="1414" t="n">
        <v>53190.3308209325</v>
      </c>
      <c r="DW86" s="1410" t="n">
        <v>0.00374211241663525</v>
      </c>
      <c r="DX86" s="1414" t="n">
        <v>559401.766571097</v>
      </c>
      <c r="DY86" s="31" t="n">
        <v>-0.0478899100781324</v>
      </c>
      <c r="DZ86" s="31" t="n"/>
      <c r="EA86" s="1399">
        <f>EA87+EA88</f>
        <v/>
      </c>
      <c r="EB86" s="1399">
        <f>EB87+EB88</f>
        <v/>
      </c>
      <c r="EC86" s="1399">
        <f>EC87+EC88</f>
        <v/>
      </c>
      <c r="ED86" s="1399">
        <f>ED87+ED88</f>
        <v/>
      </c>
      <c r="EE86" s="1399">
        <f>EE87+EE88</f>
        <v/>
      </c>
      <c r="EF86" s="1399">
        <f>EF87+EF88</f>
        <v/>
      </c>
      <c r="EG86" s="1399">
        <f>EG87+EG88</f>
        <v/>
      </c>
      <c r="EH86" s="1399">
        <f>EH87+EH88</f>
        <v/>
      </c>
      <c r="EI86" s="1399">
        <f>EI87+EI88</f>
        <v/>
      </c>
      <c r="EJ86" s="1399">
        <f>EJ87+EJ88</f>
        <v/>
      </c>
      <c r="EK86" s="1417">
        <f>EK87+EK88</f>
        <v/>
      </c>
      <c r="EL86" s="1417">
        <f>EL87+EL88</f>
        <v/>
      </c>
      <c r="EM86" s="1418" t="n"/>
      <c r="EN86" s="31" t="n"/>
      <c r="EO86" s="1435" t="n"/>
    </row>
    <row r="87" ht="27" customHeight="1" s="21">
      <c r="A87" s="1977" t="n"/>
      <c r="B87" s="1392" t="inlineStr">
        <is>
          <t>规上货物周转量  (万吨公里)</t>
        </is>
      </c>
      <c r="C87" s="1409" t="n">
        <v>1068.7085</v>
      </c>
      <c r="D87" s="31">
        <f>C87/T87-1</f>
        <v/>
      </c>
      <c r="E87" s="1409" t="n">
        <v>694.6345</v>
      </c>
      <c r="F87" s="31">
        <f>E87/V87-1</f>
        <v/>
      </c>
      <c r="G87" s="1409" t="n">
        <v>786.8428</v>
      </c>
      <c r="H87" s="31">
        <f>G87/X87-1</f>
        <v/>
      </c>
      <c r="I87" s="1409" t="n">
        <v>674.0273</v>
      </c>
      <c r="J87" s="31">
        <f>I87/Z87-1</f>
        <v/>
      </c>
      <c r="K87" s="1409" t="n">
        <v>640.7112</v>
      </c>
      <c r="L87" s="31">
        <f>K87/AB87-1</f>
      </c>
      <c r="M87" s="1409" t="n">
        <v>720.8279</v>
      </c>
      <c r="N87" s="31">
        <f>M87/AD87-1</f>
      </c>
      <c r="O87" s="1409" t="n">
        <v>717.8387</v>
      </c>
      <c r="P87" s="31">
        <f>O87/AF87-1</f>
      </c>
      <c r="Q87" s="1409">
        <f>C87+E87+G87+I87+K87+M87+O87</f>
      </c>
      <c r="R87" s="31">
        <f>Q87/SUM(T87,V87,X87,Z87,AB87,AD87,AF87)-1</f>
      </c>
      <c r="S87" s="31" t="n"/>
      <c r="T87" s="1409" t="n">
        <v>702.2925</v>
      </c>
      <c r="U87" s="31">
        <f>T87/AV87-1</f>
        <v/>
      </c>
      <c r="V87" s="1409" t="n">
        <v>605.8248</v>
      </c>
      <c r="W87" s="31">
        <f>V87/AX87-1</f>
        <v/>
      </c>
      <c r="X87" s="1409" t="n">
        <v>473.4426</v>
      </c>
      <c r="Y87" s="31">
        <f>X87/AZ87-1</f>
        <v/>
      </c>
      <c r="Z87" s="1409" t="n">
        <v>493.4931</v>
      </c>
      <c r="AA87" s="31">
        <f>Z87/BB87-1</f>
        <v/>
      </c>
      <c r="AB87" s="1409" t="n">
        <v>470.9703</v>
      </c>
      <c r="AC87" s="31">
        <f>AB87/BD87-1</f>
        <v/>
      </c>
      <c r="AD87" s="1409" t="n">
        <v>481.2255</v>
      </c>
      <c r="AE87" s="31">
        <f>AD87/BF87-1</f>
        <v/>
      </c>
      <c r="AF87" s="1409" t="n">
        <v>511.8501</v>
      </c>
      <c r="AG87" s="31">
        <f>AF87/BH87-1</f>
        <v/>
      </c>
      <c r="AH87" s="1409" t="n">
        <v>556.5952</v>
      </c>
      <c r="AI87" s="31">
        <f>AH87/BJ87-1</f>
        <v/>
      </c>
      <c r="AJ87" s="1409" t="n">
        <v>516.5</v>
      </c>
      <c r="AK87" s="31">
        <f>AJ87/BL87-1</f>
        <v/>
      </c>
      <c r="AL87" s="1409" t="n">
        <v>483.5372</v>
      </c>
      <c r="AM87" s="31">
        <f>AL87/BN87-1</f>
        <v/>
      </c>
      <c r="AN87" s="1409" t="n">
        <v>523.8933</v>
      </c>
      <c r="AO87" s="31">
        <f>AN87/BP87-1</f>
        <v/>
      </c>
      <c r="AP87" s="1409" t="n">
        <v>569.5988</v>
      </c>
      <c r="AQ87" s="31">
        <f>AP87/BR87-1</f>
        <v/>
      </c>
      <c r="AR87" s="1409">
        <f>T87+V87+X87+Z87+AB87+AD87+AF87+AH87+AJ87+AL87+AN87+AP87</f>
      </c>
      <c r="AS87" s="31">
        <f>AR87/SUM(AV87,AX87,AZ87,BB87,BD87,BF87,BH87,BJ87,BL87,BN87,BP87,BR87)-1</f>
        <v/>
      </c>
      <c r="AT87" s="31" t="n"/>
      <c r="AU87" s="1409">
        <f>AV87+AX87+AZ87+BB87+BD87+BF87+BH87+BJ87+BL87+BN87+BP87</f>
        <v/>
      </c>
      <c r="AV87" s="1409" t="n">
        <v>1464.3996</v>
      </c>
      <c r="AW87" s="31">
        <f>AV87/BW87-1</f>
        <v/>
      </c>
      <c r="AX87" s="1409" t="n">
        <v>1140.3768</v>
      </c>
      <c r="AY87" s="31">
        <f>AX87/BY87-1</f>
        <v/>
      </c>
      <c r="AZ87" s="1409" t="n">
        <v>1055.4755</v>
      </c>
      <c r="BA87" s="31">
        <f>AZ87/CA87-1</f>
        <v/>
      </c>
      <c r="BB87" s="1409" t="n">
        <v>700.421</v>
      </c>
      <c r="BC87" s="31">
        <f>BB87/CC87-1</f>
        <v/>
      </c>
      <c r="BD87" s="1409" t="n">
        <v>726.6668</v>
      </c>
      <c r="BE87" s="31">
        <f>BD87/CE87-1</f>
        <v/>
      </c>
      <c r="BF87" s="1409" t="n">
        <v>679.553</v>
      </c>
      <c r="BG87" s="31">
        <f>BF87/CG87-1</f>
        <v/>
      </c>
      <c r="BH87" s="1409" t="n">
        <v>766.5268</v>
      </c>
      <c r="BI87" s="31">
        <f>BH87/CI87-1</f>
        <v/>
      </c>
      <c r="BJ87" s="1409" t="n">
        <v>852.4998000000001</v>
      </c>
      <c r="BK87" s="31">
        <f>BJ87/CK87-1</f>
        <v/>
      </c>
      <c r="BL87" s="1409" t="n">
        <v>685.9343</v>
      </c>
      <c r="BM87" s="31">
        <f>BL87/CM87-1</f>
        <v/>
      </c>
      <c r="BN87" s="1409" t="n">
        <v>707.0073</v>
      </c>
      <c r="BO87" s="31">
        <f>BN87/CO87-1</f>
        <v/>
      </c>
      <c r="BP87" s="1409" t="n">
        <v>752.3855</v>
      </c>
      <c r="BQ87" s="31">
        <f>BP87/CQ87-1</f>
        <v/>
      </c>
      <c r="BR87" s="1409" t="n">
        <v>828.7832</v>
      </c>
      <c r="BS87" s="31">
        <f>BR87/CS87-1</f>
        <v/>
      </c>
      <c r="BT87" s="1409">
        <f>AV87+AX87+AZ87+BB87+BD87+BF87+BH87+BJ87+BL87+BN87+BP87+BR87</f>
        <v/>
      </c>
      <c r="BU87" s="31">
        <f>BT87/SUM(BW87,BY87,CA87,CC87,CE87,CG87,CI87,CK87,CM87,CO87,CQ87,CS87)-1</f>
        <v/>
      </c>
      <c r="BV87" s="31" t="n"/>
      <c r="BW87" s="1417" t="n">
        <v>749.2421000000001</v>
      </c>
      <c r="BX87" s="1410">
        <f>BW87/DK87-1</f>
        <v/>
      </c>
      <c r="BY87" s="1417" t="n">
        <v>1406.9024</v>
      </c>
      <c r="BZ87" s="1410">
        <f>BY87/DL87-1</f>
        <v/>
      </c>
      <c r="CA87" s="1414" t="n">
        <v>952.294</v>
      </c>
      <c r="CB87" s="1410">
        <f>CA87/DM87-1</f>
        <v/>
      </c>
      <c r="CC87" s="1414" t="n">
        <v>925.5227</v>
      </c>
      <c r="CD87" s="1410">
        <f>CC87/DN87-1</f>
        <v/>
      </c>
      <c r="CE87" s="1414" t="n">
        <v>898.7825</v>
      </c>
      <c r="CF87" s="1410">
        <f>CE87/DO87-1</f>
        <v/>
      </c>
      <c r="CG87" s="1427" t="n">
        <v>639.3134</v>
      </c>
      <c r="CH87" s="1410">
        <f>CG87/DP87-1</f>
        <v/>
      </c>
      <c r="CI87" s="1427" t="n">
        <v>714.7342</v>
      </c>
      <c r="CJ87" s="1410">
        <f>CI87/DQ87-1</f>
        <v/>
      </c>
      <c r="CK87" s="1414" t="n">
        <v>744.096</v>
      </c>
      <c r="CL87" s="1410">
        <f>CK87/DR87-1</f>
        <v/>
      </c>
      <c r="CM87" s="1427" t="n">
        <v>680.2808</v>
      </c>
      <c r="CN87" s="1410">
        <f>CM87/DS87-1</f>
        <v/>
      </c>
      <c r="CO87" s="1427" t="n">
        <v>793.7743</v>
      </c>
      <c r="CP87" s="1410">
        <f>CO87/DT87-1</f>
        <v/>
      </c>
      <c r="CQ87" s="1417" t="n">
        <v>950.1681</v>
      </c>
      <c r="CR87" s="1410">
        <f>CQ87/DV87-1</f>
        <v/>
      </c>
      <c r="CS87" s="1417" t="n">
        <v>928.9501</v>
      </c>
      <c r="CT87" s="1410">
        <f>CS87/DV87-1</f>
        <v/>
      </c>
      <c r="CU87" s="1414">
        <f>BW87+BY87+CA87+CC87+CE87+CG87+CI87+CK87+CM87+CO87+CQ87+CS87</f>
        <v/>
      </c>
      <c r="CV87" s="1410">
        <f>CU87/SUM(DK87:DV87)-1</f>
        <v/>
      </c>
      <c r="CW87" s="1410" t="n"/>
      <c r="CX87" s="1412">
        <f>CS87/CQ87-1</f>
        <v/>
      </c>
      <c r="CY87" s="1412">
        <f>CQ87/CO87-1</f>
        <v/>
      </c>
      <c r="CZ87" s="1412" t="n"/>
      <c r="DA87" s="1412" t="n"/>
      <c r="DB87" s="1412" t="n"/>
      <c r="DC87" s="1412" t="n"/>
      <c r="DD87" s="1412" t="n"/>
      <c r="DE87" s="1412" t="n"/>
      <c r="DF87" s="1412" t="n"/>
      <c r="DG87" s="1412" t="n"/>
      <c r="DH87" s="1412" t="n"/>
      <c r="DI87" s="1412" t="n"/>
      <c r="DK87" s="1417" t="n">
        <v>680.9585</v>
      </c>
      <c r="DL87" s="1417" t="n">
        <v>603.1482</v>
      </c>
      <c r="DM87" s="1414" t="n">
        <v>613.9413</v>
      </c>
      <c r="DN87" s="1414" t="n">
        <v>567.4815</v>
      </c>
      <c r="DO87" s="1414" t="n">
        <v>589.8062</v>
      </c>
      <c r="DP87" s="1414" t="n">
        <v>636.3206</v>
      </c>
      <c r="DQ87" s="1414" t="n">
        <v>749.8741</v>
      </c>
      <c r="DR87" s="1414" t="n">
        <v>682.7079</v>
      </c>
      <c r="DS87" s="1414" t="n">
        <v>611.7684</v>
      </c>
      <c r="DT87" s="1414" t="n">
        <v>573.9527</v>
      </c>
      <c r="DU87" s="1414" t="n">
        <v>683.3126999999999</v>
      </c>
      <c r="DV87" s="1414" t="n">
        <v>685.2858</v>
      </c>
      <c r="DW87" s="1410" t="n">
        <v>0.735968270108378</v>
      </c>
      <c r="DX87" s="1414" t="n">
        <v>7678.5579</v>
      </c>
      <c r="DY87" s="31" t="n">
        <v>0.562160742229186</v>
      </c>
      <c r="DZ87" s="31" t="n"/>
      <c r="EA87" s="1399" t="n">
        <v>470.521</v>
      </c>
      <c r="EB87" s="1399" t="n">
        <v>352.357</v>
      </c>
      <c r="EC87" s="1399" t="n">
        <v>351.613</v>
      </c>
      <c r="ED87" s="1399" t="n">
        <v>336.859</v>
      </c>
      <c r="EE87" s="1399" t="n">
        <v>343.652</v>
      </c>
      <c r="EF87" s="1399" t="n">
        <v>435.0518</v>
      </c>
      <c r="EG87" s="1399" t="n">
        <v>399.0962</v>
      </c>
      <c r="EH87" s="1399" t="n">
        <v>493.7811</v>
      </c>
      <c r="EI87" s="1399" t="n">
        <v>469.3894</v>
      </c>
      <c r="EJ87" s="1399" t="n">
        <v>369.0599</v>
      </c>
      <c r="EK87" s="1399" t="n">
        <v>499.2068</v>
      </c>
      <c r="EL87" s="1399" t="n">
        <v>394.7571</v>
      </c>
      <c r="EM87" s="1405" t="n"/>
      <c r="EN87" s="31" t="n"/>
      <c r="EO87" s="1955">
        <f>SUM(EA87:EL87)</f>
        <v/>
      </c>
    </row>
    <row r="88" ht="27" customHeight="1" s="21" thickBot="1">
      <c r="A88" s="1954" t="n"/>
      <c r="B88" s="1392" t="inlineStr">
        <is>
          <t>规下货物周转量  (万吨公里)</t>
        </is>
      </c>
      <c r="C88" s="1409" t="n">
        <v>61741.2490849214</v>
      </c>
      <c r="D88" s="31">
        <f>C88/T88-1</f>
        <v/>
      </c>
      <c r="E88" s="1409" t="n">
        <v>41979.4532846036</v>
      </c>
      <c r="F88" s="31">
        <f>E88/V88-1</f>
        <v/>
      </c>
      <c r="G88" s="1409" t="n">
        <v>58795.5309783822</v>
      </c>
      <c r="H88" s="31">
        <f>G88/X88-1</f>
        <v/>
      </c>
      <c r="I88" s="1409" t="n">
        <v>60227.5152569174</v>
      </c>
      <c r="J88" s="31">
        <f>I88/Z88-1</f>
        <v/>
      </c>
      <c r="K88" s="2178" t="n">
        <v>59561.8473128536</v>
      </c>
      <c r="L88" s="31">
        <f>K88/AB88-1</f>
      </c>
      <c r="M88" s="2179" t="n">
        <v>59389.2988227624</v>
      </c>
      <c r="N88" s="31">
        <f>M88/AD88-1</f>
      </c>
      <c r="O88" s="2180" t="n">
        <v>59885.0740503037</v>
      </c>
      <c r="P88" s="31">
        <f>O88/AF88-1</f>
      </c>
      <c r="Q88" s="1409">
        <f>C88+E88+G88+I88+K88+M88+O88</f>
      </c>
      <c r="R88" s="31">
        <f>Q88/SUM(T88,V88,X88,Z88,AB88,AD88,AF88)-1</f>
      </c>
      <c r="S88" s="31" t="n"/>
      <c r="T88" s="1409" t="n">
        <v>54265.5664323882</v>
      </c>
      <c r="U88" s="31">
        <f>T88/AV88-1</f>
        <v/>
      </c>
      <c r="V88" s="1409" t="n">
        <v>48829.8413086861</v>
      </c>
      <c r="W88" s="31">
        <f>V88/AX88-1</f>
        <v/>
      </c>
      <c r="X88" s="1409" t="n">
        <v>61818.7361232316</v>
      </c>
      <c r="Y88" s="31">
        <f>X88/AZ88-1</f>
        <v/>
      </c>
      <c r="Z88" s="1409" t="n">
        <v>62123.7163302618</v>
      </c>
      <c r="AA88" s="31">
        <f>Z88/BB88-1</f>
        <v/>
      </c>
      <c r="AB88" s="1409" t="n">
        <v>61705.70899374</v>
      </c>
      <c r="AC88" s="31">
        <f>AB88/BD88-1</f>
        <v/>
      </c>
      <c r="AD88" s="1409" t="n">
        <v>59540.0213794462</v>
      </c>
      <c r="AE88" s="31">
        <f>AD88/BF88-1</f>
        <v/>
      </c>
      <c r="AF88" s="1409" t="n">
        <v>60623.2803945949</v>
      </c>
      <c r="AG88" s="31">
        <f>AF88/BH88-1</f>
        <v/>
      </c>
      <c r="AH88" s="1409" t="n">
        <v>63696.267510213</v>
      </c>
      <c r="AI88" s="31">
        <f>AH88/BJ88-1</f>
        <v/>
      </c>
      <c r="AJ88" s="1409" t="n">
        <v>63621.474340287</v>
      </c>
      <c r="AK88" s="31">
        <f>AJ88/BL88-1</f>
        <v/>
      </c>
      <c r="AL88" s="1409" t="n">
        <v>55016.9389195808</v>
      </c>
      <c r="AM88" s="31">
        <f>AL88/BN88-1</f>
        <v/>
      </c>
      <c r="AN88" s="1409" t="n">
        <v>58254.2014489132</v>
      </c>
      <c r="AO88" s="31">
        <f>AN88/BP88-1</f>
        <v/>
      </c>
      <c r="AP88" s="1409" t="n">
        <v>58220.3064130038</v>
      </c>
      <c r="AQ88" s="31">
        <f>AP88/BR88-1</f>
        <v/>
      </c>
      <c r="AR88" s="1409">
        <f>T88+V88+X88+Z88+AB88+AD88+AF88+AH88+AJ88+AL88+AN88+AP88</f>
      </c>
      <c r="AS88" s="31">
        <f>AR88/SUM(AV88,AX88,AZ88,BB88,BD88,BF88,BH88,BJ88,BL88,BN88,BP88,BR88)-1</f>
        <v/>
      </c>
      <c r="AT88" s="31" t="n"/>
      <c r="AU88" s="1409">
        <f>AV88+AX88+AZ88+BB88+BD88+BF88+BH88+BJ88+BL88+BN88+BP88</f>
        <v/>
      </c>
      <c r="AV88" s="1409" t="n">
        <v>57422.0295072763</v>
      </c>
      <c r="AW88" s="31">
        <f>AV88/BW88-1</f>
        <v/>
      </c>
      <c r="AX88" s="1409" t="n">
        <v>32259.4413040301</v>
      </c>
      <c r="AY88" s="31">
        <f>AX88/BY88-1</f>
        <v/>
      </c>
      <c r="AZ88" s="1409" t="n">
        <v>55379.0257580342</v>
      </c>
      <c r="BA88" s="31">
        <f>AZ88/CA88-1</f>
        <v/>
      </c>
      <c r="BB88" s="1409" t="n">
        <v>55143.3219228834</v>
      </c>
      <c r="BC88" s="31">
        <f>BB88/CC88-1</f>
        <v/>
      </c>
      <c r="BD88" s="1409" t="n">
        <v>55637.5449739306</v>
      </c>
      <c r="BE88" s="31">
        <f>BD88/CE88-1</f>
        <v/>
      </c>
      <c r="BF88" s="1409" t="n">
        <v>53470.5822001934</v>
      </c>
      <c r="BG88" s="31">
        <f>BF88/CG88-1</f>
        <v/>
      </c>
      <c r="BH88" s="1409" t="n">
        <v>56273.3372505366</v>
      </c>
      <c r="BI88" s="31">
        <f>BH88/CI88-1</f>
        <v/>
      </c>
      <c r="BJ88" s="1409" t="n">
        <v>61267.2571518187</v>
      </c>
      <c r="BK88" s="31">
        <f>BJ88/CK88-1</f>
        <v/>
      </c>
      <c r="BL88" s="1409" t="n">
        <v>59918.4501219443</v>
      </c>
      <c r="BM88" s="31">
        <f>BL88/CM88-1</f>
        <v/>
      </c>
      <c r="BN88" s="1409" t="n">
        <v>58316.1759250525</v>
      </c>
      <c r="BO88" s="31">
        <f>BN88/CO88-1</f>
        <v/>
      </c>
      <c r="BP88" s="1409" t="n">
        <v>61859.3087186635</v>
      </c>
      <c r="BQ88" s="31">
        <f>BP88/CQ88-1</f>
        <v/>
      </c>
      <c r="BR88" s="1409" t="n">
        <v>62899.0216125235</v>
      </c>
      <c r="BS88" s="31">
        <f>BR88/CS88-1</f>
        <v/>
      </c>
      <c r="BT88" s="1409">
        <f>AV88+AX88+AZ88+BB88+BD88+BF88+BH88+BJ88+BL88+BN88+BP88+BR88</f>
        <v/>
      </c>
      <c r="BU88" s="31">
        <f>BT88/SUM(BW88,BY88,CA88,CC88,CE88,CG88,CI88,CK88,CM88,CO88,CQ88,CS88)-1</f>
        <v/>
      </c>
      <c r="BV88" s="31" t="n"/>
      <c r="BW88" s="1417" t="n">
        <v>41571.4393913815</v>
      </c>
      <c r="BX88" s="1410">
        <f>BW88/DK88-1</f>
        <v/>
      </c>
      <c r="BY88" s="1417" t="n">
        <v>46960.2231161073</v>
      </c>
      <c r="BZ88" s="1410">
        <f>BY88/DL88-1</f>
        <v/>
      </c>
      <c r="CA88" s="1414" t="n">
        <v>53934.2534476046</v>
      </c>
      <c r="CB88" s="1410">
        <f>CA88/DM88-1</f>
        <v/>
      </c>
      <c r="CC88" s="1414" t="n">
        <v>53690.6416681834</v>
      </c>
      <c r="CD88" s="1410">
        <f>CC88/DN88-1</f>
        <v/>
      </c>
      <c r="CE88" s="1414" t="n">
        <v>52420.7725755587</v>
      </c>
      <c r="CF88" s="1410">
        <f>CE88/DO88-1</f>
        <v/>
      </c>
      <c r="CG88" s="1417" t="n">
        <v>55307.6510724458</v>
      </c>
      <c r="CH88" s="1410">
        <f>CG88/DP88-1</f>
        <v/>
      </c>
      <c r="CI88" s="1427" t="n">
        <v>56136.9349008363</v>
      </c>
      <c r="CJ88" s="1410">
        <f>CI88/DQ88-1</f>
        <v/>
      </c>
      <c r="CK88" s="1414" t="n">
        <v>62674.6957655144</v>
      </c>
      <c r="CL88" s="1410">
        <f>CK88/DR88-1</f>
        <v/>
      </c>
      <c r="CM88" s="1414" t="n">
        <v>59698.2814746687</v>
      </c>
      <c r="CN88" s="1410">
        <f>CM88/DS88-1</f>
        <v/>
      </c>
      <c r="CO88" s="1414" t="n">
        <v>56157.4810297216</v>
      </c>
      <c r="CP88" s="1410">
        <f>CO88/DT88-1</f>
        <v/>
      </c>
      <c r="CQ88" s="1414" t="n">
        <v>61280.424387524</v>
      </c>
      <c r="CR88" s="1410">
        <f>CQ88/DV88-1</f>
        <v/>
      </c>
      <c r="CS88" s="1414" t="n">
        <v>57871.4071643871</v>
      </c>
      <c r="CT88" s="1410">
        <f>CS88/DV88-1</f>
        <v/>
      </c>
      <c r="CU88" s="1414">
        <f>BW88+BY88+CA88+CC88+CE88+CG88+CI88+CK88+CM88+CO88+CQ88+CS88</f>
        <v/>
      </c>
      <c r="CV88" s="1410">
        <f>CU88/SUM(DK88:DV88)-1</f>
        <v/>
      </c>
      <c r="CW88" s="1410" t="n"/>
      <c r="CX88" s="1412">
        <f>CS88/CQ88-1</f>
        <v/>
      </c>
      <c r="CY88" s="1412">
        <f>CQ88/CO88-1</f>
        <v/>
      </c>
      <c r="CZ88" s="1412" t="n"/>
      <c r="DA88" s="1412" t="n"/>
      <c r="DB88" s="1412" t="n"/>
      <c r="DC88" s="1412" t="n"/>
      <c r="DD88" s="1412" t="n"/>
      <c r="DE88" s="1412" t="n"/>
      <c r="DF88" s="1412" t="n"/>
      <c r="DG88" s="1412" t="n"/>
      <c r="DH88" s="1412" t="n"/>
      <c r="DI88" s="1412" t="n"/>
      <c r="DJ88" s="2035" t="n"/>
      <c r="DK88" s="1444" t="n">
        <v>44143.1111770923</v>
      </c>
      <c r="DL88" s="1444" t="n">
        <v>31092.4716050576</v>
      </c>
      <c r="DM88" s="1423" t="n">
        <v>43517.8697243971</v>
      </c>
      <c r="DN88" s="1423" t="n">
        <v>40692.5642421706</v>
      </c>
      <c r="DO88" s="1423" t="n">
        <v>44184.7233360988</v>
      </c>
      <c r="DP88" s="1423" t="n">
        <v>43801.6279814715</v>
      </c>
      <c r="DQ88" s="1423" t="n">
        <v>45962.9872903446</v>
      </c>
      <c r="DR88" s="1423" t="n">
        <v>49271.3223189237</v>
      </c>
      <c r="DS88" s="1423" t="n">
        <v>49111.8724941894</v>
      </c>
      <c r="DT88" s="1423" t="n">
        <v>51322.530543835</v>
      </c>
      <c r="DU88" s="1423" t="n">
        <v>56117.0829365843</v>
      </c>
      <c r="DV88" s="1423" t="n">
        <v>52505.0450209325</v>
      </c>
      <c r="DW88" s="1424" t="n">
        <v>-0.00175344782448583</v>
      </c>
      <c r="DX88" s="1423" t="n">
        <v>551723.2086710969</v>
      </c>
      <c r="DY88" s="1425" t="n">
        <v>-0.0530366445140176</v>
      </c>
      <c r="DZ88" s="1426" t="n"/>
      <c r="EA88" s="1445" t="n">
        <v>57110.7122864004</v>
      </c>
      <c r="EB88" s="1399" t="n">
        <v>27690.2857013406</v>
      </c>
      <c r="EC88" s="1399" t="n">
        <v>42449.4622769971</v>
      </c>
      <c r="ED88" s="1399" t="n">
        <v>46400.7432580398</v>
      </c>
      <c r="EE88" s="1399" t="n">
        <v>47647.1437372912</v>
      </c>
      <c r="EF88" s="1399" t="n">
        <v>52265.9618413258</v>
      </c>
      <c r="EG88" s="1399" t="n">
        <v>48272.1717343698</v>
      </c>
      <c r="EH88" s="1399" t="n">
        <v>53125.5734834564</v>
      </c>
      <c r="EI88" s="1399" t="n">
        <v>52085.5847255428</v>
      </c>
      <c r="EJ88" s="1399" t="n">
        <v>48230.1543204048</v>
      </c>
      <c r="EK88" s="1399" t="n">
        <v>54748.5450003599</v>
      </c>
      <c r="EL88" s="1399" t="n">
        <v>52597.2715923801</v>
      </c>
      <c r="EM88" s="1405" t="n"/>
      <c r="EN88" s="31" t="n"/>
      <c r="EO88" s="1955">
        <f>SUM(EA88:EL88)</f>
        <v/>
      </c>
    </row>
    <row r="89" ht="27" customFormat="1" customHeight="1" s="190">
      <c r="A89" s="1392" t="inlineStr">
        <is>
          <t>仙桃市</t>
        </is>
      </c>
      <c r="B89" s="1392" t="inlineStr">
        <is>
          <t>规上+规下货运量  (万吨)</t>
        </is>
      </c>
      <c r="C89" s="1409" t="n">
        <v>153.338323217112</v>
      </c>
      <c r="D89" s="31">
        <f>C89/T89-1</f>
        <v/>
      </c>
      <c r="E89" s="1409" t="n">
        <v>93.1973405320512</v>
      </c>
      <c r="F89" s="31">
        <f>E89/V89-1</f>
        <v/>
      </c>
      <c r="G89" s="1409" t="n">
        <v>135.728172894441</v>
      </c>
      <c r="H89" s="31">
        <f>G89/X89-1</f>
        <v/>
      </c>
      <c r="I89" s="1409" t="n">
        <v>131.750975817781</v>
      </c>
      <c r="J89" s="31">
        <f>I89/Z89-1</f>
        <v/>
      </c>
      <c r="K89" s="1409" t="n">
        <v>145.566391550472</v>
      </c>
      <c r="L89" s="31">
        <f>K89/AB89-1</f>
        <v/>
      </c>
      <c r="M89" s="1409" t="n">
        <v>132.519799807085</v>
      </c>
      <c r="N89" s="31">
        <f>M89/AD89-1</f>
        <v/>
      </c>
      <c r="O89" s="1409" t="n">
        <v>126.551996214032</v>
      </c>
      <c r="P89" s="31">
        <f>O89/AF89-1</f>
        <v/>
      </c>
      <c r="Q89" s="1409">
        <f>C89+E89+G89+I89+K89+M89+O89</f>
        <v/>
      </c>
      <c r="R89" s="31">
        <f>Q89/SUM(T89,V89,X89,Z89,AB89,AD89,AF89)-1</f>
        <v/>
      </c>
      <c r="S89" s="31" t="n"/>
      <c r="T89" s="1409" t="n">
        <v>120.070127957664</v>
      </c>
      <c r="U89" s="31">
        <f>T89/AV89-1</f>
        <v/>
      </c>
      <c r="V89" s="1409" t="n">
        <v>105.940725801557</v>
      </c>
      <c r="W89" s="31">
        <f>V89/AX89-1</f>
        <v/>
      </c>
      <c r="X89" s="1409" t="n">
        <v>136.213081066854</v>
      </c>
      <c r="Y89" s="31">
        <f>X89/AZ89-1</f>
        <v/>
      </c>
      <c r="Z89" s="1409" t="n">
        <v>128.678256231735</v>
      </c>
      <c r="AA89" s="31">
        <f>Z89/BB89-1</f>
        <v/>
      </c>
      <c r="AB89" s="1409" t="n">
        <v>135.068500136738</v>
      </c>
      <c r="AC89" s="31">
        <f>AB89/BD89-1</f>
        <v/>
      </c>
      <c r="AD89" s="1409" t="n">
        <v>115.933729066451</v>
      </c>
      <c r="AE89" s="31">
        <f>AD89/BF89-1</f>
        <v/>
      </c>
      <c r="AF89" s="1409" t="n">
        <v>118.507531790573</v>
      </c>
      <c r="AG89" s="31">
        <f>AF89/BH89-1</f>
        <v/>
      </c>
      <c r="AH89" s="1409" t="n">
        <v>121.817621867424</v>
      </c>
      <c r="AI89" s="31">
        <f>AH89/BJ89-1</f>
        <v/>
      </c>
      <c r="AJ89" s="1409" t="n">
        <v>136.225621674919</v>
      </c>
      <c r="AK89" s="31">
        <f>AJ89/BL89-1</f>
        <v/>
      </c>
      <c r="AL89" s="1409" t="n">
        <v>129.4776504697</v>
      </c>
      <c r="AM89" s="31">
        <f>AL89/BN89-1</f>
        <v/>
      </c>
      <c r="AN89" s="1409" t="n">
        <v>137.733331891064</v>
      </c>
      <c r="AO89" s="31">
        <f>AN89/BP89-1</f>
        <v/>
      </c>
      <c r="AP89" s="1409" t="n">
        <v>140.854976487769</v>
      </c>
      <c r="AQ89" s="31">
        <f>AP89/BR89-1</f>
        <v/>
      </c>
      <c r="AR89" s="1409">
        <f>T89+V89+X89+Z89+AB89+AD89+AF89+AH89+AJ89+AL89+AN89+AP89</f>
        <v/>
      </c>
      <c r="AS89" s="31">
        <f>AR89/SUM(AV89,AX89,AZ89,BB89,BD89,BF89,BH89,BJ89,BL89,BN89,BP89,BR89)-1</f>
        <v/>
      </c>
      <c r="AT89" s="31" t="n"/>
      <c r="AU89" s="1409">
        <f>AV89+AX89+AZ89+BB89+BD89+BF89+BH89+BJ89+BL89+BN89+BP89</f>
        <v/>
      </c>
      <c r="AV89" s="1409" t="n">
        <v>134.967845584461</v>
      </c>
      <c r="AW89" s="31">
        <f>AV89/BW89-1</f>
        <v/>
      </c>
      <c r="AX89" s="1409" t="n">
        <v>64.38626845967261</v>
      </c>
      <c r="AY89" s="31">
        <f>AX89/BY89-1</f>
        <v/>
      </c>
      <c r="AZ89" s="1409" t="n">
        <v>111.319525229592</v>
      </c>
      <c r="BA89" s="31">
        <f>AZ89/CA89-1</f>
        <v/>
      </c>
      <c r="BB89" s="1409" t="n">
        <v>117.534945299888</v>
      </c>
      <c r="BC89" s="31">
        <f>BB89/CC89-1</f>
        <v/>
      </c>
      <c r="BD89" s="1409" t="n">
        <v>128.206963817533</v>
      </c>
      <c r="BE89" s="31">
        <f>BD89/CE89-1</f>
        <v/>
      </c>
      <c r="BF89" s="1409" t="n">
        <v>110.789708871192</v>
      </c>
      <c r="BG89" s="31">
        <f>BF89/CG89-1</f>
        <v/>
      </c>
      <c r="BH89" s="1409" t="n">
        <v>113.302797059396</v>
      </c>
      <c r="BI89" s="31">
        <f>BH89/CI89-1</f>
        <v/>
      </c>
      <c r="BJ89" s="1409" t="n">
        <v>120.158074197787</v>
      </c>
      <c r="BK89" s="31">
        <f>BJ89/CK89-1</f>
        <v/>
      </c>
      <c r="BL89" s="1409" t="n">
        <v>132.12926498894</v>
      </c>
      <c r="BM89" s="31">
        <f>BL89/CM89-1</f>
        <v/>
      </c>
      <c r="BN89" s="1409" t="n">
        <v>130.40251050844</v>
      </c>
      <c r="BO89" s="31">
        <f>BN89/CO89-1</f>
        <v/>
      </c>
      <c r="BP89" s="1409" t="n">
        <v>133.10415532829</v>
      </c>
      <c r="BQ89" s="31">
        <f>BP89/CQ89-1</f>
        <v/>
      </c>
      <c r="BR89" s="1409" t="n">
        <v>137.308467934476</v>
      </c>
      <c r="BS89" s="31">
        <f>BR89/CS89-1</f>
        <v/>
      </c>
      <c r="BT89" s="1409">
        <f>AV89+AX89+AZ89+BB89+BD89+BF89+BH89+BJ89+BL89+BN89+BP89+BR89</f>
        <v/>
      </c>
      <c r="BU89" s="31">
        <f>BT89/SUM(BW89,BY89,CA89,CC89,CE89,CG89,CI89,CK89,CM89,CO89,CQ89,CS89)-1</f>
        <v/>
      </c>
      <c r="BV89" s="31" t="n"/>
      <c r="BW89" s="1417" t="n">
        <v>77.3494771775145</v>
      </c>
      <c r="BX89" s="1410">
        <f>BW89/DK89-1</f>
        <v/>
      </c>
      <c r="BY89" s="1417" t="n">
        <v>92.4044702293961</v>
      </c>
      <c r="BZ89" s="1410">
        <f>BY89/DL89-1</f>
        <v/>
      </c>
      <c r="CA89" s="1414" t="n">
        <v>108.422393707383</v>
      </c>
      <c r="CB89" s="1410">
        <f>CA89/DM89-1</f>
        <v/>
      </c>
      <c r="CC89" s="1414" t="n">
        <v>108.604685416809</v>
      </c>
      <c r="CD89" s="1410">
        <f>CC89/DN89-1</f>
        <v/>
      </c>
      <c r="CE89" s="1414" t="n">
        <v>113.530698268004</v>
      </c>
      <c r="CF89" s="1410">
        <f>CE89/DO89-1</f>
        <v/>
      </c>
      <c r="CG89" s="1427" t="n">
        <v>107.579175173319</v>
      </c>
      <c r="CH89" s="1410">
        <f>CG89/DP89-1</f>
        <v/>
      </c>
      <c r="CI89" s="1427" t="n">
        <v>104.636861512536</v>
      </c>
      <c r="CJ89" s="1410">
        <f>CI89/DQ89-1</f>
        <v/>
      </c>
      <c r="CK89" s="1414" t="n">
        <v>113.939714408551</v>
      </c>
      <c r="CL89" s="1410">
        <f>CK89/DR89-1</f>
        <v/>
      </c>
      <c r="CM89" s="1414" t="n">
        <v>122.974121421258</v>
      </c>
      <c r="CN89" s="1410">
        <f>CM89/DS89-1</f>
        <v/>
      </c>
      <c r="CO89" s="1414" t="n">
        <v>124.590007092198</v>
      </c>
      <c r="CP89" s="1410">
        <f>CO89/DT89-1</f>
        <v/>
      </c>
      <c r="CQ89" s="1414" t="n">
        <v>134.794249638812</v>
      </c>
      <c r="CR89" s="1410">
        <f>CQ89/DV89-1</f>
        <v/>
      </c>
      <c r="CS89" s="1414" t="n">
        <v>128.181555650365</v>
      </c>
      <c r="CT89" s="1410">
        <f>CS89/DV89-1</f>
        <v/>
      </c>
      <c r="CU89" s="1414">
        <f>BW89+BY89+CA89+CC89+CE89+CG89+CI89+CK89+CM89+CO89+CQ89+CS89</f>
        <v/>
      </c>
      <c r="CV89" s="1410">
        <f>CU89/SUM(DK89:DV89)-1</f>
        <v/>
      </c>
      <c r="CW89" s="1410" t="n"/>
      <c r="CX89" s="1412">
        <f>CS89/CQ89-1</f>
        <v/>
      </c>
      <c r="CY89" s="1412">
        <f>CQ89/CO89-1</f>
        <v/>
      </c>
      <c r="CZ89" s="1412" t="n"/>
      <c r="DA89" s="1412" t="n"/>
      <c r="DB89" s="1412" t="n"/>
      <c r="DC89" s="1412" t="n"/>
      <c r="DD89" s="1412" t="n"/>
      <c r="DE89" s="1412" t="n"/>
      <c r="DF89" s="1412" t="n"/>
      <c r="DG89" s="1412" t="n"/>
      <c r="DH89" s="1412" t="n"/>
      <c r="DI89" s="1412" t="n"/>
      <c r="DJ89" s="1440" t="n"/>
      <c r="DK89" s="1441" t="n">
        <v>92.69158029714291</v>
      </c>
      <c r="DL89" s="1441" t="n">
        <v>63.106529897367</v>
      </c>
      <c r="DM89" s="1428" t="n">
        <v>94.7210782730341</v>
      </c>
      <c r="DN89" s="1428" t="n">
        <v>89.9524950840643</v>
      </c>
      <c r="DO89" s="1428" t="n">
        <v>99.68556013787961</v>
      </c>
      <c r="DP89" s="1428" t="n">
        <v>88.6294791580186</v>
      </c>
      <c r="DQ89" s="1428" t="n">
        <v>86.4840497136294</v>
      </c>
      <c r="DR89" s="1428" t="n">
        <v>91.22851606176511</v>
      </c>
      <c r="DS89" s="1428" t="n">
        <v>107.529516125189</v>
      </c>
      <c r="DT89" s="1428" t="n">
        <v>97.2665385311729</v>
      </c>
      <c r="DU89" s="1428" t="n">
        <v>116.279779726367</v>
      </c>
      <c r="DV89" s="1428" t="n">
        <v>114.073261364835</v>
      </c>
      <c r="DW89" s="1429" t="n">
        <v>-0.06305281437515342</v>
      </c>
      <c r="DX89" s="1428" t="n">
        <v>1141.648384370465</v>
      </c>
      <c r="DY89" s="924" t="n">
        <v>-0.0780734403747757</v>
      </c>
      <c r="DZ89" s="1442" t="n"/>
      <c r="EA89" s="1416" t="n">
        <v>128.049599187841</v>
      </c>
      <c r="EB89" s="1399" t="n">
        <v>47.992204066781</v>
      </c>
      <c r="EC89" s="1399" t="n">
        <v>84.9613718984492</v>
      </c>
      <c r="ED89" s="1399" t="n">
        <v>106.951993590343</v>
      </c>
      <c r="EE89" s="1399" t="n">
        <v>113.256092039803</v>
      </c>
      <c r="EF89" s="1399" t="n">
        <v>116.207582675196</v>
      </c>
      <c r="EG89" s="1399" t="n">
        <v>94.13129777306359</v>
      </c>
      <c r="EH89" s="1399" t="n">
        <v>92.0909609761685</v>
      </c>
      <c r="EI89" s="1399" t="n">
        <v>111.06551377934</v>
      </c>
      <c r="EJ89" s="1399" t="n">
        <v>101.164744465597</v>
      </c>
      <c r="EK89" s="1399" t="n">
        <v>120.707690813661</v>
      </c>
      <c r="EL89" s="1399" t="n">
        <v>121.749937579203</v>
      </c>
      <c r="EM89" s="1418" t="n"/>
      <c r="EN89" s="31" t="n"/>
      <c r="EO89" s="1955">
        <f>SUM(EA89:EL89)</f>
        <v/>
      </c>
    </row>
    <row r="90" ht="27" customHeight="1" s="21">
      <c r="A90" s="1977" t="n"/>
      <c r="B90" s="1392" t="inlineStr">
        <is>
          <t>规上货运量      (万吨)</t>
        </is>
      </c>
      <c r="C90" s="1409" t="n">
        <v>12.1635</v>
      </c>
      <c r="D90" s="31">
        <f>C90/T90-1</f>
        <v/>
      </c>
      <c r="E90" s="1409" t="n">
        <v>6.8126</v>
      </c>
      <c r="F90" s="31">
        <f>E90/V90-1</f>
        <v/>
      </c>
      <c r="G90" s="1409" t="n">
        <v>14.5009</v>
      </c>
      <c r="H90" s="31">
        <f>G90/X90-1</f>
        <v/>
      </c>
      <c r="I90" s="1409" t="n">
        <v>14.7085</v>
      </c>
      <c r="J90" s="31">
        <f>I90/Z90-1</f>
        <v/>
      </c>
      <c r="K90" s="1409" t="n">
        <v>26.6761</v>
      </c>
      <c r="L90" s="31">
        <f>K90/AB90-1</f>
      </c>
      <c r="M90" s="1409" t="n">
        <v>23.3961</v>
      </c>
      <c r="N90" s="31">
        <f>M90/AD90-1</f>
      </c>
      <c r="O90" s="1409" t="n">
        <v>28.1597</v>
      </c>
      <c r="P90" s="31">
        <f>O90/AF90-1</f>
      </c>
      <c r="Q90" s="1409">
        <f>C90+E90+G90+I90+K90+M90+O90</f>
      </c>
      <c r="R90" s="31">
        <f>Q90/SUM(T90,V90,X90,Z90,AB90,AD90,AF90)-1</f>
      </c>
      <c r="S90" s="31" t="n"/>
      <c r="T90" s="1409" t="n">
        <v>2.0728</v>
      </c>
      <c r="U90" s="31">
        <f>T90/AV90-1</f>
        <v/>
      </c>
      <c r="V90" s="1409" t="n">
        <v>1.2251</v>
      </c>
      <c r="W90" s="31">
        <f>V90/AX90-1</f>
        <v/>
      </c>
      <c r="X90" s="1409" t="n">
        <v>5.3267</v>
      </c>
      <c r="Y90" s="31">
        <f>X90/AZ90-1</f>
        <v/>
      </c>
      <c r="Z90" s="1409" t="n">
        <v>2.2536</v>
      </c>
      <c r="AA90" s="31">
        <f>Z90/BB90-1</f>
        <v/>
      </c>
      <c r="AB90" s="1409" t="n">
        <v>2.3099</v>
      </c>
      <c r="AC90" s="31">
        <f>AB90/BD90-1</f>
        <v/>
      </c>
      <c r="AD90" s="1409" t="n">
        <v>2.9627</v>
      </c>
      <c r="AE90" s="31">
        <f>AD90/BF90-1</f>
        <v/>
      </c>
      <c r="AF90" s="1409" t="n">
        <v>3.1606</v>
      </c>
      <c r="AG90" s="31">
        <f>AF90/BH90-1</f>
        <v/>
      </c>
      <c r="AH90" s="1409" t="n">
        <v>3.5646</v>
      </c>
      <c r="AI90" s="31">
        <f>AH90/BJ90-1</f>
        <v/>
      </c>
      <c r="AJ90" s="1409" t="n">
        <v>1.963</v>
      </c>
      <c r="AK90" s="31">
        <f>AJ90/BL90-1</f>
        <v/>
      </c>
      <c r="AL90" s="1409" t="n">
        <v>1.2035</v>
      </c>
      <c r="AM90" s="31">
        <f>AL90/BN90-1</f>
        <v/>
      </c>
      <c r="AN90" s="1409" t="n">
        <v>1.2725</v>
      </c>
      <c r="AO90" s="31">
        <f>AN90/BP90-1</f>
        <v/>
      </c>
      <c r="AP90" s="1409" t="n">
        <v>1.76</v>
      </c>
      <c r="AQ90" s="31">
        <f>AP90/BR90-1</f>
        <v/>
      </c>
      <c r="AR90" s="1409">
        <f>T90+V90+X90+Z90+AB90+AD90+AF90+AH90+AJ90+AL90+AN90+AP90</f>
      </c>
      <c r="AS90" s="31">
        <f>AR90/SUM(AV90,AX90,AZ90,BB90,BD90,BF90,BH90,BJ90,BL90,BN90,BP90,BR90)-1</f>
        <v/>
      </c>
      <c r="AT90" s="31" t="n"/>
      <c r="AU90" s="1409">
        <f>AV90+AX90+AZ90+BB90+BD90+BF90+BH90+BJ90+BL90+BN90+BP90</f>
        <v/>
      </c>
      <c r="AV90" s="1409" t="n">
        <v>2.977</v>
      </c>
      <c r="AW90" s="31">
        <f>AV90/BW90-1</f>
        <v/>
      </c>
      <c r="AX90" s="1409" t="n">
        <v>1.9805</v>
      </c>
      <c r="AY90" s="31">
        <f>AX90/BY90-1</f>
        <v/>
      </c>
      <c r="AZ90" s="1409" t="n">
        <v>2.2363</v>
      </c>
      <c r="BA90" s="31">
        <f>AZ90/CA90-1</f>
        <v/>
      </c>
      <c r="BB90" s="1409" t="n">
        <v>1.9936</v>
      </c>
      <c r="BC90" s="31">
        <f>BB90/CC90-1</f>
        <v/>
      </c>
      <c r="BD90" s="1409" t="n">
        <v>2.0696</v>
      </c>
      <c r="BE90" s="31">
        <f>BD90/CE90-1</f>
        <v/>
      </c>
      <c r="BF90" s="1409" t="n">
        <v>2.1325</v>
      </c>
      <c r="BG90" s="31">
        <f>BF90/CG90-1</f>
        <v/>
      </c>
      <c r="BH90" s="1409" t="n">
        <v>1.974</v>
      </c>
      <c r="BI90" s="31">
        <f>BH90/CI90-1</f>
        <v/>
      </c>
      <c r="BJ90" s="1409" t="n">
        <v>2.0314</v>
      </c>
      <c r="BK90" s="31">
        <f>BJ90/CK90-1</f>
        <v/>
      </c>
      <c r="BL90" s="1409" t="n">
        <v>1.9633</v>
      </c>
      <c r="BM90" s="31">
        <f>BL90/CM90-1</f>
        <v/>
      </c>
      <c r="BN90" s="1409" t="n">
        <v>1.9043</v>
      </c>
      <c r="BO90" s="31">
        <f>BN90/CO90-1</f>
        <v/>
      </c>
      <c r="BP90" s="1409" t="n">
        <v>2.0278</v>
      </c>
      <c r="BQ90" s="31">
        <f>BP90/CQ90-1</f>
        <v/>
      </c>
      <c r="BR90" s="1409" t="n">
        <v>2.1383</v>
      </c>
      <c r="BS90" s="31">
        <f>BR90/CS90-1</f>
        <v/>
      </c>
      <c r="BT90" s="1409">
        <f>AV90+AX90+AZ90+BB90+BD90+BF90+BH90+BJ90+BL90+BN90+BP90+BR90</f>
        <v/>
      </c>
      <c r="BU90" s="31">
        <f>BT90/SUM(BW90,BY90,CA90,CC90,CE90,CG90,CI90,CK90,CM90,CO90,CQ90,CS90)-1</f>
        <v/>
      </c>
      <c r="BV90" s="31" t="n"/>
      <c r="BW90" s="1417" t="n">
        <v>0.86</v>
      </c>
      <c r="BX90" s="1410">
        <f>BW90/DK90-1</f>
        <v/>
      </c>
      <c r="BY90" s="1417" t="n">
        <v>0.88</v>
      </c>
      <c r="BZ90" s="1410">
        <f>BY90/DL90-1</f>
        <v/>
      </c>
      <c r="CA90" s="1414" t="n">
        <v>1.035</v>
      </c>
      <c r="CB90" s="1410">
        <f>CA90/DM90-1</f>
        <v/>
      </c>
      <c r="CC90" s="1414" t="n">
        <v>1.088</v>
      </c>
      <c r="CD90" s="1410">
        <f>CC90/DN90-1</f>
        <v/>
      </c>
      <c r="CE90" s="1414" t="n">
        <v>1.097</v>
      </c>
      <c r="CF90" s="1410">
        <f>CE90/DO90-1</f>
        <v/>
      </c>
      <c r="CG90" s="1427" t="n">
        <v>1.1881</v>
      </c>
      <c r="CH90" s="1410">
        <f>CG90/DP90-1</f>
        <v/>
      </c>
      <c r="CI90" s="1427" t="n">
        <v>1.7567</v>
      </c>
      <c r="CJ90" s="1410">
        <f>CI90/DQ90-1</f>
        <v/>
      </c>
      <c r="CK90" s="1414" t="n">
        <v>1.4729</v>
      </c>
      <c r="CL90" s="1410">
        <f>CK90/DR90-1</f>
        <v/>
      </c>
      <c r="CM90" s="1414" t="n">
        <v>1.5496</v>
      </c>
      <c r="CN90" s="1410">
        <f>CM90/DS90-1</f>
        <v/>
      </c>
      <c r="CO90" s="1414" t="n">
        <v>1.8208</v>
      </c>
      <c r="CP90" s="1410">
        <f>CO90/DT90-1</f>
        <v/>
      </c>
      <c r="CQ90" s="1414" t="n">
        <v>1.2997</v>
      </c>
      <c r="CR90" s="1410">
        <f>CQ90/DV90-1</f>
        <v/>
      </c>
      <c r="CS90" s="1414" t="n">
        <v>1.5013</v>
      </c>
      <c r="CT90" s="1410">
        <f>CS90/DV90-1</f>
        <v/>
      </c>
      <c r="CU90" s="1414">
        <f>BW90+BY90+CA90+CC90+CE90+CG90+CI90+CK90+CM90+CO90+CQ90+CS90</f>
        <v/>
      </c>
      <c r="CV90" s="1410">
        <f>CU90/SUM(DK90:DV90)-1</f>
        <v/>
      </c>
      <c r="CW90" s="1410" t="n"/>
      <c r="CX90" s="1412">
        <f>CS90/CQ90-1</f>
        <v/>
      </c>
      <c r="CY90" s="1412">
        <f>CQ90/CO90-1</f>
        <v/>
      </c>
      <c r="CZ90" s="1412" t="n"/>
      <c r="DA90" s="1412" t="n"/>
      <c r="DB90" s="1412" t="n"/>
      <c r="DC90" s="1412" t="n"/>
      <c r="DD90" s="1412" t="n"/>
      <c r="DE90" s="1412" t="n"/>
      <c r="DF90" s="1412" t="n"/>
      <c r="DG90" s="1412" t="n"/>
      <c r="DH90" s="1412" t="n"/>
      <c r="DI90" s="1412" t="n"/>
      <c r="DJ90" s="1431" t="inlineStr">
        <is>
          <t>仙桃</t>
        </is>
      </c>
      <c r="DK90" s="1441" t="n">
        <v>0</v>
      </c>
      <c r="DL90" s="1441" t="n">
        <v>0</v>
      </c>
      <c r="DM90" s="1428" t="n">
        <v>0</v>
      </c>
      <c r="DN90" s="1428" t="n">
        <v>0</v>
      </c>
      <c r="DO90" s="1428" t="n">
        <v>0</v>
      </c>
      <c r="DP90" s="1428" t="n">
        <v>0</v>
      </c>
      <c r="DQ90" s="1428" t="n">
        <v>0</v>
      </c>
      <c r="DR90" s="1428" t="n">
        <v>0</v>
      </c>
      <c r="DS90" s="1428" t="n">
        <v>0</v>
      </c>
      <c r="DT90" s="1428" t="n">
        <v>0</v>
      </c>
      <c r="DU90" s="1428" t="n">
        <v>0</v>
      </c>
      <c r="DV90" s="1428" t="n">
        <v>0</v>
      </c>
      <c r="DW90" s="1429" t="n"/>
      <c r="DX90" s="1428" t="n">
        <v>0</v>
      </c>
      <c r="DY90" s="924" t="n"/>
      <c r="DZ90" s="1446" t="n"/>
      <c r="EA90" s="1416" t="n">
        <v>0</v>
      </c>
      <c r="EB90" s="1399" t="n">
        <v>0</v>
      </c>
      <c r="EC90" s="1399" t="n">
        <v>0</v>
      </c>
      <c r="ED90" s="1399" t="n">
        <v>0</v>
      </c>
      <c r="EE90" s="1399" t="n">
        <v>0</v>
      </c>
      <c r="EF90" s="1399" t="n">
        <v>0</v>
      </c>
      <c r="EG90" s="1399" t="n">
        <v>0</v>
      </c>
      <c r="EH90" s="1399" t="n">
        <v>0</v>
      </c>
      <c r="EI90" s="1399" t="n">
        <v>0</v>
      </c>
      <c r="EJ90" s="1399" t="n">
        <v>0</v>
      </c>
      <c r="EK90" s="1399" t="n">
        <v>0</v>
      </c>
      <c r="EL90" s="1399" t="n">
        <v>0</v>
      </c>
      <c r="EM90" s="1405" t="n"/>
      <c r="EN90" s="31" t="n"/>
      <c r="EO90" s="1955">
        <f>SUM(EA90:EL90)</f>
        <v/>
      </c>
    </row>
    <row r="91" ht="27" customFormat="1" customHeight="1" s="190">
      <c r="A91" s="1977" t="n"/>
      <c r="B91" s="1392" t="inlineStr">
        <is>
          <t>规下货运量      (万吨)</t>
        </is>
      </c>
      <c r="C91" s="1409" t="n">
        <v>141.174823217112</v>
      </c>
      <c r="D91" s="31">
        <f>C91/T91-1</f>
        <v/>
      </c>
      <c r="E91" s="1409" t="n">
        <v>86.3847405320512</v>
      </c>
      <c r="F91" s="31">
        <f>E91/V91-1</f>
        <v/>
      </c>
      <c r="G91" s="1409" t="n">
        <v>121.227272894441</v>
      </c>
      <c r="H91" s="31">
        <f>G91/X91-1</f>
        <v/>
      </c>
      <c r="I91" s="1409" t="n">
        <v>117.042475817781</v>
      </c>
      <c r="J91" s="31">
        <f>I91/Z91-1</f>
        <v/>
      </c>
      <c r="K91" s="1409" t="n">
        <v>118.890291550472</v>
      </c>
      <c r="L91" s="31">
        <f>K91/AB91-1</f>
        <v/>
      </c>
      <c r="M91" s="1409" t="n">
        <v>109.123699807085</v>
      </c>
      <c r="N91" s="31">
        <f>M91/AD91-1</f>
        <v/>
      </c>
      <c r="O91" s="1409" t="n">
        <v>98.392296214032</v>
      </c>
      <c r="P91" s="31">
        <f>O91/AF91-1</f>
        <v/>
      </c>
      <c r="Q91" s="1409">
        <f>C91+E91+G91+I91+K91+M91+O91</f>
        <v/>
      </c>
      <c r="R91" s="31">
        <f>Q91/SUM(T91,V91,X91,Z91,AB91,AD91,AF91)-1</f>
        <v/>
      </c>
      <c r="S91" s="31" t="n"/>
      <c r="T91" s="1409" t="n">
        <v>117.997327957664</v>
      </c>
      <c r="U91" s="31">
        <f>T91/AV91-1</f>
        <v/>
      </c>
      <c r="V91" s="1409" t="n">
        <v>104.715625801557</v>
      </c>
      <c r="W91" s="31">
        <f>V91/AX91-1</f>
        <v/>
      </c>
      <c r="X91" s="1409" t="n">
        <v>130.886381066854</v>
      </c>
      <c r="Y91" s="31">
        <f>X91/AZ91-1</f>
        <v/>
      </c>
      <c r="Z91" s="1409" t="n">
        <v>126.424656231735</v>
      </c>
      <c r="AA91" s="31">
        <f>Z91/BB91-1</f>
        <v/>
      </c>
      <c r="AB91" s="1409" t="n">
        <v>132.758600136738</v>
      </c>
      <c r="AC91" s="31">
        <f>AB91/BD91-1</f>
        <v/>
      </c>
      <c r="AD91" s="1409" t="n">
        <v>112.971029066451</v>
      </c>
      <c r="AE91" s="31">
        <f>AD91/BF91-1</f>
        <v/>
      </c>
      <c r="AF91" s="1409" t="n">
        <v>115.346931790573</v>
      </c>
      <c r="AG91" s="31">
        <f>AF91/BH91-1</f>
        <v/>
      </c>
      <c r="AH91" s="1409" t="n">
        <v>118.253021867424</v>
      </c>
      <c r="AI91" s="31">
        <f>AH91/BJ91-1</f>
        <v/>
      </c>
      <c r="AJ91" s="1409" t="n">
        <v>134.262621674919</v>
      </c>
      <c r="AK91" s="31">
        <f>AJ91/BL91-1</f>
        <v/>
      </c>
      <c r="AL91" s="1409" t="n">
        <v>128.2741504697</v>
      </c>
      <c r="AM91" s="31">
        <f>AL91/BN91-1</f>
        <v/>
      </c>
      <c r="AN91" s="1409" t="n">
        <v>136.460831891064</v>
      </c>
      <c r="AO91" s="31">
        <f>AN91/BP91-1</f>
        <v/>
      </c>
      <c r="AP91" s="1409" t="n">
        <v>139.094976487769</v>
      </c>
      <c r="AQ91" s="31">
        <f>AP91/BR91-1</f>
        <v/>
      </c>
      <c r="AR91" s="1409">
        <f>T91+V91+X91+Z91+AB91+AD91+AF91+AH91+AJ91+AL91+AN91+AP91</f>
        <v/>
      </c>
      <c r="AS91" s="31">
        <f>AR91/SUM(AV91,AX91,AZ91,BB91,BD91,BF91,BH91,BJ91,BL91,BN91,BP91,BR91)-1</f>
        <v/>
      </c>
      <c r="AT91" s="31" t="n"/>
      <c r="AU91" s="1409">
        <f>AV91+AX91+AZ91+BB91+BD91+BF91+BH91+BJ91+BL91+BN91+BP91</f>
        <v/>
      </c>
      <c r="AV91" s="1409" t="n">
        <v>131.990845584461</v>
      </c>
      <c r="AW91" s="31">
        <f>AV91/BW91-1</f>
        <v/>
      </c>
      <c r="AX91" s="1409" t="n">
        <v>62.40576845967261</v>
      </c>
      <c r="AY91" s="31">
        <f>AX91/BY91-1</f>
        <v/>
      </c>
      <c r="AZ91" s="1409" t="n">
        <v>109.083225229592</v>
      </c>
      <c r="BA91" s="31">
        <f>AZ91/CA91-1</f>
        <v/>
      </c>
      <c r="BB91" s="1409" t="n">
        <v>115.541345299888</v>
      </c>
      <c r="BC91" s="31">
        <f>BB91/CC91-1</f>
        <v/>
      </c>
      <c r="BD91" s="1409" t="n">
        <v>126.137363817533</v>
      </c>
      <c r="BE91" s="31">
        <f>BD91/CE91-1</f>
        <v/>
      </c>
      <c r="BF91" s="1409" t="n">
        <v>108.657208871192</v>
      </c>
      <c r="BG91" s="31">
        <f>BF91/CG91-1</f>
        <v/>
      </c>
      <c r="BH91" s="1409" t="n">
        <v>111.328797059396</v>
      </c>
      <c r="BI91" s="31">
        <f>BH91/CI91-1</f>
        <v/>
      </c>
      <c r="BJ91" s="1409" t="n">
        <v>118.126674197787</v>
      </c>
      <c r="BK91" s="31">
        <f>BJ91/CK91-1</f>
        <v/>
      </c>
      <c r="BL91" s="1409" t="n">
        <v>130.16596498894</v>
      </c>
      <c r="BM91" s="31">
        <f>BL91/CM91-1</f>
        <v/>
      </c>
      <c r="BN91" s="1409" t="n">
        <v>128.49821050844</v>
      </c>
      <c r="BO91" s="31">
        <f>BN91/CO91-1</f>
        <v/>
      </c>
      <c r="BP91" s="1409" t="n">
        <v>131.07635532829</v>
      </c>
      <c r="BQ91" s="31">
        <f>BP91/CQ91-1</f>
        <v/>
      </c>
      <c r="BR91" s="1409" t="n">
        <v>135.170167934476</v>
      </c>
      <c r="BS91" s="31">
        <f>BR91/CS91-1</f>
        <v/>
      </c>
      <c r="BT91" s="1409">
        <f>AV91+AX91+AZ91+BB91+BD91+BF91+BH91+BJ91+BL91+BN91+BP91+BR91</f>
        <v/>
      </c>
      <c r="BU91" s="31">
        <f>BT91/SUM(BW91,BY91,CA91,CC91,CE91,CG91,CI91,CK91,CM91,CO91,CQ91,CS91)-1</f>
        <v/>
      </c>
      <c r="BV91" s="31" t="n"/>
      <c r="BW91" s="1417" t="n">
        <v>76.4894771775145</v>
      </c>
      <c r="BX91" s="1410">
        <f>BW91/DK91-1</f>
        <v/>
      </c>
      <c r="BY91" s="1417" t="n">
        <v>91.5244702293961</v>
      </c>
      <c r="BZ91" s="1410">
        <f>BY91/DL91-1</f>
        <v/>
      </c>
      <c r="CA91" s="1414" t="n">
        <v>107.387393707383</v>
      </c>
      <c r="CB91" s="1410">
        <f>CA91/DM91-1</f>
        <v/>
      </c>
      <c r="CC91" s="1414" t="n">
        <v>107.516685416809</v>
      </c>
      <c r="CD91" s="1410">
        <f>CC91/DN91-1</f>
        <v/>
      </c>
      <c r="CE91" s="1414" t="n">
        <v>112.433698268004</v>
      </c>
      <c r="CF91" s="1410">
        <f>CE91/DO91-1</f>
        <v/>
      </c>
      <c r="CG91" s="1427" t="n">
        <v>106.391075173319</v>
      </c>
      <c r="CH91" s="1410">
        <f>CG91/DP91-1</f>
        <v/>
      </c>
      <c r="CI91" s="1427" t="n">
        <v>102.880161512536</v>
      </c>
      <c r="CJ91" s="1410">
        <f>CI91/DQ91-1</f>
        <v/>
      </c>
      <c r="CK91" s="1414" t="n">
        <v>112.466814408551</v>
      </c>
      <c r="CL91" s="1410">
        <f>CK91/DR91-1</f>
        <v/>
      </c>
      <c r="CM91" s="1414" t="n">
        <v>121.424521421258</v>
      </c>
      <c r="CN91" s="1410">
        <f>CM91/DS91-1</f>
        <v/>
      </c>
      <c r="CO91" s="1414" t="n">
        <v>122.769207092198</v>
      </c>
      <c r="CP91" s="1410">
        <f>CO91/DT91-1</f>
        <v/>
      </c>
      <c r="CQ91" s="1414" t="n">
        <v>133.494549638812</v>
      </c>
      <c r="CR91" s="1410">
        <f>CQ91/DV91-1</f>
        <v/>
      </c>
      <c r="CS91" s="1414" t="n">
        <v>126.680255650365</v>
      </c>
      <c r="CT91" s="1410">
        <f>CS91/DV91-1</f>
        <v/>
      </c>
      <c r="CU91" s="1414">
        <f>BW91+BY91+CA91+CC91+CE91+CG91+CI91+CK91+CM91+CO91+CQ91+CS91</f>
        <v/>
      </c>
      <c r="CV91" s="1410">
        <f>CU91/SUM(DK91:DV91)-1</f>
        <v/>
      </c>
      <c r="CW91" s="1410" t="n"/>
      <c r="CX91" s="1412">
        <f>CS91/CQ91-1</f>
        <v/>
      </c>
      <c r="CY91" s="1412">
        <f>CQ91/CO91-1</f>
        <v/>
      </c>
      <c r="CZ91" s="1412" t="n"/>
      <c r="DA91" s="1412" t="n"/>
      <c r="DB91" s="1412" t="n"/>
      <c r="DC91" s="1412" t="n"/>
      <c r="DD91" s="1412" t="n"/>
      <c r="DE91" s="1412" t="n"/>
      <c r="DF91" s="1412" t="n"/>
      <c r="DG91" s="1412" t="n"/>
      <c r="DH91" s="1412" t="n"/>
      <c r="DI91" s="1412" t="n"/>
      <c r="DK91" s="1441" t="n">
        <v>92.69158029714291</v>
      </c>
      <c r="DL91" s="1441" t="n">
        <v>63.106529897367</v>
      </c>
      <c r="DM91" s="1428" t="n">
        <v>94.7210782730341</v>
      </c>
      <c r="DN91" s="1428" t="n">
        <v>89.9524950840643</v>
      </c>
      <c r="DO91" s="1428" t="n">
        <v>99.68556013787961</v>
      </c>
      <c r="DP91" s="1428" t="n">
        <v>88.6294791580186</v>
      </c>
      <c r="DQ91" s="1428" t="n">
        <v>86.4840497136294</v>
      </c>
      <c r="DR91" s="1428" t="n">
        <v>91.22851606176511</v>
      </c>
      <c r="DS91" s="1428" t="n">
        <v>107.529516125189</v>
      </c>
      <c r="DT91" s="1428" t="n">
        <v>97.2665385311729</v>
      </c>
      <c r="DU91" s="1428" t="n">
        <v>116.279779726367</v>
      </c>
      <c r="DV91" s="1428" t="n">
        <v>114.073261364835</v>
      </c>
      <c r="DW91" s="1429" t="n">
        <v>-0.06305281437515342</v>
      </c>
      <c r="DX91" s="1428" t="n">
        <v>1141.648384370465</v>
      </c>
      <c r="DY91" s="924" t="n">
        <v>-0.0780734403747757</v>
      </c>
      <c r="DZ91" s="924" t="n"/>
      <c r="EA91" s="1416" t="n">
        <v>128.049599187841</v>
      </c>
      <c r="EB91" s="1399" t="n">
        <v>47.992204066781</v>
      </c>
      <c r="EC91" s="1399" t="n">
        <v>84.9613718984492</v>
      </c>
      <c r="ED91" s="1399" t="n">
        <v>106.951993590343</v>
      </c>
      <c r="EE91" s="1399" t="n">
        <v>113.256092039803</v>
      </c>
      <c r="EF91" s="1399" t="n">
        <v>116.207582675196</v>
      </c>
      <c r="EG91" s="1399" t="n">
        <v>94.13129777306359</v>
      </c>
      <c r="EH91" s="1399" t="n">
        <v>92.0909609761685</v>
      </c>
      <c r="EI91" s="1399" t="n">
        <v>111.06551377934</v>
      </c>
      <c r="EJ91" s="1399" t="n">
        <v>101.164744465597</v>
      </c>
      <c r="EK91" s="1399" t="n">
        <v>120.707690813661</v>
      </c>
      <c r="EL91" s="1399" t="n">
        <v>121.749937579203</v>
      </c>
      <c r="EM91" s="1418" t="n"/>
      <c r="EN91" s="31" t="n"/>
      <c r="EO91" s="1955">
        <f>SUM(EA91:EL91)</f>
        <v/>
      </c>
    </row>
    <row r="92" ht="27" customHeight="1" s="21">
      <c r="A92" s="1977" t="n"/>
      <c r="B92" s="1392" t="inlineStr">
        <is>
          <t>规上+规下周转量  (万吨公里)</t>
        </is>
      </c>
      <c r="C92" s="1409">
        <f>C93+C94</f>
        <v/>
      </c>
      <c r="D92" s="31">
        <f>C92/T92-1</f>
        <v/>
      </c>
      <c r="E92" s="1409">
        <f>E93+E94</f>
        <v/>
      </c>
      <c r="F92" s="31">
        <f>E92/V92-1</f>
        <v/>
      </c>
      <c r="G92" s="1409">
        <f>G93+G94</f>
        <v/>
      </c>
      <c r="H92" s="31">
        <f>G92/X92-1</f>
        <v/>
      </c>
      <c r="I92" s="1409">
        <f>I93+I94</f>
        <v/>
      </c>
      <c r="J92" s="31">
        <f>I92/Z92-1</f>
        <v/>
      </c>
      <c r="K92" s="2181">
        <f>K93+K94</f>
      </c>
      <c r="L92" s="31">
        <f>K92/AB92-1</f>
      </c>
      <c r="M92" s="2182">
        <f>M93+M94</f>
      </c>
      <c r="N92" s="31">
        <f>M92/AD92-1</f>
      </c>
      <c r="O92" s="2183">
        <f>O93+O94</f>
      </c>
      <c r="P92" s="31">
        <f>O92/AF92-1</f>
      </c>
      <c r="Q92" s="1409">
        <f>C92+E92+G92+I92+K92+M92+O92</f>
      </c>
      <c r="R92" s="31">
        <f>Q92/SUM(T92,V92,X92,Z92,AB92,AD92,AF92)-1</f>
      </c>
      <c r="S92" s="31" t="n"/>
      <c r="T92" s="1409">
        <f>T93+T94</f>
        <v/>
      </c>
      <c r="U92" s="31">
        <f>T92/AV92-1</f>
        <v/>
      </c>
      <c r="V92" s="1409">
        <f>V93+V94</f>
        <v/>
      </c>
      <c r="W92" s="31">
        <f>V92/AX92-1</f>
        <v/>
      </c>
      <c r="X92" s="1409">
        <f>X93+X94</f>
        <v/>
      </c>
      <c r="Y92" s="31">
        <f>X92/AZ92-1</f>
        <v/>
      </c>
      <c r="Z92" s="1409">
        <f>Z93+Z94</f>
        <v/>
      </c>
      <c r="AA92" s="31">
        <f>Z92/BB92-1</f>
        <v/>
      </c>
      <c r="AB92" s="1409">
        <f>AB93+AB94</f>
        <v/>
      </c>
      <c r="AC92" s="31">
        <f>AB92/BD92-1</f>
        <v/>
      </c>
      <c r="AD92" s="1409">
        <f>AD93+AD94</f>
        <v/>
      </c>
      <c r="AE92" s="31">
        <f>AD92/BF92-1</f>
        <v/>
      </c>
      <c r="AF92" s="1409">
        <f>AF93+AF94</f>
        <v/>
      </c>
      <c r="AG92" s="31">
        <f>AF92/BH92-1</f>
        <v/>
      </c>
      <c r="AH92" s="1409">
        <f>AH93+AH94</f>
        <v/>
      </c>
      <c r="AI92" s="31">
        <f>AH92/BJ92-1</f>
        <v/>
      </c>
      <c r="AJ92" s="1409">
        <f>AJ93+AJ94</f>
        <v/>
      </c>
      <c r="AK92" s="31">
        <f>AJ92/BL92-1</f>
        <v/>
      </c>
      <c r="AL92" s="1409">
        <f>AL93+AL94</f>
        <v/>
      </c>
      <c r="AM92" s="31">
        <f>AL92/BN92-1</f>
        <v/>
      </c>
      <c r="AN92" s="1409">
        <f>AN93+AN94</f>
        <v/>
      </c>
      <c r="AO92" s="31">
        <f>AN92/BP92-1</f>
        <v/>
      </c>
      <c r="AP92" s="1409">
        <f>AP93+AP94</f>
        <v/>
      </c>
      <c r="AQ92" s="31">
        <f>AP92/BR92-1</f>
        <v/>
      </c>
      <c r="AR92" s="1409">
        <f>T92+V92+X92+Z92+AB92+AD92+AF92+AH92+AJ92+AL92+AN92+AP92</f>
      </c>
      <c r="AS92" s="31">
        <f>AR92/SUM(AV92,AX92,AZ92,BB92,BD92,BF92,BH92,BJ92,BL92,BN92,BP92,BR92)-1</f>
        <v/>
      </c>
      <c r="AT92" s="31" t="n"/>
      <c r="AU92" s="1409">
        <f>AV92+AX92+AZ92+BB92+BD92+BF92+BH92+BJ92+BL92+BN92+BP92</f>
        <v/>
      </c>
      <c r="AV92" s="1409">
        <f>AV93+AV94</f>
        <v/>
      </c>
      <c r="AW92" s="31">
        <f>AV92/BW92-1</f>
        <v/>
      </c>
      <c r="AX92" s="1409">
        <f>AX93+AX94</f>
        <v/>
      </c>
      <c r="AY92" s="31">
        <f>AX92/BY92-1</f>
        <v/>
      </c>
      <c r="AZ92" s="1409">
        <f>AZ93+AZ94</f>
        <v/>
      </c>
      <c r="BA92" s="31">
        <f>AZ92/CA92-1</f>
        <v/>
      </c>
      <c r="BB92" s="1409">
        <f>BB93+BB94</f>
        <v/>
      </c>
      <c r="BC92" s="31">
        <f>BB92/CC92-1</f>
        <v/>
      </c>
      <c r="BD92" s="1409">
        <f>BD93+BD94</f>
        <v/>
      </c>
      <c r="BE92" s="31">
        <f>BD92/CE92-1</f>
        <v/>
      </c>
      <c r="BF92" s="1409">
        <f>BF93+BF94</f>
        <v/>
      </c>
      <c r="BG92" s="31">
        <f>BF92/CG92-1</f>
        <v/>
      </c>
      <c r="BH92" s="1409">
        <f>BH93+BH94</f>
        <v/>
      </c>
      <c r="BI92" s="31">
        <f>BH92/CI92-1</f>
        <v/>
      </c>
      <c r="BJ92" s="1409">
        <f>BJ93+BJ94</f>
        <v/>
      </c>
      <c r="BK92" s="31">
        <f>BJ92/CK92-1</f>
        <v/>
      </c>
      <c r="BL92" s="1409">
        <f>BL93+BL94</f>
        <v/>
      </c>
      <c r="BM92" s="31">
        <f>BL92/CM92-1</f>
        <v/>
      </c>
      <c r="BN92" s="1409">
        <f>BN93+BN94</f>
        <v/>
      </c>
      <c r="BO92" s="31">
        <f>BN92/CO92-1</f>
        <v/>
      </c>
      <c r="BP92" s="1409">
        <f>BP93+BP94</f>
        <v/>
      </c>
      <c r="BQ92" s="31">
        <f>BP92/CQ92-1</f>
        <v/>
      </c>
      <c r="BR92" s="1409">
        <f>BR93+BR94</f>
        <v/>
      </c>
      <c r="BS92" s="31">
        <f>BR92/CS92-1</f>
        <v/>
      </c>
      <c r="BT92" s="1409">
        <f>AV92+AX92+AZ92+BB92+BD92+BF92+BH92+BJ92+BL92+BN92+BP92+BR92</f>
        <v/>
      </c>
      <c r="BU92" s="31">
        <f>BT92/SUM(BW92,BY92,CA92,CC92,CE92,CG92,CI92,CK92,CM92,CO92,CQ92,CS92)-1</f>
        <v/>
      </c>
      <c r="BV92" s="31" t="n"/>
      <c r="BW92" s="1414">
        <f>BW93+BW94</f>
        <v/>
      </c>
      <c r="BX92" s="1410">
        <f>BW92/DK92-1</f>
        <v/>
      </c>
      <c r="BY92" s="1414">
        <f>BY93+BY94</f>
        <v/>
      </c>
      <c r="BZ92" s="1410">
        <f>BY92/DL92-1</f>
        <v/>
      </c>
      <c r="CA92" s="1414">
        <f>SUM(CA93:CA94)</f>
        <v/>
      </c>
      <c r="CB92" s="1410">
        <f>CA92/DM92-1</f>
        <v/>
      </c>
      <c r="CC92" s="1414" t="n">
        <v>15797.9120626398</v>
      </c>
      <c r="CD92" s="1410">
        <f>CC92/DN92-1</f>
        <v/>
      </c>
      <c r="CE92" s="1414" t="n">
        <v>16334.4478194856</v>
      </c>
      <c r="CF92" s="1410">
        <f>CE92/DO92-1</f>
        <v/>
      </c>
      <c r="CG92" s="1414">
        <f>CG93+CG94</f>
        <v/>
      </c>
      <c r="CH92" s="1410">
        <f>CG92/DP92-1</f>
        <v/>
      </c>
      <c r="CI92" s="1414">
        <f>CI93+CI94</f>
        <v/>
      </c>
      <c r="CJ92" s="1410">
        <f>CI92/DQ92-1</f>
        <v/>
      </c>
      <c r="CK92" s="1414" t="n">
        <v>17235.6362081262</v>
      </c>
      <c r="CL92" s="1410">
        <f>CK92/DR92-1</f>
        <v/>
      </c>
      <c r="CM92" s="1414">
        <f>SUM(CM93:CM94)</f>
        <v/>
      </c>
      <c r="CN92" s="1410">
        <f>CM92/DS92-1</f>
        <v/>
      </c>
      <c r="CO92" s="1414">
        <f>SUM(CO93:CO94)</f>
        <v/>
      </c>
      <c r="CP92" s="1410">
        <f>CO92/DT92-1</f>
        <v/>
      </c>
      <c r="CQ92" s="1414">
        <f>CQ93+CQ94</f>
        <v/>
      </c>
      <c r="CR92" s="1410">
        <f>CQ92/DV92-1</f>
        <v/>
      </c>
      <c r="CS92" s="1414">
        <f>CS93+CS94</f>
        <v/>
      </c>
      <c r="CT92" s="1410">
        <f>CS92/DV92-1</f>
        <v/>
      </c>
      <c r="CU92" s="1414">
        <f>BW92+BY92+CA92+CC92+CE92+CG92+CI92+CK92+CM92+CO92+CQ92+CS92</f>
        <v/>
      </c>
      <c r="CV92" s="1410">
        <f>CU92/SUM(DK92:DV92)-1</f>
        <v/>
      </c>
      <c r="CW92" s="1410" t="n"/>
      <c r="CX92" s="1412">
        <f>CS92/CQ92-1</f>
        <v/>
      </c>
      <c r="CY92" s="1412">
        <f>CQ92/CO92-1</f>
        <v/>
      </c>
      <c r="CZ92" s="1412" t="n"/>
      <c r="DA92" s="1412" t="n"/>
      <c r="DB92" s="1412" t="n"/>
      <c r="DC92" s="1412" t="n"/>
      <c r="DD92" s="1412" t="n"/>
      <c r="DE92" s="1412" t="n"/>
      <c r="DF92" s="1412" t="n"/>
      <c r="DG92" s="1412" t="n"/>
      <c r="DH92" s="1412" t="n"/>
      <c r="DI92" s="1412" t="n"/>
      <c r="DK92" s="1414" t="n">
        <v>14628.0267893243</v>
      </c>
      <c r="DL92" s="1414" t="n">
        <v>10352.6586318216</v>
      </c>
      <c r="DM92" s="1414" t="n">
        <v>13812.0721534918</v>
      </c>
      <c r="DN92" s="1414" t="n">
        <v>13910.1129142564</v>
      </c>
      <c r="DO92" s="1414" t="n">
        <v>14365.6606923163</v>
      </c>
      <c r="DP92" s="1414" t="n">
        <v>12999.2005534258</v>
      </c>
      <c r="DQ92" s="1414" t="n">
        <v>12907.5456742637</v>
      </c>
      <c r="DR92" s="1414" t="n">
        <v>14070.2173476068</v>
      </c>
      <c r="DS92" s="1414" t="n">
        <v>15795.4001178304</v>
      </c>
      <c r="DT92" s="1414" t="n">
        <v>14947.3876357418</v>
      </c>
      <c r="DU92" s="1414" t="n">
        <v>17210.1385596752</v>
      </c>
      <c r="DV92" s="1414" t="n">
        <v>17145.9475966257</v>
      </c>
      <c r="DW92" s="1410" t="e">
        <v>#DIV/0!</v>
      </c>
      <c r="DX92" s="1414" t="n">
        <v>172144.36866638</v>
      </c>
      <c r="DY92" s="31" t="n">
        <v>0.0861759439924117</v>
      </c>
      <c r="DZ92" s="31" t="n"/>
      <c r="EA92" s="1399">
        <f>EA93+EA94</f>
        <v/>
      </c>
      <c r="EB92" s="1399">
        <f>EB93+EB94</f>
        <v/>
      </c>
      <c r="EC92" s="1399">
        <f>EC93+EC94</f>
        <v/>
      </c>
      <c r="ED92" s="1399">
        <f>ED93+ED94</f>
        <v/>
      </c>
      <c r="EE92" s="1399">
        <f>EE93+EE94</f>
        <v/>
      </c>
      <c r="EF92" s="1399">
        <f>EF93+EF94</f>
        <v/>
      </c>
      <c r="EG92" s="1399">
        <f>EG93+EG94</f>
        <v/>
      </c>
      <c r="EH92" s="1399">
        <f>EH93+EH94</f>
        <v/>
      </c>
      <c r="EI92" s="1399">
        <f>EI93+EI94</f>
        <v/>
      </c>
      <c r="EJ92" s="1399">
        <f>EJ93+EJ94</f>
        <v/>
      </c>
      <c r="EK92" s="1417">
        <f>EK93+EK94</f>
        <v/>
      </c>
      <c r="EL92" s="1417">
        <f>EL93+EL94</f>
        <v/>
      </c>
      <c r="EM92" s="1418" t="n"/>
      <c r="EN92" s="31" t="n"/>
      <c r="EO92" s="1435" t="n"/>
    </row>
    <row r="93" ht="26.7" customHeight="1" s="21">
      <c r="A93" s="1977" t="n"/>
      <c r="B93" s="1392" t="inlineStr">
        <is>
          <t>规上货物周转量  (万吨公里)</t>
        </is>
      </c>
      <c r="C93" s="1409" t="n">
        <v>847.1938</v>
      </c>
      <c r="D93" s="31">
        <f>C93/T93-1</f>
        <v/>
      </c>
      <c r="E93" s="1409" t="n">
        <v>557.4415</v>
      </c>
      <c r="F93" s="31">
        <f>E93/V93-1</f>
        <v/>
      </c>
      <c r="G93" s="1409" t="n">
        <v>1518.633</v>
      </c>
      <c r="H93" s="31">
        <f>G93/X93-1</f>
        <v/>
      </c>
      <c r="I93" s="1409" t="n">
        <v>1216.1725</v>
      </c>
      <c r="J93" s="31">
        <f>I93/Z93-1</f>
        <v/>
      </c>
      <c r="K93" s="1409" t="n">
        <v>1457.2367</v>
      </c>
      <c r="L93" s="31">
        <f>K93/AB93-1</f>
      </c>
      <c r="M93" s="1409" t="n">
        <v>1456.99</v>
      </c>
      <c r="N93" s="31">
        <f>M93/AD93-1</f>
      </c>
      <c r="O93" s="1409" t="n">
        <v>1605.3408</v>
      </c>
      <c r="P93" s="31">
        <f>O93/AF93-1</f>
      </c>
      <c r="Q93" s="1409">
        <f>C93+E93+G93+I93+K93+M93+O93</f>
      </c>
      <c r="R93" s="31">
        <f>Q93/SUM(T93,V93,X93,Z93,AB93,AD93,AF93)-1</f>
      </c>
      <c r="S93" s="31" t="n"/>
      <c r="T93" s="1409" t="n">
        <v>1099.568</v>
      </c>
      <c r="U93" s="31">
        <f>T93/AV93-1</f>
        <v/>
      </c>
      <c r="V93" s="1409" t="n">
        <v>522.1935999999999</v>
      </c>
      <c r="W93" s="31">
        <f>V93/AX93-1</f>
        <v/>
      </c>
      <c r="X93" s="1409" t="n">
        <v>3216.8449</v>
      </c>
      <c r="Y93" s="31">
        <f>X93/AZ93-1</f>
        <v/>
      </c>
      <c r="Z93" s="1409" t="n">
        <v>1467.3592</v>
      </c>
      <c r="AA93" s="31">
        <f>Z93/BB93-1</f>
        <v/>
      </c>
      <c r="AB93" s="1409" t="n">
        <v>1483.7731</v>
      </c>
      <c r="AC93" s="31">
        <f>AB93/BD93-1</f>
        <v/>
      </c>
      <c r="AD93" s="1409" t="n">
        <v>1938.7177</v>
      </c>
      <c r="AE93" s="31">
        <f>AD93/BF93-1</f>
        <v/>
      </c>
      <c r="AF93" s="1409" t="n">
        <v>1999.9243</v>
      </c>
      <c r="AG93" s="31">
        <f>AF93/BH93-1</f>
        <v/>
      </c>
      <c r="AH93" s="1409" t="n">
        <v>1991.7197</v>
      </c>
      <c r="AI93" s="31">
        <f>AH93/BJ93-1</f>
        <v/>
      </c>
      <c r="AJ93" s="1409" t="n">
        <v>620.873</v>
      </c>
      <c r="AK93" s="31">
        <f>AJ93/BL93-1</f>
        <v/>
      </c>
      <c r="AL93" s="1409" t="n">
        <v>799.7849</v>
      </c>
      <c r="AM93" s="31">
        <f>AL93/BN93-1</f>
        <v/>
      </c>
      <c r="AN93" s="1409" t="n">
        <v>434.1173</v>
      </c>
      <c r="AO93" s="31">
        <f>AN93/BP93-1</f>
        <v/>
      </c>
      <c r="AP93" s="1409" t="n">
        <v>458.8654</v>
      </c>
      <c r="AQ93" s="31">
        <f>AP93/BR93-1</f>
        <v/>
      </c>
      <c r="AR93" s="1409">
        <f>T93+V93+X93+Z93+AB93+AD93+AF93+AH93+AJ93+AL93+AN93+AP93</f>
      </c>
      <c r="AS93" s="31">
        <f>AR93/SUM(AV93,AX93,AZ93,BB93,BD93,BF93,BH93,BJ93,BL93,BN93,BP93,BR93)-1</f>
        <v/>
      </c>
      <c r="AT93" s="31" t="n"/>
      <c r="AU93" s="1409">
        <f>AV93+AX93+AZ93+BB93+BD93+BF93+BH93+BJ93+BL93+BN93+BP93</f>
        <v/>
      </c>
      <c r="AV93" s="1409" t="n">
        <v>1741.2104</v>
      </c>
      <c r="AW93" s="31">
        <f>AV93/BW93-1</f>
        <v/>
      </c>
      <c r="AX93" s="1409" t="n">
        <v>914.6251</v>
      </c>
      <c r="AY93" s="31">
        <f>AX93/BY93-1</f>
        <v/>
      </c>
      <c r="AZ93" s="1409" t="n">
        <v>1458.762</v>
      </c>
      <c r="BA93" s="31">
        <f>AZ93/CA93-1</f>
        <v/>
      </c>
      <c r="BB93" s="1409" t="n">
        <v>1313.2836</v>
      </c>
      <c r="BC93" s="31">
        <f>BB93/CC93-1</f>
        <v/>
      </c>
      <c r="BD93" s="1409" t="n">
        <v>1311.5491</v>
      </c>
      <c r="BE93" s="31">
        <f>BD93/CE93-1</f>
        <v/>
      </c>
      <c r="BF93" s="1409" t="n">
        <v>1347.691</v>
      </c>
      <c r="BG93" s="31">
        <f>BF93/CG93-1</f>
        <v/>
      </c>
      <c r="BH93" s="1409" t="n">
        <v>1197.6002</v>
      </c>
      <c r="BI93" s="31">
        <f>BH93/CI93-1</f>
        <v/>
      </c>
      <c r="BJ93" s="1409" t="n">
        <v>1276.5479</v>
      </c>
      <c r="BK93" s="31">
        <f>BJ93/CK93-1</f>
        <v/>
      </c>
      <c r="BL93" s="1409" t="n">
        <v>1142.0734</v>
      </c>
      <c r="BM93" s="31">
        <f>BL93/CM93-1</f>
        <v/>
      </c>
      <c r="BN93" s="1409" t="n">
        <v>948.3659</v>
      </c>
      <c r="BO93" s="31">
        <f>BN93/CO93-1</f>
        <v/>
      </c>
      <c r="BP93" s="1409" t="n">
        <v>1192.8279</v>
      </c>
      <c r="BQ93" s="31">
        <f>BP93/CQ93-1</f>
        <v/>
      </c>
      <c r="BR93" s="1409" t="n">
        <v>1247.3048</v>
      </c>
      <c r="BS93" s="31">
        <f>BR93/CS93-1</f>
        <v/>
      </c>
      <c r="BT93" s="1409">
        <f>AV93+AX93+AZ93+BB93+BD93+BF93+BH93+BJ93+BL93+BN93+BP93+BR93</f>
        <v/>
      </c>
      <c r="BU93" s="31">
        <f>BT93/SUM(BW93,BY93,CA93,CC93,CE93,CG93,CI93,CK93,CM93,CO93,CQ93,CS93)-1</f>
        <v/>
      </c>
      <c r="BV93" s="31" t="n"/>
      <c r="BW93" s="1417" t="n">
        <v>930</v>
      </c>
      <c r="BX93" s="1410">
        <f>BW93/DK93-1</f>
        <v/>
      </c>
      <c r="BY93" s="1417" t="n">
        <v>936.8</v>
      </c>
      <c r="BZ93" s="1410">
        <f>BY93/DL93-1</f>
        <v/>
      </c>
      <c r="CA93" s="1414" t="n">
        <v>1135.8</v>
      </c>
      <c r="CB93" s="1410">
        <f>CA93/DM93-1</f>
        <v/>
      </c>
      <c r="CC93" s="1414" t="n">
        <v>1204.224</v>
      </c>
      <c r="CD93" s="1410">
        <f>CC93/DN93-1</f>
        <v/>
      </c>
      <c r="CE93" s="1414" t="n">
        <v>1207.7936</v>
      </c>
      <c r="CF93" s="1410">
        <f>CE93/DO93-1</f>
        <v/>
      </c>
      <c r="CG93" s="1427" t="n">
        <v>1557.3966</v>
      </c>
      <c r="CH93" s="1410">
        <f>CG93/DP93-1</f>
        <v/>
      </c>
      <c r="CI93" s="1427" t="n">
        <v>1673.846</v>
      </c>
      <c r="CJ93" s="1410">
        <f>CI93/DQ93-1</f>
        <v/>
      </c>
      <c r="CK93" s="1414" t="n">
        <v>1506.0216</v>
      </c>
      <c r="CL93" s="1410">
        <f>CK93/DR93-1</f>
        <v/>
      </c>
      <c r="CM93" s="1427" t="n">
        <v>1445.7564</v>
      </c>
      <c r="CN93" s="1410">
        <f>CM93/DS93-1</f>
        <v/>
      </c>
      <c r="CO93" s="1427" t="n">
        <v>1628.893</v>
      </c>
      <c r="CP93" s="1410">
        <f>CO93/DT93-1</f>
        <v/>
      </c>
      <c r="CQ93" s="1417" t="n">
        <v>1190.5708</v>
      </c>
      <c r="CR93" s="1410">
        <f>CQ93/DV93-1</f>
        <v/>
      </c>
      <c r="CS93" s="1417" t="n">
        <v>1240.7158</v>
      </c>
      <c r="CT93" s="1410">
        <f>CS93/DV93-1</f>
        <v/>
      </c>
      <c r="CU93" s="1414">
        <f>BW93+BY93+CA93+CC93+CE93+CG93+CI93+CK93+CM93+CO93+CQ93+CS93</f>
        <v/>
      </c>
      <c r="CV93" s="1410">
        <f>CU93/SUM(DK93:DV93)-1</f>
        <v/>
      </c>
      <c r="CW93" s="1410" t="n"/>
      <c r="CX93" s="1412">
        <f>CS93/CQ93-1</f>
        <v/>
      </c>
      <c r="CY93" s="1412">
        <f>CQ93/CO93-1</f>
        <v/>
      </c>
      <c r="CZ93" s="1412" t="n"/>
      <c r="DA93" s="1412" t="n"/>
      <c r="DB93" s="1412" t="n"/>
      <c r="DC93" s="1412" t="n"/>
      <c r="DD93" s="1412" t="n"/>
      <c r="DE93" s="1412" t="n"/>
      <c r="DF93" s="1412" t="n"/>
      <c r="DG93" s="1412" t="n"/>
      <c r="DH93" s="1412" t="n"/>
      <c r="DI93" s="1412" t="n"/>
      <c r="DK93" s="1417" t="n">
        <v>0</v>
      </c>
      <c r="DL93" s="1417" t="n">
        <v>0</v>
      </c>
      <c r="DM93" s="1414" t="n">
        <v>0</v>
      </c>
      <c r="DN93" s="1414" t="n">
        <v>0</v>
      </c>
      <c r="DO93" s="1414" t="n">
        <v>0</v>
      </c>
      <c r="DP93" s="1414" t="n">
        <v>0</v>
      </c>
      <c r="DQ93" s="1414" t="n">
        <v>0</v>
      </c>
      <c r="DR93" s="1414" t="n">
        <v>0</v>
      </c>
      <c r="DS93" s="1414" t="n">
        <v>0</v>
      </c>
      <c r="DT93" s="1414" t="n">
        <v>0</v>
      </c>
      <c r="DU93" s="1414" t="n">
        <v>0</v>
      </c>
      <c r="DV93" s="1414" t="n">
        <v>0</v>
      </c>
      <c r="DW93" s="1410" t="e">
        <v>#DIV/0!</v>
      </c>
      <c r="DX93" s="1414" t="n">
        <v>0</v>
      </c>
      <c r="DY93" s="31" t="e">
        <v>#DIV/0!</v>
      </c>
      <c r="DZ93" s="1415" t="n"/>
      <c r="EA93" s="1416" t="n">
        <v>0</v>
      </c>
      <c r="EB93" s="1399" t="n">
        <v>0</v>
      </c>
      <c r="EC93" s="1399" t="n">
        <v>0</v>
      </c>
      <c r="ED93" s="1399" t="n">
        <v>0</v>
      </c>
      <c r="EE93" s="1399" t="n">
        <v>0</v>
      </c>
      <c r="EF93" s="1399" t="n">
        <v>0</v>
      </c>
      <c r="EG93" s="1399" t="n">
        <v>0</v>
      </c>
      <c r="EH93" s="1399" t="n">
        <v>0</v>
      </c>
      <c r="EI93" s="1399" t="n">
        <v>0</v>
      </c>
      <c r="EJ93" s="1399" t="n">
        <v>0</v>
      </c>
      <c r="EK93" s="1399" t="n">
        <v>0</v>
      </c>
      <c r="EL93" s="1399" t="n">
        <v>0</v>
      </c>
      <c r="EM93" s="1405" t="n"/>
      <c r="EN93" s="31" t="n"/>
      <c r="EO93" s="1955">
        <f>SUM(EA93:EL93)</f>
        <v/>
      </c>
    </row>
    <row r="94" ht="27" customHeight="1" s="21" thickBot="1">
      <c r="A94" s="1954" t="n"/>
      <c r="B94" s="1392" t="inlineStr">
        <is>
          <t>规下货物周转量  (万吨公里)</t>
        </is>
      </c>
      <c r="C94" s="1409" t="n">
        <v>19055.6392037323</v>
      </c>
      <c r="D94" s="31">
        <f>C94/T94-1</f>
        <v/>
      </c>
      <c r="E94" s="1409" t="n">
        <v>12937.1347074329</v>
      </c>
      <c r="F94" s="31">
        <f>E94/V94-1</f>
        <v/>
      </c>
      <c r="G94" s="1409" t="n">
        <v>17362.6443968239</v>
      </c>
      <c r="H94" s="31">
        <f>G94/X94-1</f>
        <v/>
      </c>
      <c r="I94" s="1409" t="n">
        <v>16648.9297753339</v>
      </c>
      <c r="J94" s="31">
        <f>I94/Z94-1</f>
        <v/>
      </c>
      <c r="K94" s="2184" t="n">
        <v>17761.7304826004</v>
      </c>
      <c r="L94" s="31">
        <f>K94/AB94-1</f>
      </c>
      <c r="M94" s="2185" t="n">
        <v>15995.3027120018</v>
      </c>
      <c r="N94" s="31">
        <f>M94/AD94-1</f>
      </c>
      <c r="O94" s="2186" t="n">
        <v>15525.608778965</v>
      </c>
      <c r="P94" s="31">
        <f>O94/AF94-1</f>
      </c>
      <c r="Q94" s="1409">
        <f>C94+E94+G94+I94+K94+M94+O94</f>
      </c>
      <c r="R94" s="31">
        <f>Q94/SUM(T94,V94,X94,Z94,AB94,AD94,AF94)-1</f>
      </c>
      <c r="S94" s="31" t="n"/>
      <c r="T94" s="1409" t="n">
        <v>15665.7199567483</v>
      </c>
      <c r="U94" s="31">
        <f>T94/AV94-1</f>
        <v/>
      </c>
      <c r="V94" s="1409" t="n">
        <v>15221.3775266593</v>
      </c>
      <c r="W94" s="31">
        <f>V94/AX94-1</f>
        <v/>
      </c>
      <c r="X94" s="1409" t="n">
        <v>16804.6405057057</v>
      </c>
      <c r="Y94" s="31">
        <f>X94/AZ94-1</f>
        <v/>
      </c>
      <c r="Z94" s="1409" t="n">
        <v>16576.8371604417</v>
      </c>
      <c r="AA94" s="31">
        <f>Z94/BB94-1</f>
        <v/>
      </c>
      <c r="AB94" s="1409" t="n">
        <v>17878.4935004902</v>
      </c>
      <c r="AC94" s="31">
        <f>AB94/BD94-1</f>
        <v/>
      </c>
      <c r="AD94" s="1409" t="n">
        <v>15224.1887928961</v>
      </c>
      <c r="AE94" s="31">
        <f>AD94/BF94-1</f>
        <v/>
      </c>
      <c r="AF94" s="1409" t="n">
        <v>15361.1286168256</v>
      </c>
      <c r="AG94" s="31">
        <f>AF94/BH94-1</f>
        <v/>
      </c>
      <c r="AH94" s="1409" t="n">
        <v>16098.0451252028</v>
      </c>
      <c r="AI94" s="31">
        <f>AH94/BJ94-1</f>
        <v/>
      </c>
      <c r="AJ94" s="1409" t="n">
        <v>18246.0225669415</v>
      </c>
      <c r="AK94" s="31">
        <f>AJ94/BL94-1</f>
        <v/>
      </c>
      <c r="AL94" s="1409" t="n">
        <v>16714.3321415588</v>
      </c>
      <c r="AM94" s="31">
        <f>AL94/BN94-1</f>
        <v/>
      </c>
      <c r="AN94" s="1409" t="n">
        <v>17342.6406029013</v>
      </c>
      <c r="AO94" s="31">
        <f>AN94/BP94-1</f>
        <v/>
      </c>
      <c r="AP94" s="1409" t="n">
        <v>18823.0691922548</v>
      </c>
      <c r="AQ94" s="31">
        <f>AP94/BR94-1</f>
        <v/>
      </c>
      <c r="AR94" s="1409">
        <f>T94+V94+X94+Z94+AB94+AD94+AF94+AH94+AJ94+AL94+AN94+AP94</f>
      </c>
      <c r="AS94" s="31">
        <f>AR94/SUM(AV94,AX94,AZ94,BB94,BD94,BF94,BH94,BJ94,BL94,BN94,BP94,BR94)-1</f>
        <v/>
      </c>
      <c r="AT94" s="31" t="n"/>
      <c r="AU94" s="1409">
        <f>AV94+AX94+AZ94+BB94+BD94+BF94+BH94+BJ94+BL94+BN94+BP94</f>
        <v/>
      </c>
      <c r="AV94" s="1409" t="n">
        <v>17094.9760826653</v>
      </c>
      <c r="AW94" s="31">
        <f>AV94/BW94-1</f>
        <v/>
      </c>
      <c r="AX94" s="1409" t="n">
        <v>9478.16376620661</v>
      </c>
      <c r="AY94" s="31">
        <f>AX94/BY94-1</f>
        <v/>
      </c>
      <c r="AZ94" s="1409" t="n">
        <v>15283.2445176436</v>
      </c>
      <c r="BA94" s="31">
        <f>AZ94/CA94-1</f>
        <v/>
      </c>
      <c r="BB94" s="1409" t="n">
        <v>15058.284240673</v>
      </c>
      <c r="BC94" s="31">
        <f>BB94/CC94-1</f>
        <v/>
      </c>
      <c r="BD94" s="1409" t="n">
        <v>16499.2959688523</v>
      </c>
      <c r="BE94" s="31">
        <f>BD94/CE94-1</f>
        <v/>
      </c>
      <c r="BF94" s="1409" t="n">
        <v>14297.2116643593</v>
      </c>
      <c r="BG94" s="31">
        <f>BF94/CG94-1</f>
        <v/>
      </c>
      <c r="BH94" s="1409" t="n">
        <v>15046.654406189</v>
      </c>
      <c r="BI94" s="31">
        <f>BH94/CI94-1</f>
        <v/>
      </c>
      <c r="BJ94" s="1409" t="n">
        <v>16126.7851085864</v>
      </c>
      <c r="BK94" s="31">
        <f>BJ94/CK94-1</f>
        <v/>
      </c>
      <c r="BL94" s="1409" t="n">
        <v>17090.5321535204</v>
      </c>
      <c r="BM94" s="31">
        <f>BL94/CM94-1</f>
        <v/>
      </c>
      <c r="BN94" s="1409" t="n">
        <v>17011.0855283107</v>
      </c>
      <c r="BO94" s="31">
        <f>BN94/CO94-1</f>
        <v/>
      </c>
      <c r="BP94" s="1409" t="n">
        <v>16877.0657331409</v>
      </c>
      <c r="BQ94" s="31">
        <f>BP94/CQ94-1</f>
        <v/>
      </c>
      <c r="BR94" s="1409" t="n">
        <v>18676.7565059359</v>
      </c>
      <c r="BS94" s="31">
        <f>BR94/CS94-1</f>
        <v/>
      </c>
      <c r="BT94" s="1409">
        <f>AV94+AX94+AZ94+BB94+BD94+BF94+BH94+BJ94+BL94+BN94+BP94+BR94</f>
        <v/>
      </c>
      <c r="BU94" s="31">
        <f>BT94/SUM(BW94,BY94,CA94,CC94,CE94,CG94,CI94,CK94,CM94,CO94,CQ94,CS94)-1</f>
        <v/>
      </c>
      <c r="BV94" s="31" t="n"/>
      <c r="BW94" s="1417" t="n">
        <v>11865.2262187014</v>
      </c>
      <c r="BX94" s="1410">
        <f>BW94/DK94-1</f>
        <v/>
      </c>
      <c r="BY94" s="1417" t="n">
        <v>13830.2955074507</v>
      </c>
      <c r="BZ94" s="1410">
        <f>BY94/DL94-1</f>
        <v/>
      </c>
      <c r="CA94" s="1414" t="n">
        <v>14660.4598985483</v>
      </c>
      <c r="CB94" s="1410">
        <f>CA94/DM94-1</f>
        <v/>
      </c>
      <c r="CC94" s="1414" t="n">
        <v>14593.6880626398</v>
      </c>
      <c r="CD94" s="1410">
        <f>CC94/DN94-1</f>
        <v/>
      </c>
      <c r="CE94" s="1414" t="n">
        <v>15126.6542194856</v>
      </c>
      <c r="CF94" s="1410">
        <f>CE94/DO94-1</f>
        <v/>
      </c>
      <c r="CG94" s="1417" t="n">
        <v>14052.3507563581</v>
      </c>
      <c r="CH94" s="1410">
        <f>CG94/DP94-1</f>
        <v/>
      </c>
      <c r="CI94" s="1427" t="n">
        <v>13849.6866075501</v>
      </c>
      <c r="CJ94" s="1410">
        <f>CI94/DQ94-1</f>
        <v/>
      </c>
      <c r="CK94" s="1414" t="n">
        <v>15729.6146081262</v>
      </c>
      <c r="CL94" s="1410">
        <f>CK94/DR94-1</f>
        <v/>
      </c>
      <c r="CM94" s="1414" t="n">
        <v>16139.868314005</v>
      </c>
      <c r="CN94" s="1410">
        <f>CM94/DS94-1</f>
        <v/>
      </c>
      <c r="CO94" s="1414" t="n">
        <v>15660.6412007755</v>
      </c>
      <c r="CP94" s="1410">
        <f>CO94/DT94-1</f>
        <v/>
      </c>
      <c r="CQ94" s="1414" t="n">
        <v>17229.9953793892</v>
      </c>
      <c r="CR94" s="1410">
        <f>CQ94/DV94-1</f>
        <v/>
      </c>
      <c r="CS94" s="1414" t="n">
        <v>17821.5435354411</v>
      </c>
      <c r="CT94" s="1410">
        <f>CS94/DV94-1</f>
        <v/>
      </c>
      <c r="CU94" s="1414">
        <f>BW94+BY94+CA94+CC94+CE94+CG94+CI94+CK94+CM94+CO94+CQ94+CS94</f>
        <v/>
      </c>
      <c r="CV94" s="1410">
        <f>CU94/SUM(DK94:DV94)-1</f>
        <v/>
      </c>
      <c r="CW94" s="1410" t="n"/>
      <c r="CX94" s="1412">
        <f>CS94/CQ94-1</f>
        <v/>
      </c>
      <c r="CY94" s="1412">
        <f>CQ94/CO94-1</f>
        <v/>
      </c>
      <c r="CZ94" s="1412" t="n"/>
      <c r="DA94" s="1412" t="n"/>
      <c r="DB94" s="1412" t="n"/>
      <c r="DC94" s="1412" t="n"/>
      <c r="DD94" s="1412" t="n"/>
      <c r="DE94" s="1412" t="n"/>
      <c r="DF94" s="1412" t="n"/>
      <c r="DG94" s="1412" t="n"/>
      <c r="DH94" s="1412" t="n"/>
      <c r="DI94" s="1412" t="n"/>
      <c r="DJ94" s="2035" t="n"/>
      <c r="DK94" s="1444" t="n">
        <v>14628.0267893243</v>
      </c>
      <c r="DL94" s="1444" t="n">
        <v>10352.6586318216</v>
      </c>
      <c r="DM94" s="1423" t="n">
        <v>13812.0721534918</v>
      </c>
      <c r="DN94" s="1423" t="n">
        <v>13910.1129142564</v>
      </c>
      <c r="DO94" s="1423" t="n">
        <v>14365.6606923163</v>
      </c>
      <c r="DP94" s="1423" t="n">
        <v>12999.2005534258</v>
      </c>
      <c r="DQ94" s="1423" t="n">
        <v>12907.5456742637</v>
      </c>
      <c r="DR94" s="1423" t="n">
        <v>14070.2173476068</v>
      </c>
      <c r="DS94" s="1423" t="n">
        <v>15795.4001178304</v>
      </c>
      <c r="DT94" s="1423" t="n">
        <v>14947.3876357418</v>
      </c>
      <c r="DU94" s="1423" t="n">
        <v>17210.1385596752</v>
      </c>
      <c r="DV94" s="1423" t="n">
        <v>17145.9475966257</v>
      </c>
      <c r="DW94" s="1424" t="e">
        <v>#DIV/0!</v>
      </c>
      <c r="DX94" s="1423" t="n">
        <v>172144.36866638</v>
      </c>
      <c r="DY94" s="1425" t="n">
        <v>0.0861759439924117</v>
      </c>
      <c r="DZ94" s="1426" t="n"/>
      <c r="EA94" s="1416" t="n">
        <v>19118.0798483294</v>
      </c>
      <c r="EB94" s="1399" t="n">
        <v>9276.472695084711</v>
      </c>
      <c r="EC94" s="1399" t="n">
        <v>12183.7559973203</v>
      </c>
      <c r="ED94" s="1399" t="n">
        <v>14521.895744567</v>
      </c>
      <c r="EE94" s="1399" t="n">
        <v>14668.1175829887</v>
      </c>
      <c r="EF94" s="1399" t="n">
        <v>14981.3408507164</v>
      </c>
      <c r="EG94" s="1399" t="n">
        <v>12902.0115010039</v>
      </c>
      <c r="EH94" s="1399" t="n">
        <v>14916.1648902654</v>
      </c>
      <c r="EI94" s="1399" t="n">
        <v>15936.3064903723</v>
      </c>
      <c r="EJ94" s="1399" t="n">
        <v>13727.4829192135</v>
      </c>
      <c r="EK94" s="1399" t="n">
        <v>16255.0049012728</v>
      </c>
      <c r="EL94" s="1399" t="n">
        <v>16229.0061460706</v>
      </c>
      <c r="EM94" s="1405" t="n"/>
      <c r="EN94" s="31" t="n"/>
      <c r="EO94" s="1955">
        <f>SUM(EA94:EL94)</f>
        <v/>
      </c>
    </row>
    <row r="95" ht="27" customFormat="1" customHeight="1" s="190">
      <c r="A95" s="1392" t="inlineStr">
        <is>
          <t>潜江市</t>
        </is>
      </c>
      <c r="B95" s="1392" t="inlineStr">
        <is>
          <t>规上+规下货运量  (万吨)</t>
        </is>
      </c>
      <c r="C95" s="1409" t="n">
        <v>215.557761556829</v>
      </c>
      <c r="D95" s="31">
        <f>C95/T95-1</f>
        <v/>
      </c>
      <c r="E95" s="1409" t="n">
        <v>146.194487425709</v>
      </c>
      <c r="F95" s="31">
        <f>E95/V95-1</f>
        <v/>
      </c>
      <c r="G95" s="1409" t="n">
        <v>191.971735138246</v>
      </c>
      <c r="H95" s="31">
        <f>G95/X95-1</f>
        <v/>
      </c>
      <c r="I95" s="1409" t="n">
        <v>204.672912248264</v>
      </c>
      <c r="J95" s="31">
        <f>I95/Z95-1</f>
        <v/>
      </c>
      <c r="K95" s="1409" t="n">
        <v>215.715404133491</v>
      </c>
      <c r="L95" s="31">
        <f>K95/AB95-1</f>
        <v/>
      </c>
      <c r="M95" s="1409" t="n">
        <v>196.366253949472</v>
      </c>
      <c r="N95" s="31">
        <f>M95/AD95-1</f>
        <v/>
      </c>
      <c r="O95" s="1409" t="n">
        <v>189.910725183625</v>
      </c>
      <c r="P95" s="31">
        <f>O95/AF95-1</f>
        <v/>
      </c>
      <c r="Q95" s="1409">
        <f>C95+E95+G95+I95+K95+M95+O95</f>
        <v/>
      </c>
      <c r="R95" s="31">
        <f>Q95/SUM(T95,V95,X95,Z95,AB95,AD95,AF95)-1</f>
        <v/>
      </c>
      <c r="S95" s="31" t="n"/>
      <c r="T95" s="1409" t="n">
        <v>184.133502145355</v>
      </c>
      <c r="U95" s="31">
        <f>T95/AV95-1</f>
        <v/>
      </c>
      <c r="V95" s="1409" t="n">
        <v>172.319794347232</v>
      </c>
      <c r="W95" s="31">
        <f>V95/AX95-1</f>
        <v/>
      </c>
      <c r="X95" s="1409" t="n">
        <v>193.576275880926</v>
      </c>
      <c r="Y95" s="31">
        <f>X95/AZ95-1</f>
        <v/>
      </c>
      <c r="Z95" s="1409" t="n">
        <v>202.051465791204</v>
      </c>
      <c r="AA95" s="31">
        <f>Z95/BB95-1</f>
        <v/>
      </c>
      <c r="AB95" s="1409" t="n">
        <v>211.720990811754</v>
      </c>
      <c r="AC95" s="31">
        <f>AB95/BD95-1</f>
        <v/>
      </c>
      <c r="AD95" s="1409" t="n">
        <v>186.109924732592</v>
      </c>
      <c r="AE95" s="31">
        <f>AD95/BF95-1</f>
        <v/>
      </c>
      <c r="AF95" s="1409" t="n">
        <v>189.975216612946</v>
      </c>
      <c r="AG95" s="31">
        <f>AF95/BH95-1</f>
        <v/>
      </c>
      <c r="AH95" s="1409" t="n">
        <v>194.365714982655</v>
      </c>
      <c r="AI95" s="31">
        <f>AH95/BJ95-1</f>
        <v/>
      </c>
      <c r="AJ95" s="1409" t="n">
        <v>188.372615475572</v>
      </c>
      <c r="AK95" s="31">
        <f>AJ95/BL95-1</f>
        <v/>
      </c>
      <c r="AL95" s="1409" t="n">
        <v>183.98041693964</v>
      </c>
      <c r="AM95" s="31">
        <f>AL95/BN95-1</f>
        <v/>
      </c>
      <c r="AN95" s="1409" t="n">
        <v>190.317545885549</v>
      </c>
      <c r="AO95" s="31">
        <f>AN95/BP95-1</f>
        <v/>
      </c>
      <c r="AP95" s="1409" t="n">
        <v>190.000756779363</v>
      </c>
      <c r="AQ95" s="31">
        <f>AP95/BR95-1</f>
        <v/>
      </c>
      <c r="AR95" s="1409">
        <f>T95+V95+X95+Z95+AB95+AD95+AF95+AH95+AJ95+AL95+AN95+AP95</f>
        <v/>
      </c>
      <c r="AS95" s="31">
        <f>AR95/SUM(AV95,AX95,AZ95,BB95,BD95,BF95,BH95,BJ95,BL95,BN95,BP95,BR95)-1</f>
        <v/>
      </c>
      <c r="AT95" s="31" t="n"/>
      <c r="AU95" s="1409">
        <f>AV95+AX95+AZ95+BB95+BD95+BF95+BH95+BJ95+BL95+BN95+BP95</f>
        <v/>
      </c>
      <c r="AV95" s="1409" t="n">
        <v>189.235353338292</v>
      </c>
      <c r="AW95" s="31">
        <f>AV95/BW95-1</f>
        <v/>
      </c>
      <c r="AX95" s="1409" t="n">
        <v>110.779542236539</v>
      </c>
      <c r="AY95" s="31">
        <f>AX95/BY95-1</f>
        <v/>
      </c>
      <c r="AZ95" s="1409" t="n">
        <v>167.249214230566</v>
      </c>
      <c r="BA95" s="31">
        <f>AZ95/CA95-1</f>
        <v/>
      </c>
      <c r="BB95" s="1409" t="n">
        <v>184.275562830946</v>
      </c>
      <c r="BC95" s="31">
        <f>BB95/CC95-1</f>
        <v/>
      </c>
      <c r="BD95" s="1409" t="n">
        <v>201.804931795471</v>
      </c>
      <c r="BE95" s="31">
        <f>BD95/CE95-1</f>
        <v/>
      </c>
      <c r="BF95" s="1409" t="n">
        <v>182.184922032561</v>
      </c>
      <c r="BG95" s="31">
        <f>BF95/CG95-1</f>
        <v/>
      </c>
      <c r="BH95" s="1409" t="n">
        <v>183.042202591687</v>
      </c>
      <c r="BI95" s="31">
        <f>BH95/CI95-1</f>
        <v/>
      </c>
      <c r="BJ95" s="1409" t="n">
        <v>191.663585794891</v>
      </c>
      <c r="BK95" s="31">
        <f>BJ95/CK95-1</f>
        <v/>
      </c>
      <c r="BL95" s="1409" t="n">
        <v>192.572046390278</v>
      </c>
      <c r="BM95" s="31">
        <f>BL95/CM95-1</f>
        <v/>
      </c>
      <c r="BN95" s="1409" t="n">
        <v>194.093551323423</v>
      </c>
      <c r="BO95" s="31">
        <f>BN95/CO95-1</f>
        <v/>
      </c>
      <c r="BP95" s="1409" t="n">
        <v>199.019149061359</v>
      </c>
      <c r="BQ95" s="31">
        <f>BP95/CQ95-1</f>
        <v/>
      </c>
      <c r="BR95" s="1409" t="n">
        <v>202.97155385545</v>
      </c>
      <c r="BS95" s="31">
        <f>BR95/CS95-1</f>
        <v/>
      </c>
      <c r="BT95" s="1409">
        <f>AV95+AX95+AZ95+BB95+BD95+BF95+BH95+BJ95+BL95+BN95+BP95+BR95</f>
        <v/>
      </c>
      <c r="BU95" s="31">
        <f>BT95/SUM(BW95,BY95,CA95,CC95,CE95,CG95,CI95,CK95,CM95,CO95,CQ95,CS95)-1</f>
        <v/>
      </c>
      <c r="BV95" s="31" t="n"/>
      <c r="BW95" s="1417" t="n">
        <v>120.493094544621</v>
      </c>
      <c r="BX95" s="1410">
        <f>BW95/DK95-1</f>
        <v/>
      </c>
      <c r="BY95" s="1417" t="n">
        <v>178.755857691071</v>
      </c>
      <c r="BZ95" s="1410">
        <f>BY95/DL95-1</f>
        <v/>
      </c>
      <c r="CA95" s="1414" t="n">
        <v>175.401332353022</v>
      </c>
      <c r="CB95" s="1410">
        <f>CA95/DM95-1</f>
        <v/>
      </c>
      <c r="CC95" s="1414" t="n">
        <v>175.879605624658</v>
      </c>
      <c r="CD95" s="1410">
        <f>CC95/DN95-1</f>
        <v/>
      </c>
      <c r="CE95" s="1414" t="n">
        <v>189.710026612061</v>
      </c>
      <c r="CF95" s="1410">
        <f>CE95/DO95-1</f>
        <v/>
      </c>
      <c r="CG95" s="1427" t="n">
        <v>176.970577389359</v>
      </c>
      <c r="CH95" s="1410">
        <f>CG95/DP95-1</f>
        <v/>
      </c>
      <c r="CI95" s="1427" t="n">
        <v>168.846498181037</v>
      </c>
      <c r="CJ95" s="1410">
        <f>CI95/DQ95-1</f>
        <v/>
      </c>
      <c r="CK95" s="1414" t="n">
        <v>174.465893440657</v>
      </c>
      <c r="CL95" s="1410">
        <f>CK95/DR95-1</f>
        <v/>
      </c>
      <c r="CM95" s="1414" t="n">
        <v>165.693806605077</v>
      </c>
      <c r="CN95" s="1410">
        <f>CM95/DS95-1</f>
        <v/>
      </c>
      <c r="CO95" s="1414" t="n">
        <v>174.534750447415</v>
      </c>
      <c r="CP95" s="1410">
        <f>CO95/DT95-1</f>
        <v/>
      </c>
      <c r="CQ95" s="1414" t="n">
        <v>181.70437406512</v>
      </c>
      <c r="CR95" s="1410">
        <f>CQ95/DV95-1</f>
        <v/>
      </c>
      <c r="CS95" s="1414" t="n">
        <v>171.535902871321</v>
      </c>
      <c r="CT95" s="1410">
        <f>CS95/DV95-1</f>
        <v/>
      </c>
      <c r="CU95" s="1414">
        <f>BW95+BY95+CA95+CC95+CE95+CG95+CI95+CK95+CM95+CO95+CQ95+CS95</f>
        <v/>
      </c>
      <c r="CV95" s="1410">
        <f>CU95/SUM(DK95:DV95)-1</f>
        <v/>
      </c>
      <c r="CW95" s="1410" t="n"/>
      <c r="CX95" s="1412">
        <f>CS95/CQ95-1</f>
        <v/>
      </c>
      <c r="CY95" s="1412">
        <f>CQ95/CO95-1</f>
        <v/>
      </c>
      <c r="CZ95" s="1412" t="n"/>
      <c r="DA95" s="1412" t="n"/>
      <c r="DB95" s="1412" t="n"/>
      <c r="DC95" s="1412" t="n"/>
      <c r="DD95" s="1412" t="n"/>
      <c r="DE95" s="1412" t="n"/>
      <c r="DF95" s="1412" t="n"/>
      <c r="DG95" s="1412" t="n"/>
      <c r="DH95" s="1412" t="n"/>
      <c r="DI95" s="1412" t="n"/>
      <c r="DJ95" s="1440" t="n"/>
      <c r="DK95" s="1441" t="n">
        <v>138.692355797651</v>
      </c>
      <c r="DL95" s="1441" t="n">
        <v>137.534985750694</v>
      </c>
      <c r="DM95" s="1428" t="n">
        <v>156.380862769958</v>
      </c>
      <c r="DN95" s="1428" t="n">
        <v>147.163879815354</v>
      </c>
      <c r="DO95" s="1428" t="n">
        <v>168.008378119383</v>
      </c>
      <c r="DP95" s="1428" t="n">
        <v>144.702135122662</v>
      </c>
      <c r="DQ95" s="1428" t="n">
        <v>139.611062893856</v>
      </c>
      <c r="DR95" s="1428" t="n">
        <v>140.950049218816</v>
      </c>
      <c r="DS95" s="1428" t="n">
        <v>147.299754334081</v>
      </c>
      <c r="DT95" s="1428" t="n">
        <v>148.947286130442</v>
      </c>
      <c r="DU95" s="1428" t="n">
        <v>154.445550672994</v>
      </c>
      <c r="DV95" s="1428" t="n">
        <v>147.715130141414</v>
      </c>
      <c r="DW95" s="1429" t="n">
        <v>-0.03170424559562546</v>
      </c>
      <c r="DX95" s="1428" t="n">
        <v>1771.451430767305</v>
      </c>
      <c r="DY95" s="924" t="n">
        <v>-0.1287626951149655</v>
      </c>
      <c r="DZ95" s="1442" t="n"/>
      <c r="EA95" s="1416" t="n">
        <v>199.168348683655</v>
      </c>
      <c r="EB95" s="1409" t="n">
        <v>123.349684277633</v>
      </c>
      <c r="EC95" s="1409" t="n">
        <v>157.34009046058</v>
      </c>
      <c r="ED95" s="1409" t="n">
        <v>190.07992539734</v>
      </c>
      <c r="EE95" s="1409" t="n">
        <v>196.408944689444</v>
      </c>
      <c r="EF95" s="1409" t="n">
        <v>200.25201236749</v>
      </c>
      <c r="EG95" s="1409" t="n">
        <v>170.21243988859</v>
      </c>
      <c r="EH95" s="1409" t="n">
        <v>166.453668918281</v>
      </c>
      <c r="EI95" s="1409" t="n">
        <v>162.962873922207</v>
      </c>
      <c r="EJ95" s="1409" t="n">
        <v>148.204044419531</v>
      </c>
      <c r="EK95" s="1409" t="n">
        <v>166.275691007109</v>
      </c>
      <c r="EL95" s="1409" t="n">
        <v>152.551665614064</v>
      </c>
      <c r="EM95" s="1418" t="n"/>
      <c r="EN95" s="31" t="n"/>
      <c r="EO95" s="1955">
        <f>SUM(EA95:EL95)</f>
        <v/>
      </c>
    </row>
    <row r="96" ht="27" customFormat="1" customHeight="1" s="190">
      <c r="A96" s="1977" t="n"/>
      <c r="B96" s="1392" t="inlineStr">
        <is>
          <t>规上货运量      (万吨)</t>
        </is>
      </c>
      <c r="C96" s="1409" t="n">
        <v>39.7869</v>
      </c>
      <c r="D96" s="31">
        <f>C96/T96-1</f>
        <v/>
      </c>
      <c r="E96" s="1409" t="n">
        <v>38.8195</v>
      </c>
      <c r="F96" s="31">
        <f>E96/V96-1</f>
        <v/>
      </c>
      <c r="G96" s="1409" t="n">
        <v>40.937</v>
      </c>
      <c r="H96" s="31">
        <f>G96/X96-1</f>
        <v/>
      </c>
      <c r="I96" s="1409" t="n">
        <v>37.3704</v>
      </c>
      <c r="J96" s="31">
        <f>I96/Z96-1</f>
        <v/>
      </c>
      <c r="K96" s="1409" t="n">
        <v>37.2193</v>
      </c>
      <c r="L96" s="31">
        <f>K96/AB96-1</f>
      </c>
      <c r="M96" s="1409" t="n">
        <v>36.3092</v>
      </c>
      <c r="N96" s="31">
        <f>M96/AD96-1</f>
      </c>
      <c r="O96" s="1409" t="n">
        <v>36.9671</v>
      </c>
      <c r="P96" s="31">
        <f>O96/AF96-1</f>
      </c>
      <c r="Q96" s="1409">
        <f>C96+E96+G96+I96+K96+M96+O96</f>
      </c>
      <c r="R96" s="31">
        <f>Q96/SUM(T96,V96,X96,Z96,AB96,AD96,AF96)-1</f>
      </c>
      <c r="S96" s="31" t="n"/>
      <c r="T96" s="1409" t="n">
        <v>34.2163</v>
      </c>
      <c r="U96" s="31">
        <f>T96/AV96-1</f>
        <v/>
      </c>
      <c r="V96" s="1409" t="n">
        <v>33.1042</v>
      </c>
      <c r="W96" s="31">
        <f>V96/AX96-1</f>
        <v/>
      </c>
      <c r="X96" s="1409" t="n">
        <v>34.793</v>
      </c>
      <c r="Y96" s="31">
        <f>X96/AZ96-1</f>
        <v/>
      </c>
      <c r="Z96" s="1409" t="n">
        <v>37.2624</v>
      </c>
      <c r="AA96" s="31">
        <f>Z96/BB96-1</f>
        <v/>
      </c>
      <c r="AB96" s="1409" t="n">
        <v>36.2367</v>
      </c>
      <c r="AC96" s="31">
        <f>AB96/BD96-1</f>
        <v/>
      </c>
      <c r="AD96" s="1409" t="n">
        <v>38.9799</v>
      </c>
      <c r="AE96" s="31">
        <f>AD96/BF96-1</f>
        <v/>
      </c>
      <c r="AF96" s="1409" t="n">
        <v>37.7199</v>
      </c>
      <c r="AG96" s="31">
        <f>AF96/BH96-1</f>
        <v/>
      </c>
      <c r="AH96" s="1409" t="n">
        <v>39.7143</v>
      </c>
      <c r="AI96" s="31">
        <f>AH96/BJ96-1</f>
        <v/>
      </c>
      <c r="AJ96" s="1409" t="n">
        <v>38.2642</v>
      </c>
      <c r="AK96" s="31">
        <f>AJ96/BL96-1</f>
        <v/>
      </c>
      <c r="AL96" s="1409" t="n">
        <v>37.7869</v>
      </c>
      <c r="AM96" s="31">
        <f>AL96/BN96-1</f>
        <v/>
      </c>
      <c r="AN96" s="1409" t="n">
        <v>39.8956</v>
      </c>
      <c r="AO96" s="31">
        <f>AN96/BP96-1</f>
        <v/>
      </c>
      <c r="AP96" s="1409" t="n">
        <v>41.4087</v>
      </c>
      <c r="AQ96" s="31">
        <f>AP96/BR96-1</f>
        <v/>
      </c>
      <c r="AR96" s="1409">
        <f>T96+V96+X96+Z96+AB96+AD96+AF96+AH96+AJ96+AL96+AN96+AP96</f>
      </c>
      <c r="AS96" s="31">
        <f>AR96/SUM(AV96,AX96,AZ96,BB96,BD96,BF96,BH96,BJ96,BL96,BN96,BP96,BR96)-1</f>
        <v/>
      </c>
      <c r="AT96" s="31" t="n"/>
      <c r="AU96" s="1409">
        <f>AV96+AX96+AZ96+BB96+BD96+BF96+BH96+BJ96+BL96+BN96+BP96</f>
        <v/>
      </c>
      <c r="AV96" s="1409" t="n">
        <v>34.8832</v>
      </c>
      <c r="AW96" s="31">
        <f>AV96/BW96-1</f>
        <v/>
      </c>
      <c r="AX96" s="1409" t="n">
        <v>26.4157</v>
      </c>
      <c r="AY96" s="31">
        <f>AX96/BY96-1</f>
        <v/>
      </c>
      <c r="AZ96" s="1409" t="n">
        <v>32.5713</v>
      </c>
      <c r="BA96" s="31">
        <f>AZ96/CA96-1</f>
        <v/>
      </c>
      <c r="BB96" s="1409" t="n">
        <v>38.5837</v>
      </c>
      <c r="BC96" s="31">
        <f>BB96/CC96-1</f>
        <v/>
      </c>
      <c r="BD96" s="1409" t="n">
        <v>37.772</v>
      </c>
      <c r="BE96" s="31">
        <f>BD96/CE96-1</f>
        <v/>
      </c>
      <c r="BF96" s="1409" t="n">
        <v>38.5368</v>
      </c>
      <c r="BG96" s="31">
        <f>BF96/CG96-1</f>
        <v/>
      </c>
      <c r="BH96" s="1409" t="n">
        <v>37.2786</v>
      </c>
      <c r="BI96" s="31">
        <f>BH96/CI96-1</f>
        <v/>
      </c>
      <c r="BJ96" s="1409" t="n">
        <v>37.714</v>
      </c>
      <c r="BK96" s="31">
        <f>BJ96/CK96-1</f>
        <v/>
      </c>
      <c r="BL96" s="1409" t="n">
        <v>37.6895</v>
      </c>
      <c r="BM96" s="31">
        <f>BL96/CM96-1</f>
        <v/>
      </c>
      <c r="BN96" s="1409" t="n">
        <v>36.3014</v>
      </c>
      <c r="BO96" s="31">
        <f>BN96/CO96-1</f>
        <v/>
      </c>
      <c r="BP96" s="1409" t="n">
        <v>39.4111</v>
      </c>
      <c r="BQ96" s="31">
        <f>BP96/CQ96-1</f>
        <v/>
      </c>
      <c r="BR96" s="1409" t="n">
        <v>39.9286</v>
      </c>
      <c r="BS96" s="31">
        <f>BR96/CS96-1</f>
        <v/>
      </c>
      <c r="BT96" s="1409">
        <f>AV96+AX96+AZ96+BB96+BD96+BF96+BH96+BJ96+BL96+BN96+BP96+BR96</f>
        <v/>
      </c>
      <c r="BU96" s="31">
        <f>BT96/SUM(BW96,BY96,CA96,CC96,CE96,CG96,CI96,CK96,CM96,CO96,CQ96,CS96)-1</f>
        <v/>
      </c>
      <c r="BV96" s="31" t="n"/>
      <c r="BW96" s="1417" t="n">
        <v>33.3671</v>
      </c>
      <c r="BX96" s="1410">
        <f>BW96/DK96-1</f>
        <v/>
      </c>
      <c r="BY96" s="1417" t="n">
        <v>28.1929</v>
      </c>
      <c r="BZ96" s="1410">
        <f>BY96/DL96-1</f>
        <v/>
      </c>
      <c r="CA96" s="1414" t="n">
        <v>31.0446</v>
      </c>
      <c r="CB96" s="1410">
        <f>CA96/DM96-1</f>
        <v/>
      </c>
      <c r="CC96" s="1414" t="n">
        <v>32.3726</v>
      </c>
      <c r="CD96" s="1410">
        <f>CC96/DN96-1</f>
        <v/>
      </c>
      <c r="CE96" s="1414" t="n">
        <v>31.7861</v>
      </c>
      <c r="CF96" s="1410">
        <f>CE96/DO96-1</f>
        <v/>
      </c>
      <c r="CG96" s="1427" t="n">
        <v>38.4735</v>
      </c>
      <c r="CH96" s="1410">
        <f>CG96/DP96-1</f>
        <v/>
      </c>
      <c r="CI96" s="1427" t="n">
        <v>36.6819</v>
      </c>
      <c r="CJ96" s="1410">
        <f>CI96/DQ96-1</f>
        <v/>
      </c>
      <c r="CK96" s="1414" t="n">
        <v>33.8297</v>
      </c>
      <c r="CL96" s="1410">
        <f>CK96/DR96-1</f>
        <v/>
      </c>
      <c r="CM96" s="1414" t="n">
        <v>33.6221</v>
      </c>
      <c r="CN96" s="1410">
        <f>CM96/DS96-1</f>
        <v/>
      </c>
      <c r="CO96" s="1414" t="n">
        <v>36.8123</v>
      </c>
      <c r="CP96" s="1410">
        <f>CO96/DT96-1</f>
        <v/>
      </c>
      <c r="CQ96" s="1414" t="n">
        <v>40.6167</v>
      </c>
      <c r="CR96" s="1410">
        <f>CQ96/DV96-1</f>
        <v/>
      </c>
      <c r="CS96" s="1414" t="n">
        <v>42.8763</v>
      </c>
      <c r="CT96" s="1410">
        <f>CS96/DV96-1</f>
        <v/>
      </c>
      <c r="CU96" s="1414">
        <f>BW96+BY96+CA96+CC96+CE96+CG96+CI96+CK96+CM96+CO96+CQ96+CS96</f>
        <v/>
      </c>
      <c r="CV96" s="1410">
        <f>CU96/SUM(DK96:DV96)-1</f>
        <v/>
      </c>
      <c r="CW96" s="1410" t="n"/>
      <c r="CX96" s="1412">
        <f>CS96/CQ96-1</f>
        <v/>
      </c>
      <c r="CY96" s="1412">
        <f>CQ96/CO96-1</f>
        <v/>
      </c>
      <c r="CZ96" s="1412" t="n"/>
      <c r="DA96" s="1412" t="n"/>
      <c r="DB96" s="1412" t="n"/>
      <c r="DC96" s="1412" t="n"/>
      <c r="DD96" s="1412" t="n"/>
      <c r="DE96" s="1412" t="n"/>
      <c r="DF96" s="1412" t="n"/>
      <c r="DG96" s="1412" t="n"/>
      <c r="DH96" s="1412" t="n"/>
      <c r="DI96" s="1412" t="n"/>
      <c r="DJ96" s="1431" t="inlineStr">
        <is>
          <t>潜江</t>
        </is>
      </c>
      <c r="DK96" s="1441" t="n">
        <v>21.4897</v>
      </c>
      <c r="DL96" s="1441" t="n">
        <v>18.1378</v>
      </c>
      <c r="DM96" s="1428" t="n">
        <v>20.0893</v>
      </c>
      <c r="DN96" s="1428" t="n">
        <v>19.5614</v>
      </c>
      <c r="DO96" s="1428" t="n">
        <v>21.0838</v>
      </c>
      <c r="DP96" s="1428" t="n">
        <v>21.4113</v>
      </c>
      <c r="DQ96" s="1428" t="n">
        <v>21.5235</v>
      </c>
      <c r="DR96" s="1428" t="n">
        <v>18.6997</v>
      </c>
      <c r="DS96" s="1428" t="n">
        <v>20.5105</v>
      </c>
      <c r="DT96" s="1428" t="n">
        <v>22.7135</v>
      </c>
      <c r="DU96" s="1428" t="n">
        <v>26.7037</v>
      </c>
      <c r="DV96" s="1428" t="n">
        <v>34.1799</v>
      </c>
      <c r="DW96" s="1429" t="e">
        <v>#DIV/0!</v>
      </c>
      <c r="DX96" s="1428" t="n">
        <v>266.1041</v>
      </c>
      <c r="DY96" s="924" t="n">
        <v>0.282164375758668</v>
      </c>
      <c r="DZ96" s="1446" t="n"/>
      <c r="EA96" s="1416" t="n">
        <v>20.30977</v>
      </c>
      <c r="EB96" s="1409" t="n">
        <v>16.67569</v>
      </c>
      <c r="EC96" s="1409" t="n">
        <v>18.65381</v>
      </c>
      <c r="ED96" s="1409" t="n">
        <v>18.55982</v>
      </c>
      <c r="EE96" s="1409" t="n">
        <v>20.0542</v>
      </c>
      <c r="EF96" s="1409" t="n">
        <v>20.9545</v>
      </c>
      <c r="EG96" s="1409" t="n">
        <v>21.2135</v>
      </c>
      <c r="EH96" s="1409" t="n">
        <v>19.1594</v>
      </c>
      <c r="EI96" s="1409" t="n">
        <v>17.4667</v>
      </c>
      <c r="EJ96" s="1409" t="n">
        <v>17.2531</v>
      </c>
      <c r="EK96" s="1409" t="n">
        <v>17.2424</v>
      </c>
      <c r="EL96" s="1409" t="n">
        <v>18.1076</v>
      </c>
      <c r="EM96" s="1443" t="n"/>
      <c r="EN96" s="31" t="n"/>
      <c r="EO96" s="1955">
        <f>SUM(EA96:EL96)</f>
        <v/>
      </c>
    </row>
    <row r="97" ht="27" customFormat="1" customHeight="1" s="190">
      <c r="A97" s="1977" t="n"/>
      <c r="B97" s="1392" t="inlineStr">
        <is>
          <t>规下货运量      (万吨)</t>
        </is>
      </c>
      <c r="C97" s="1409" t="n">
        <v>175.770861556829</v>
      </c>
      <c r="D97" s="31">
        <f>C97/T97-1</f>
        <v/>
      </c>
      <c r="E97" s="1409" t="n">
        <v>107.374987425709</v>
      </c>
      <c r="F97" s="31">
        <f>E97/V97-1</f>
        <v/>
      </c>
      <c r="G97" s="1409" t="n">
        <v>151.034735138246</v>
      </c>
      <c r="H97" s="31">
        <f>G97/X97-1</f>
        <v/>
      </c>
      <c r="I97" s="1409" t="n">
        <v>167.302512248264</v>
      </c>
      <c r="J97" s="31">
        <f>I97/Z97-1</f>
        <v/>
      </c>
      <c r="K97" s="1409" t="n">
        <v>178.496104133491</v>
      </c>
      <c r="L97" s="31">
        <f>K97/AB97-1</f>
        <v/>
      </c>
      <c r="M97" s="1409" t="n">
        <v>160.057053949472</v>
      </c>
      <c r="N97" s="31">
        <f>M97/AD97-1</f>
        <v/>
      </c>
      <c r="O97" s="1409" t="n">
        <v>152.943625183625</v>
      </c>
      <c r="P97" s="31">
        <f>O97/AF97-1</f>
        <v/>
      </c>
      <c r="Q97" s="1409">
        <f>C97+E97+G97+I97+K97+M97+O97</f>
        <v/>
      </c>
      <c r="R97" s="31">
        <f>Q97/SUM(T97,V97,X97,Z97,AB97,AD97,AF97)-1</f>
        <v/>
      </c>
      <c r="S97" s="31" t="n"/>
      <c r="T97" s="1409" t="n">
        <v>149.917202145355</v>
      </c>
      <c r="U97" s="31">
        <f>T97/AV97-1</f>
        <v/>
      </c>
      <c r="V97" s="1409" t="n">
        <v>139.215594347232</v>
      </c>
      <c r="W97" s="31">
        <f>V97/AX97-1</f>
        <v/>
      </c>
      <c r="X97" s="1409" t="n">
        <v>158.783275880926</v>
      </c>
      <c r="Y97" s="31">
        <f>X97/AZ97-1</f>
        <v/>
      </c>
      <c r="Z97" s="1409" t="n">
        <v>164.789065791204</v>
      </c>
      <c r="AA97" s="31">
        <f>Z97/BB97-1</f>
        <v/>
      </c>
      <c r="AB97" s="1409" t="n">
        <v>175.484290811754</v>
      </c>
      <c r="AC97" s="31">
        <f>AB97/BD97-1</f>
        <v/>
      </c>
      <c r="AD97" s="1409" t="n">
        <v>147.130024732592</v>
      </c>
      <c r="AE97" s="31">
        <f>AD97/BF97-1</f>
        <v/>
      </c>
      <c r="AF97" s="1409" t="n">
        <v>152.255316612946</v>
      </c>
      <c r="AG97" s="31">
        <f>AF97/BH97-1</f>
        <v/>
      </c>
      <c r="AH97" s="1409" t="n">
        <v>154.651414982655</v>
      </c>
      <c r="AI97" s="31">
        <f>AH97/BJ97-1</f>
        <v/>
      </c>
      <c r="AJ97" s="1409" t="n">
        <v>150.108415475572</v>
      </c>
      <c r="AK97" s="31">
        <f>AJ97/BL97-1</f>
        <v/>
      </c>
      <c r="AL97" s="1409" t="n">
        <v>146.19351693964</v>
      </c>
      <c r="AM97" s="31">
        <f>AL97/BN97-1</f>
        <v/>
      </c>
      <c r="AN97" s="1409" t="n">
        <v>150.421945885549</v>
      </c>
      <c r="AO97" s="31">
        <f>AN97/BP97-1</f>
        <v/>
      </c>
      <c r="AP97" s="1409" t="n">
        <v>148.592056779363</v>
      </c>
      <c r="AQ97" s="31">
        <f>AP97/BR97-1</f>
        <v/>
      </c>
      <c r="AR97" s="1409">
        <f>T97+V97+X97+Z97+AB97+AD97+AF97+AH97+AJ97+AL97+AN97+AP97</f>
        <v/>
      </c>
      <c r="AS97" s="31">
        <f>AR97/SUM(AV97,AX97,AZ97,BB97,BD97,BF97,BH97,BJ97,BL97,BN97,BP97,BR97)-1</f>
        <v/>
      </c>
      <c r="AT97" s="31" t="n"/>
      <c r="AU97" s="1409">
        <f>AV97+AX97+AZ97+BB97+BD97+BF97+BH97+BJ97+BL97+BN97+BP97</f>
        <v/>
      </c>
      <c r="AV97" s="1409" t="n">
        <v>154.352153338292</v>
      </c>
      <c r="AW97" s="31">
        <f>AV97/BW97-1</f>
        <v/>
      </c>
      <c r="AX97" s="1409" t="n">
        <v>84.363842236539</v>
      </c>
      <c r="AY97" s="31">
        <f>AX97/BY97-1</f>
        <v/>
      </c>
      <c r="AZ97" s="1409" t="n">
        <v>134.677914230566</v>
      </c>
      <c r="BA97" s="31">
        <f>AZ97/CA97-1</f>
        <v/>
      </c>
      <c r="BB97" s="1409" t="n">
        <v>145.691862830946</v>
      </c>
      <c r="BC97" s="31">
        <f>BB97/CC97-1</f>
        <v/>
      </c>
      <c r="BD97" s="1409" t="n">
        <v>164.032931795471</v>
      </c>
      <c r="BE97" s="31">
        <f>BD97/CE97-1</f>
        <v/>
      </c>
      <c r="BF97" s="1409" t="n">
        <v>143.648122032561</v>
      </c>
      <c r="BG97" s="31">
        <f>BF97/CG97-1</f>
        <v/>
      </c>
      <c r="BH97" s="1409" t="n">
        <v>145.763602591687</v>
      </c>
      <c r="BI97" s="31">
        <f>BH97/CI97-1</f>
        <v/>
      </c>
      <c r="BJ97" s="1409" t="n">
        <v>153.949585794891</v>
      </c>
      <c r="BK97" s="31">
        <f>BJ97/CK97-1</f>
        <v/>
      </c>
      <c r="BL97" s="1409" t="n">
        <v>154.882546390278</v>
      </c>
      <c r="BM97" s="31">
        <f>BL97/CM97-1</f>
        <v/>
      </c>
      <c r="BN97" s="1409" t="n">
        <v>157.792151323423</v>
      </c>
      <c r="BO97" s="31">
        <f>BN97/CO97-1</f>
        <v/>
      </c>
      <c r="BP97" s="1409" t="n">
        <v>159.608049061359</v>
      </c>
      <c r="BQ97" s="31">
        <f>BP97/CQ97-1</f>
        <v/>
      </c>
      <c r="BR97" s="1409" t="n">
        <v>163.04295385545</v>
      </c>
      <c r="BS97" s="31">
        <f>BR97/CS97-1</f>
        <v/>
      </c>
      <c r="BT97" s="1409">
        <f>AV97+AX97+AZ97+BB97+BD97+BF97+BH97+BJ97+BL97+BN97+BP97+BR97</f>
        <v/>
      </c>
      <c r="BU97" s="31">
        <f>BT97/SUM(BW97,BY97,CA97,CC97,CE97,CG97,CI97,CK97,CM97,CO97,CQ97,CS97)-1</f>
        <v/>
      </c>
      <c r="BV97" s="31" t="n"/>
      <c r="BW97" s="1417" t="n">
        <v>87.12599454462099</v>
      </c>
      <c r="BX97" s="1410">
        <f>BW97/DK97-1</f>
        <v/>
      </c>
      <c r="BY97" s="1417" t="n">
        <v>150.562957691071</v>
      </c>
      <c r="BZ97" s="1410">
        <f>BY97/DL97-1</f>
        <v/>
      </c>
      <c r="CA97" s="1414" t="n">
        <v>144.356732353022</v>
      </c>
      <c r="CB97" s="1410">
        <f>CA97/DM97-1</f>
        <v/>
      </c>
      <c r="CC97" s="1414" t="n">
        <v>143.507005624658</v>
      </c>
      <c r="CD97" s="1410">
        <f>CC97/DN97-1</f>
        <v/>
      </c>
      <c r="CE97" s="1414" t="n">
        <v>157.923926612061</v>
      </c>
      <c r="CF97" s="1410">
        <f>CE97/DO97-1</f>
        <v/>
      </c>
      <c r="CG97" s="1427" t="n">
        <v>138.497077389359</v>
      </c>
      <c r="CH97" s="1410">
        <f>CG97/DP97-1</f>
        <v/>
      </c>
      <c r="CI97" s="1427" t="n">
        <v>132.164598181037</v>
      </c>
      <c r="CJ97" s="1410">
        <f>CI97/DQ97-1</f>
        <v/>
      </c>
      <c r="CK97" s="1414" t="n">
        <v>140.636193440657</v>
      </c>
      <c r="CL97" s="1410">
        <f>CK97/DR97-1</f>
        <v/>
      </c>
      <c r="CM97" s="1414" t="n">
        <v>132.071706605077</v>
      </c>
      <c r="CN97" s="1410">
        <f>CM97/DS97-1</f>
        <v/>
      </c>
      <c r="CO97" s="1414" t="n">
        <v>137.722450447415</v>
      </c>
      <c r="CP97" s="1410">
        <f>CO97/DT97-1</f>
        <v/>
      </c>
      <c r="CQ97" s="1414" t="n">
        <v>141.08767406512</v>
      </c>
      <c r="CR97" s="1410">
        <f>CQ97/DV97-1</f>
        <v/>
      </c>
      <c r="CS97" s="1414" t="n">
        <v>128.659602871321</v>
      </c>
      <c r="CT97" s="1410">
        <f>CS97/DV97-1</f>
        <v/>
      </c>
      <c r="CU97" s="1414">
        <f>BW97+BY97+CA97+CC97+CE97+CG97+CI97+CK97+CM97+CO97+CQ97+CS97</f>
        <v/>
      </c>
      <c r="CV97" s="1410">
        <f>CU97/SUM(DK97:DV97)-1</f>
        <v/>
      </c>
      <c r="CW97" s="1410" t="n"/>
      <c r="CX97" s="1412">
        <f>CS97/CQ97-1</f>
        <v/>
      </c>
      <c r="CY97" s="1412">
        <f>CQ97/CO97-1</f>
        <v/>
      </c>
      <c r="CZ97" s="1412" t="n"/>
      <c r="DA97" s="1412" t="n"/>
      <c r="DB97" s="1412" t="n"/>
      <c r="DC97" s="1412" t="n"/>
      <c r="DD97" s="1412" t="n"/>
      <c r="DE97" s="1412" t="n"/>
      <c r="DF97" s="1412" t="n"/>
      <c r="DG97" s="1412" t="n"/>
      <c r="DH97" s="1412" t="n"/>
      <c r="DI97" s="1412" t="n"/>
      <c r="DK97" s="1441" t="n">
        <v>117.202655797651</v>
      </c>
      <c r="DL97" s="1441" t="n">
        <v>119.397185750694</v>
      </c>
      <c r="DM97" s="1428" t="n">
        <v>136.291562769958</v>
      </c>
      <c r="DN97" s="1428" t="n">
        <v>127.602479815354</v>
      </c>
      <c r="DO97" s="1428" t="n">
        <v>146.924578119383</v>
      </c>
      <c r="DP97" s="1428" t="n">
        <v>123.290835122662</v>
      </c>
      <c r="DQ97" s="1428" t="n">
        <v>118.087562893856</v>
      </c>
      <c r="DR97" s="1428" t="n">
        <v>122.250349218816</v>
      </c>
      <c r="DS97" s="1428" t="n">
        <v>126.789254334081</v>
      </c>
      <c r="DT97" s="1428" t="n">
        <v>126.233786130442</v>
      </c>
      <c r="DU97" s="1428" t="n">
        <v>127.741850672994</v>
      </c>
      <c r="DV97" s="1428" t="n">
        <v>113.535230141414</v>
      </c>
      <c r="DW97" s="1429" t="n">
        <v>-0.1555207020640915</v>
      </c>
      <c r="DX97" s="1428" t="n">
        <v>1505.347330767305</v>
      </c>
      <c r="DY97" s="924" t="n">
        <v>-0.1672162429261254</v>
      </c>
      <c r="DZ97" s="924" t="n"/>
      <c r="EA97" s="1416" t="n">
        <v>178.858578683655</v>
      </c>
      <c r="EB97" s="1409" t="n">
        <v>106.673994277633</v>
      </c>
      <c r="EC97" s="1409" t="n">
        <v>138.68628046058</v>
      </c>
      <c r="ED97" s="1409" t="n">
        <v>171.52010539734</v>
      </c>
      <c r="EE97" s="1409" t="n">
        <v>176.354744689444</v>
      </c>
      <c r="EF97" s="1409" t="n">
        <v>179.29751236749</v>
      </c>
      <c r="EG97" s="1409" t="n">
        <v>148.99893988859</v>
      </c>
      <c r="EH97" s="1409" t="n">
        <v>147.294268918281</v>
      </c>
      <c r="EI97" s="1409" t="n">
        <v>145.496173922207</v>
      </c>
      <c r="EJ97" s="1409" t="n">
        <v>130.950944419531</v>
      </c>
      <c r="EK97" s="1409" t="n">
        <v>149.033291007109</v>
      </c>
      <c r="EL97" s="1409" t="n">
        <v>134.444065614064</v>
      </c>
      <c r="EM97" s="1418" t="n"/>
      <c r="EN97" s="31" t="n"/>
      <c r="EO97" s="1955">
        <f>SUM(EA97:EL97)</f>
        <v/>
      </c>
    </row>
    <row r="98" ht="27" customFormat="1" customHeight="1" s="190">
      <c r="A98" s="1977" t="n"/>
      <c r="B98" s="1392" t="inlineStr">
        <is>
          <t>规上+规下周转量  (万吨公里)</t>
        </is>
      </c>
      <c r="C98" s="1409">
        <f>C99+C100</f>
        <v/>
      </c>
      <c r="D98" s="31">
        <f>C98/T98-1</f>
        <v/>
      </c>
      <c r="E98" s="1409">
        <f>E99+E100</f>
        <v/>
      </c>
      <c r="F98" s="31">
        <f>E98/V98-1</f>
        <v/>
      </c>
      <c r="G98" s="1409">
        <f>G99+G100</f>
        <v/>
      </c>
      <c r="H98" s="31">
        <f>G98/X98-1</f>
        <v/>
      </c>
      <c r="I98" s="1409">
        <f>I99+I100</f>
        <v/>
      </c>
      <c r="J98" s="31">
        <f>I98/Z98-1</f>
        <v/>
      </c>
      <c r="K98" s="2187">
        <f>K99+K100</f>
      </c>
      <c r="L98" s="31">
        <f>K98/AB98-1</f>
      </c>
      <c r="M98" s="2188">
        <f>M99+M100</f>
      </c>
      <c r="N98" s="31">
        <f>M98/AD98-1</f>
      </c>
      <c r="O98" s="2189">
        <f>O99+O100</f>
      </c>
      <c r="P98" s="31">
        <f>O98/AF98-1</f>
      </c>
      <c r="Q98" s="1409">
        <f>C98+E98+G98+I98+K98+M98+O98</f>
      </c>
      <c r="R98" s="31">
        <f>Q98/SUM(T98,V98,X98,Z98,AB98,AD98,AF98)-1</f>
      </c>
      <c r="S98" s="31" t="n"/>
      <c r="T98" s="1409">
        <f>T99+T100</f>
        <v/>
      </c>
      <c r="U98" s="31">
        <f>T98/AV98-1</f>
        <v/>
      </c>
      <c r="V98" s="1409">
        <f>V99+V100</f>
        <v/>
      </c>
      <c r="W98" s="31">
        <f>V98/AX98-1</f>
        <v/>
      </c>
      <c r="X98" s="1409">
        <f>X99+X100</f>
        <v/>
      </c>
      <c r="Y98" s="31">
        <f>X98/AZ98-1</f>
        <v/>
      </c>
      <c r="Z98" s="1409">
        <f>Z99+Z100</f>
        <v/>
      </c>
      <c r="AA98" s="31">
        <f>Z98/BB98-1</f>
        <v/>
      </c>
      <c r="AB98" s="1409">
        <f>AB99+AB100</f>
        <v/>
      </c>
      <c r="AC98" s="31">
        <f>AB98/BD98-1</f>
        <v/>
      </c>
      <c r="AD98" s="1409">
        <f>AD99+AD100</f>
        <v/>
      </c>
      <c r="AE98" s="31">
        <f>AD98/BF98-1</f>
        <v/>
      </c>
      <c r="AF98" s="1409">
        <f>AF99+AF100</f>
        <v/>
      </c>
      <c r="AG98" s="31">
        <f>AF98/BH98-1</f>
        <v/>
      </c>
      <c r="AH98" s="1409">
        <f>AH99+AH100</f>
        <v/>
      </c>
      <c r="AI98" s="31">
        <f>AH98/BJ98-1</f>
        <v/>
      </c>
      <c r="AJ98" s="1409">
        <f>AJ99+AJ100</f>
        <v/>
      </c>
      <c r="AK98" s="31">
        <f>AJ98/BL98-1</f>
        <v/>
      </c>
      <c r="AL98" s="1409">
        <f>AL99+AL100</f>
        <v/>
      </c>
      <c r="AM98" s="31">
        <f>AL98/BN98-1</f>
        <v/>
      </c>
      <c r="AN98" s="1409">
        <f>AN99+AN100</f>
        <v/>
      </c>
      <c r="AO98" s="31">
        <f>AN98/BP98-1</f>
        <v/>
      </c>
      <c r="AP98" s="1409">
        <f>AP99+AP100</f>
        <v/>
      </c>
      <c r="AQ98" s="31">
        <f>AP98/BR98-1</f>
        <v/>
      </c>
      <c r="AR98" s="1409">
        <f>T98+V98+X98+Z98+AB98+AD98+AF98+AH98+AJ98+AL98+AN98+AP98</f>
      </c>
      <c r="AS98" s="31">
        <f>AR98/SUM(AV98,AX98,AZ98,BB98,BD98,BF98,BH98,BJ98,BL98,BN98,BP98,BR98)-1</f>
        <v/>
      </c>
      <c r="AT98" s="31" t="n"/>
      <c r="AU98" s="1409">
        <f>AV98+AX98+AZ98+BB98+BD98+BF98+BH98+BJ98+BL98+BN98+BP98</f>
        <v/>
      </c>
      <c r="AV98" s="1409">
        <f>AV99+AV100</f>
        <v/>
      </c>
      <c r="AW98" s="31">
        <f>AV98/BW98-1</f>
        <v/>
      </c>
      <c r="AX98" s="1409">
        <f>AX99+AX100</f>
        <v/>
      </c>
      <c r="AY98" s="31">
        <f>AX98/BY98-1</f>
        <v/>
      </c>
      <c r="AZ98" s="1409">
        <f>AZ99+AZ100</f>
        <v/>
      </c>
      <c r="BA98" s="31">
        <f>AZ98/CA98-1</f>
        <v/>
      </c>
      <c r="BB98" s="1409">
        <f>BB99+BB100</f>
        <v/>
      </c>
      <c r="BC98" s="31">
        <f>BB98/CC98-1</f>
        <v/>
      </c>
      <c r="BD98" s="1409">
        <f>BD99+BD100</f>
        <v/>
      </c>
      <c r="BE98" s="31">
        <f>BD98/CE98-1</f>
        <v/>
      </c>
      <c r="BF98" s="1409">
        <f>BF99+BF100</f>
        <v/>
      </c>
      <c r="BG98" s="31">
        <f>BF98/CG98-1</f>
        <v/>
      </c>
      <c r="BH98" s="1409">
        <f>BH99+BH100</f>
        <v/>
      </c>
      <c r="BI98" s="31">
        <f>BH98/CI98-1</f>
        <v/>
      </c>
      <c r="BJ98" s="1409">
        <f>BJ99+BJ100</f>
        <v/>
      </c>
      <c r="BK98" s="31">
        <f>BJ98/CK98-1</f>
        <v/>
      </c>
      <c r="BL98" s="1409">
        <f>BL99+BL100</f>
        <v/>
      </c>
      <c r="BM98" s="31">
        <f>BL98/CM98-1</f>
        <v/>
      </c>
      <c r="BN98" s="1409">
        <f>BN99+BN100</f>
        <v/>
      </c>
      <c r="BO98" s="31">
        <f>BN98/CO98-1</f>
        <v/>
      </c>
      <c r="BP98" s="1409">
        <f>BP99+BP100</f>
        <v/>
      </c>
      <c r="BQ98" s="31">
        <f>BP98/CQ98-1</f>
        <v/>
      </c>
      <c r="BR98" s="1409">
        <f>BR99+BR100</f>
        <v/>
      </c>
      <c r="BS98" s="31">
        <f>BR98/CS98-1</f>
        <v/>
      </c>
      <c r="BT98" s="1409">
        <f>AV98+AX98+AZ98+BB98+BD98+BF98+BH98+BJ98+BL98+BN98+BP98+BR98</f>
        <v/>
      </c>
      <c r="BU98" s="31">
        <f>BT98/SUM(BW98,BY98,CA98,CC98,CE98,CG98,CI98,CK98,CM98,CO98,CQ98,CS98)-1</f>
        <v/>
      </c>
      <c r="BV98" s="31" t="n"/>
      <c r="BW98" s="1414">
        <f>BW99+BW100</f>
        <v/>
      </c>
      <c r="BX98" s="1410">
        <f>BW98/DK98-1</f>
        <v/>
      </c>
      <c r="BY98" s="1414">
        <f>BY99+BY100</f>
        <v/>
      </c>
      <c r="BZ98" s="1410">
        <f>BY98/DL98-1</f>
        <v/>
      </c>
      <c r="CA98" s="1414">
        <f>SUM(CA99:CA100)</f>
        <v/>
      </c>
      <c r="CB98" s="1410">
        <f>CA98/DM98-1</f>
        <v/>
      </c>
      <c r="CC98" s="1414" t="n">
        <v>30563.5980039106</v>
      </c>
      <c r="CD98" s="1410">
        <f>CC98/DN98-1</f>
        <v/>
      </c>
      <c r="CE98" s="1414" t="n">
        <v>31863.9281888462</v>
      </c>
      <c r="CF98" s="1410">
        <f>CE98/DO98-1</f>
        <v/>
      </c>
      <c r="CG98" s="1414">
        <f>CG99+CG100</f>
        <v/>
      </c>
      <c r="CH98" s="1410">
        <f>CG98/DP98-1</f>
        <v/>
      </c>
      <c r="CI98" s="1414">
        <f>CI99+CI100</f>
        <v/>
      </c>
      <c r="CJ98" s="1410">
        <f>CI98/DQ98-1</f>
        <v/>
      </c>
      <c r="CK98" s="1414" t="n">
        <v>29788.4546771704</v>
      </c>
      <c r="CL98" s="1410">
        <f>CK98/DR98-1</f>
        <v/>
      </c>
      <c r="CM98" s="1414">
        <f>SUM(CM99:CM100)</f>
        <v/>
      </c>
      <c r="CN98" s="1410">
        <f>CM98/DS98-1</f>
        <v/>
      </c>
      <c r="CO98" s="1414">
        <f>SUM(CO99:CO100)</f>
        <v/>
      </c>
      <c r="CP98" s="1410">
        <f>CO98/DT98-1</f>
        <v/>
      </c>
      <c r="CQ98" s="1414">
        <f>CQ99+CQ100</f>
        <v/>
      </c>
      <c r="CR98" s="1410">
        <f>CQ98/DV98-1</f>
        <v/>
      </c>
      <c r="CS98" s="1414">
        <f>CS99+CS100</f>
        <v/>
      </c>
      <c r="CT98" s="1410">
        <f>CS98/DV98-1</f>
        <v/>
      </c>
      <c r="CU98" s="1414">
        <f>BW98+BY98+CA98+CC98+CE98+CG98+CI98+CK98+CM98+CO98+CQ98+CS98</f>
        <v/>
      </c>
      <c r="CV98" s="1410">
        <f>CU98/SUM(DK98:DV98)-1</f>
        <v/>
      </c>
      <c r="CW98" s="1410" t="n"/>
      <c r="CX98" s="1412">
        <f>CS98/CQ98-1</f>
        <v/>
      </c>
      <c r="CY98" s="1412">
        <f>CQ98/CO98-1</f>
        <v/>
      </c>
      <c r="CZ98" s="1412" t="n"/>
      <c r="DA98" s="1412" t="n"/>
      <c r="DB98" s="1412" t="n"/>
      <c r="DC98" s="1412" t="n"/>
      <c r="DD98" s="1412" t="n"/>
      <c r="DE98" s="1412" t="n"/>
      <c r="DF98" s="1412" t="n"/>
      <c r="DG98" s="1412" t="n"/>
      <c r="DH98" s="1412" t="n"/>
      <c r="DI98" s="1412" t="n"/>
      <c r="DK98" s="1414" t="n">
        <v>23298.1906947834</v>
      </c>
      <c r="DL98" s="1414" t="n">
        <v>21390.7974737408</v>
      </c>
      <c r="DM98" s="1414" t="n">
        <v>24816.5717921053</v>
      </c>
      <c r="DN98" s="1414" t="n">
        <v>25038.7741218273</v>
      </c>
      <c r="DO98" s="1414" t="n">
        <v>26794.0834756284</v>
      </c>
      <c r="DP98" s="1414" t="n">
        <v>22525.2413777286</v>
      </c>
      <c r="DQ98" s="1414" t="n">
        <v>22519.6492745174</v>
      </c>
      <c r="DR98" s="1414" t="n">
        <v>23220.549657819</v>
      </c>
      <c r="DS98" s="1414" t="n">
        <v>23701.6353913088</v>
      </c>
      <c r="DT98" s="1414" t="n">
        <v>26293.775606884</v>
      </c>
      <c r="DU98" s="1414" t="n">
        <v>28595.8427657799</v>
      </c>
      <c r="DV98" s="1414" t="n">
        <v>30020.0345685593</v>
      </c>
      <c r="DW98" s="1410" t="e">
        <v>#DIV/0!</v>
      </c>
      <c r="DX98" s="1414" t="n">
        <v>298215.146200682</v>
      </c>
      <c r="DY98" s="31" t="n">
        <v>0.0248055028126148</v>
      </c>
      <c r="DZ98" s="31" t="n"/>
      <c r="EA98" s="1399">
        <f>EA99+EA100</f>
        <v/>
      </c>
      <c r="EB98" s="1399">
        <f>EB99+EB100</f>
        <v/>
      </c>
      <c r="EC98" s="1399">
        <f>EC99+EC100</f>
        <v/>
      </c>
      <c r="ED98" s="1399">
        <f>ED99+ED100</f>
        <v/>
      </c>
      <c r="EE98" s="1399">
        <f>EE99+EE100</f>
        <v/>
      </c>
      <c r="EF98" s="1399">
        <f>EF99+EF100</f>
        <v/>
      </c>
      <c r="EG98" s="1399">
        <f>EG99+EG100</f>
        <v/>
      </c>
      <c r="EH98" s="1399">
        <f>EH99+EH100</f>
        <v/>
      </c>
      <c r="EI98" s="1399">
        <f>EI99+EI100</f>
        <v/>
      </c>
      <c r="EJ98" s="1399">
        <f>EJ99+EJ100</f>
        <v/>
      </c>
      <c r="EK98" s="1417">
        <f>EK99+EK100</f>
        <v/>
      </c>
      <c r="EL98" s="1417">
        <f>EL99+EL100</f>
        <v/>
      </c>
      <c r="EM98" s="1418" t="n"/>
      <c r="EN98" s="31" t="n"/>
      <c r="EO98" s="1435" t="n"/>
    </row>
    <row r="99" ht="27" customFormat="1" customHeight="1" s="190">
      <c r="A99" s="1977" t="n"/>
      <c r="B99" s="1392" t="inlineStr">
        <is>
          <t>规上货物周转量  (万吨公里)</t>
        </is>
      </c>
      <c r="C99" s="1409" t="n">
        <v>15138.1969</v>
      </c>
      <c r="D99" s="31">
        <f>C99/T99-1</f>
        <v/>
      </c>
      <c r="E99" s="1409" t="n">
        <v>15041.4526</v>
      </c>
      <c r="F99" s="31">
        <f>E99/V99-1</f>
        <v/>
      </c>
      <c r="G99" s="1409" t="n">
        <v>15603.1688</v>
      </c>
      <c r="H99" s="31">
        <f>G99/X99-1</f>
        <v/>
      </c>
      <c r="I99" s="1409" t="n">
        <v>14768.9216</v>
      </c>
      <c r="J99" s="31">
        <f>I99/Z99-1</f>
        <v/>
      </c>
      <c r="K99" s="1409" t="n">
        <v>14486.1337</v>
      </c>
      <c r="L99" s="31">
        <f>K99/AB99-1</f>
      </c>
      <c r="M99" s="1409" t="n">
        <v>14871.8996</v>
      </c>
      <c r="N99" s="31">
        <f>M99/AD99-1</f>
      </c>
      <c r="O99" s="1409" t="n">
        <v>14935.6341</v>
      </c>
      <c r="P99" s="31">
        <f>O99/AF99-1</f>
      </c>
      <c r="Q99" s="1409">
        <f>C99+E99+G99+I99+K99+M99+O99</f>
      </c>
      <c r="R99" s="31">
        <f>Q99/SUM(T99,V99,X99,Z99,AB99,AD99,AF99)-1</f>
      </c>
      <c r="S99" s="31" t="n"/>
      <c r="T99" s="1409" t="n">
        <v>12492.6935</v>
      </c>
      <c r="U99" s="31">
        <f>T99/AV99-1</f>
        <v/>
      </c>
      <c r="V99" s="1409" t="n">
        <v>12031.3321</v>
      </c>
      <c r="W99" s="31">
        <f>V99/AX99-1</f>
        <v/>
      </c>
      <c r="X99" s="1409" t="n">
        <v>12685.5363</v>
      </c>
      <c r="Y99" s="31">
        <f>X99/AZ99-1</f>
        <v/>
      </c>
      <c r="Z99" s="1409" t="n">
        <v>14114.595</v>
      </c>
      <c r="AA99" s="31">
        <f>Z99/BB99-1</f>
        <v/>
      </c>
      <c r="AB99" s="1409" t="n">
        <v>13354.4017</v>
      </c>
      <c r="AC99" s="31">
        <f>AB99/BD99-1</f>
        <v/>
      </c>
      <c r="AD99" s="1409" t="n">
        <v>14180.5315</v>
      </c>
      <c r="AE99" s="31">
        <f>AD99/BF99-1</f>
        <v/>
      </c>
      <c r="AF99" s="1409" t="n">
        <v>14836.5375</v>
      </c>
      <c r="AG99" s="31">
        <f>AF99/BH99-1</f>
        <v/>
      </c>
      <c r="AH99" s="1409" t="n">
        <v>15348.3925</v>
      </c>
      <c r="AI99" s="31">
        <f>AH99/BJ99-1</f>
        <v/>
      </c>
      <c r="AJ99" s="1409" t="n">
        <v>14425.374</v>
      </c>
      <c r="AK99" s="31">
        <f>AJ99/BL99-1</f>
        <v/>
      </c>
      <c r="AL99" s="1409" t="n">
        <v>14523.3715</v>
      </c>
      <c r="AM99" s="31">
        <f>AL99/BN99-1</f>
        <v/>
      </c>
      <c r="AN99" s="1409" t="n">
        <v>15265.9878</v>
      </c>
      <c r="AO99" s="31">
        <f>AN99/BP99-1</f>
        <v/>
      </c>
      <c r="AP99" s="1409" t="n">
        <v>16675.3415</v>
      </c>
      <c r="AQ99" s="31">
        <f>AP99/BR99-1</f>
        <v/>
      </c>
      <c r="AR99" s="1409">
        <f>T99+V99+X99+Z99+AB99+AD99+AF99+AH99+AJ99+AL99+AN99+AP99</f>
      </c>
      <c r="AS99" s="31">
        <f>AR99/SUM(AV99,AX99,AZ99,BB99,BD99,BF99,BH99,BJ99,BL99,BN99,BP99,BR99)-1</f>
        <v/>
      </c>
      <c r="AT99" s="31" t="n"/>
      <c r="AU99" s="1409">
        <f>AV99+AX99+AZ99+BB99+BD99+BF99+BH99+BJ99+BL99+BN99+BP99</f>
        <v/>
      </c>
      <c r="AV99" s="1409" t="n">
        <v>12220.7737</v>
      </c>
      <c r="AW99" s="31">
        <f>AV99/BW99-1</f>
        <v/>
      </c>
      <c r="AX99" s="1409" t="n">
        <v>8743.918299999999</v>
      </c>
      <c r="AY99" s="31">
        <f>AX99/BY99-1</f>
        <v/>
      </c>
      <c r="AZ99" s="1409" t="n">
        <v>11984.9032</v>
      </c>
      <c r="BA99" s="31">
        <f>AZ99/CA99-1</f>
        <v/>
      </c>
      <c r="BB99" s="1409" t="n">
        <v>14083.5153</v>
      </c>
      <c r="BC99" s="31">
        <f>BB99/CC99-1</f>
        <v/>
      </c>
      <c r="BD99" s="1409" t="n">
        <v>13476.6189</v>
      </c>
      <c r="BE99" s="31">
        <f>BD99/CE99-1</f>
        <v/>
      </c>
      <c r="BF99" s="1409" t="n">
        <v>14536.9039</v>
      </c>
      <c r="BG99" s="31">
        <f>BF99/CG99-1</f>
        <v/>
      </c>
      <c r="BH99" s="1409" t="n">
        <v>13480.0044</v>
      </c>
      <c r="BI99" s="31">
        <f>BH99/CI99-1</f>
        <v/>
      </c>
      <c r="BJ99" s="1409" t="n">
        <v>13077.6952</v>
      </c>
      <c r="BK99" s="31">
        <f>BJ99/CK99-1</f>
        <v/>
      </c>
      <c r="BL99" s="1409" t="n">
        <v>13354.1258</v>
      </c>
      <c r="BM99" s="31">
        <f>BL99/CM99-1</f>
        <v/>
      </c>
      <c r="BN99" s="1409" t="n">
        <v>13136.5925</v>
      </c>
      <c r="BO99" s="31">
        <f>BN99/CO99-1</f>
        <v/>
      </c>
      <c r="BP99" s="1409" t="n">
        <v>14000.9759</v>
      </c>
      <c r="BQ99" s="31">
        <f>BP99/CQ99-1</f>
        <v/>
      </c>
      <c r="BR99" s="1409" t="n">
        <v>14566.3632</v>
      </c>
      <c r="BS99" s="31">
        <f>BR99/CS99-1</f>
        <v/>
      </c>
      <c r="BT99" s="1409">
        <f>AV99+AX99+AZ99+BB99+BD99+BF99+BH99+BJ99+BL99+BN99+BP99+BR99</f>
        <v/>
      </c>
      <c r="BU99" s="31">
        <f>BT99/SUM(BW99,BY99,CA99,CC99,CE99,CG99,CI99,CK99,CM99,CO99,CQ99,CS99)-1</f>
        <v/>
      </c>
      <c r="BV99" s="31" t="n"/>
      <c r="BW99" s="1417" t="n">
        <v>11022.2045</v>
      </c>
      <c r="BX99" s="1410">
        <f>BW99/DK99-1</f>
        <v/>
      </c>
      <c r="BY99" s="1417" t="n">
        <v>8605.054899999999</v>
      </c>
      <c r="BZ99" s="1410">
        <f>BY99/DL99-1</f>
        <v/>
      </c>
      <c r="CA99" s="1414" t="n">
        <v>10912.9075</v>
      </c>
      <c r="CB99" s="1410">
        <f>CA99/DM99-1</f>
        <v/>
      </c>
      <c r="CC99" s="1414" t="n">
        <v>12095.1006</v>
      </c>
      <c r="CD99" s="1410">
        <f>CC99/DN99-1</f>
        <v/>
      </c>
      <c r="CE99" s="1414" t="n">
        <v>11232.5846</v>
      </c>
      <c r="CF99" s="1410">
        <f>CE99/DO99-1</f>
        <v/>
      </c>
      <c r="CG99" s="1427" t="n">
        <v>14229.6369</v>
      </c>
      <c r="CH99" s="1410">
        <f>CG99/DP99-1</f>
        <v/>
      </c>
      <c r="CI99" s="1427" t="n">
        <v>12482.0045</v>
      </c>
      <c r="CJ99" s="1410">
        <f>CI99/DQ99-1</f>
        <v/>
      </c>
      <c r="CK99" s="1414" t="n">
        <v>11738.1835</v>
      </c>
      <c r="CL99" s="1410">
        <f>CK99/DR99-1</f>
        <v/>
      </c>
      <c r="CM99" s="1427" t="n">
        <v>11302.6042</v>
      </c>
      <c r="CN99" s="1410">
        <f>CM99/DS99-1</f>
        <v/>
      </c>
      <c r="CO99" s="1427" t="n">
        <v>11933.8034</v>
      </c>
      <c r="CP99" s="1410">
        <f>CO99/DT99-1</f>
        <v/>
      </c>
      <c r="CQ99" s="1417" t="n">
        <v>13241.5662</v>
      </c>
      <c r="CR99" s="1410">
        <f>CQ99/DV99-1</f>
        <v/>
      </c>
      <c r="CS99" s="1417" t="n">
        <v>14099.6752</v>
      </c>
      <c r="CT99" s="1410">
        <f>CS99/DV99-1</f>
        <v/>
      </c>
      <c r="CU99" s="1414">
        <f>BW99+BY99+CA99+CC99+CE99+CG99+CI99+CK99+CM99+CO99+CQ99+CS99</f>
        <v/>
      </c>
      <c r="CV99" s="1410">
        <f>CU99/SUM(DK99:DV99)-1</f>
        <v/>
      </c>
      <c r="CW99" s="1410" t="n"/>
      <c r="CX99" s="1412">
        <f>CS99/CQ99-1</f>
        <v/>
      </c>
      <c r="CY99" s="1412">
        <f>CQ99/CO99-1</f>
        <v/>
      </c>
      <c r="CZ99" s="1412" t="n"/>
      <c r="DA99" s="1412" t="n"/>
      <c r="DB99" s="1412" t="n"/>
      <c r="DC99" s="1412" t="n"/>
      <c r="DD99" s="1412" t="n"/>
      <c r="DE99" s="1412" t="n"/>
      <c r="DF99" s="1412" t="n"/>
      <c r="DG99" s="1412" t="n"/>
      <c r="DH99" s="1412" t="n"/>
      <c r="DI99" s="1412" t="n"/>
      <c r="DK99" s="1417" t="n">
        <v>5644.43</v>
      </c>
      <c r="DL99" s="1417" t="n">
        <v>4623.824</v>
      </c>
      <c r="DM99" s="1414" t="n">
        <v>4723.5311</v>
      </c>
      <c r="DN99" s="1414" t="n">
        <v>4706.3249</v>
      </c>
      <c r="DO99" s="1414" t="n">
        <v>4938.6801</v>
      </c>
      <c r="DP99" s="1414" t="n">
        <v>4840.4594</v>
      </c>
      <c r="DQ99" s="1414" t="n">
        <v>5009.1101</v>
      </c>
      <c r="DR99" s="1414" t="n">
        <v>4550.8037</v>
      </c>
      <c r="DS99" s="1414" t="n">
        <v>4705.1772</v>
      </c>
      <c r="DT99" s="1414" t="n">
        <v>6322.5581</v>
      </c>
      <c r="DU99" s="1414" t="n">
        <v>9080.444799999999</v>
      </c>
      <c r="DV99" s="1414" t="n">
        <v>12986.2262</v>
      </c>
      <c r="DW99" s="1410" t="n">
        <v>1.43881576804964</v>
      </c>
      <c r="DX99" s="1414" t="n">
        <v>72131.5696</v>
      </c>
      <c r="DY99" s="31" t="n">
        <v>0.171753404763392</v>
      </c>
      <c r="DZ99" s="1415" t="n"/>
      <c r="EA99" s="1416" t="n">
        <v>5937.38198</v>
      </c>
      <c r="EB99" s="1409" t="n">
        <v>4647.01992</v>
      </c>
      <c r="EC99" s="1409" t="n">
        <v>5097.6566</v>
      </c>
      <c r="ED99" s="1409" t="n">
        <v>4827.42543</v>
      </c>
      <c r="EE99" s="1409" t="n">
        <v>4667.653</v>
      </c>
      <c r="EF99" s="1409" t="n">
        <v>5397.8974</v>
      </c>
      <c r="EG99" s="1409" t="n">
        <v>5396.7148</v>
      </c>
      <c r="EH99" s="1409" t="n">
        <v>5297.9485</v>
      </c>
      <c r="EI99" s="1409" t="n">
        <v>4758.776</v>
      </c>
      <c r="EJ99" s="1409" t="n">
        <v>5152.8712</v>
      </c>
      <c r="EK99" s="1409" t="n">
        <v>5052.5071</v>
      </c>
      <c r="EL99" s="1409" t="n">
        <v>5324.8082</v>
      </c>
      <c r="EM99" s="1443" t="n"/>
      <c r="EN99" s="31" t="n"/>
      <c r="EO99" s="1955">
        <f>SUM(EA99:EL99)</f>
        <v/>
      </c>
    </row>
    <row r="100" ht="27" customFormat="1" customHeight="1" s="190" thickBot="1">
      <c r="A100" s="1954" t="n"/>
      <c r="B100" s="1392" t="inlineStr">
        <is>
          <t>规下货物周转量  (万吨公里)</t>
        </is>
      </c>
      <c r="C100" s="1409" t="n">
        <v>19752.8399620713</v>
      </c>
      <c r="D100" s="31">
        <f>C100/T100-1</f>
        <v/>
      </c>
      <c r="E100" s="1409" t="n">
        <v>10381.4928071539</v>
      </c>
      <c r="F100" s="31">
        <f>E100/V100-1</f>
        <v/>
      </c>
      <c r="G100" s="1409" t="n">
        <v>17495.5394566066</v>
      </c>
      <c r="H100" s="31">
        <f>G100/X100-1</f>
        <v/>
      </c>
      <c r="I100" s="1409" t="n">
        <v>19875.881184742</v>
      </c>
      <c r="J100" s="31">
        <f>I100/Z100-1</f>
        <v/>
      </c>
      <c r="K100" s="2190" t="n">
        <v>21126.1871172245</v>
      </c>
      <c r="L100" s="31">
        <f>K100/AB100-1</f>
      </c>
      <c r="M100" s="2191" t="n">
        <v>17745.8661365831</v>
      </c>
      <c r="N100" s="31">
        <f>M100/AD100-1</f>
      </c>
      <c r="O100" s="2192" t="n">
        <v>16814.7690487241</v>
      </c>
      <c r="P100" s="31">
        <f>O100/AF100-1</f>
      </c>
      <c r="Q100" s="1409">
        <f>C100+E100+G100+I100+K100+M100+O100</f>
      </c>
      <c r="R100" s="31">
        <f>Q100/SUM(T100,V100,X100,Z100,AB100,AD100,AF100)-1</f>
      </c>
      <c r="S100" s="31" t="n"/>
      <c r="T100" s="1409" t="n">
        <v>17932.4045060547</v>
      </c>
      <c r="U100" s="31">
        <f>T100/AV100-1</f>
        <v/>
      </c>
      <c r="V100" s="1409" t="n">
        <v>17148.1929791371</v>
      </c>
      <c r="W100" s="31">
        <f>V100/AX100-1</f>
        <v/>
      </c>
      <c r="X100" s="1409" t="n">
        <v>20761.4671918969</v>
      </c>
      <c r="Y100" s="31">
        <f>X100/AZ100-1</f>
        <v/>
      </c>
      <c r="Z100" s="1409" t="n">
        <v>20387.9303741113</v>
      </c>
      <c r="AA100" s="31">
        <f>Z100/BB100-1</f>
        <v/>
      </c>
      <c r="AB100" s="1409" t="n">
        <v>22495.5600029992</v>
      </c>
      <c r="AC100" s="31">
        <f>AB100/BD100-1</f>
        <v/>
      </c>
      <c r="AD100" s="1409" t="n">
        <v>17842.8829118891</v>
      </c>
      <c r="AE100" s="31">
        <f>AD100/BF100-1</f>
        <v/>
      </c>
      <c r="AF100" s="1409" t="n">
        <v>17154.3841489931</v>
      </c>
      <c r="AG100" s="31">
        <f>AF100/BH100-1</f>
        <v/>
      </c>
      <c r="AH100" s="1409" t="n">
        <v>17503.0138281731</v>
      </c>
      <c r="AI100" s="31">
        <f>AH100/BJ100-1</f>
        <v/>
      </c>
      <c r="AJ100" s="1409" t="n">
        <v>16727.7751360885</v>
      </c>
      <c r="AK100" s="31">
        <f>AJ100/BL100-1</f>
        <v/>
      </c>
      <c r="AL100" s="1409" t="n">
        <v>16106.288377897</v>
      </c>
      <c r="AM100" s="31">
        <f>AL100/BN100-1</f>
        <v/>
      </c>
      <c r="AN100" s="1409" t="n">
        <v>17176.5635954631</v>
      </c>
      <c r="AO100" s="31">
        <f>AN100/BP100-1</f>
        <v/>
      </c>
      <c r="AP100" s="1409" t="n">
        <v>18479.7056188582</v>
      </c>
      <c r="AQ100" s="31">
        <f>AP100/BR100-1</f>
        <v/>
      </c>
      <c r="AR100" s="1409">
        <f>T100+V100+X100+Z100+AB100+AD100+AF100+AH100+AJ100+AL100+AN100+AP100</f>
      </c>
      <c r="AS100" s="31">
        <f>AR100/SUM(AV100,AX100,AZ100,BB100,BD100,BF100,BH100,BJ100,BL100,BN100,BP100,BR100)-1</f>
        <v/>
      </c>
      <c r="AT100" s="31" t="n"/>
      <c r="AU100" s="1409">
        <f>AV100+AX100+AZ100+BB100+BD100+BF100+BH100+BJ100+BL100+BN100+BP100</f>
        <v/>
      </c>
      <c r="AV100" s="1409" t="n">
        <v>19842.3371719321</v>
      </c>
      <c r="AW100" s="31">
        <f>AV100/BW100-1</f>
        <v/>
      </c>
      <c r="AX100" s="1409" t="n">
        <v>10967.4891775177</v>
      </c>
      <c r="AY100" s="31">
        <f>AX100/BY100-1</f>
        <v/>
      </c>
      <c r="AZ100" s="1409" t="n">
        <v>17371.3814135553</v>
      </c>
      <c r="BA100" s="31">
        <f>AZ100/CA100-1</f>
        <v/>
      </c>
      <c r="BB100" s="1409" t="n">
        <v>17735.1200521753</v>
      </c>
      <c r="BC100" s="31">
        <f>BB100/CC100-1</f>
        <v/>
      </c>
      <c r="BD100" s="1409" t="n">
        <v>19889.0629585225</v>
      </c>
      <c r="BE100" s="31">
        <f>BD100/CE100-1</f>
        <v/>
      </c>
      <c r="BF100" s="1409" t="n">
        <v>15562.5273717894</v>
      </c>
      <c r="BG100" s="31">
        <f>BF100/CG100-1</f>
        <v/>
      </c>
      <c r="BH100" s="1409" t="n">
        <v>16550.7395153845</v>
      </c>
      <c r="BI100" s="31">
        <f>BH100/CI100-1</f>
        <v/>
      </c>
      <c r="BJ100" s="1409" t="n">
        <v>18130.7014218963</v>
      </c>
      <c r="BK100" s="31">
        <f>BJ100/CK100-1</f>
        <v/>
      </c>
      <c r="BL100" s="1409" t="n">
        <v>17126.5823905683</v>
      </c>
      <c r="BM100" s="31">
        <f>BL100/CM100-1</f>
        <v/>
      </c>
      <c r="BN100" s="1409" t="n">
        <v>18561.2657075179</v>
      </c>
      <c r="BO100" s="31">
        <f>BN100/CO100-1</f>
        <v/>
      </c>
      <c r="BP100" s="1409" t="n">
        <v>19477.9017479759</v>
      </c>
      <c r="BQ100" s="31">
        <f>BP100/CQ100-1</f>
        <v/>
      </c>
      <c r="BR100" s="1409" t="n">
        <v>22850.4696157716</v>
      </c>
      <c r="BS100" s="31">
        <f>BR100/CS100-1</f>
        <v/>
      </c>
      <c r="BT100" s="1409">
        <f>AV100+AX100+AZ100+BB100+BD100+BF100+BH100+BJ100+BL100+BN100+BP100+BR100</f>
        <v/>
      </c>
      <c r="BU100" s="31">
        <f>BT100/SUM(BW100,BY100,CA100,CC100,CE100,CG100,CI100,CK100,CM100,CO100,CQ100,CS100)-1</f>
        <v/>
      </c>
      <c r="BV100" s="31" t="n"/>
      <c r="BW100" s="1417" t="n">
        <v>12256.5540792029</v>
      </c>
      <c r="BX100" s="1410">
        <f>BW100/DK100-1</f>
        <v/>
      </c>
      <c r="BY100" s="1417" t="n">
        <v>20428.2505280954</v>
      </c>
      <c r="BZ100" s="1410">
        <f>BY100/DL100-1</f>
        <v/>
      </c>
      <c r="CA100" s="1414" t="n">
        <v>19122.5690892871</v>
      </c>
      <c r="CB100" s="1410">
        <f>CA100/DM100-1</f>
        <v/>
      </c>
      <c r="CC100" s="1414" t="n">
        <v>18468.4974039106</v>
      </c>
      <c r="CD100" s="1410">
        <f>CC100/DN100-1</f>
        <v/>
      </c>
      <c r="CE100" s="1414" t="n">
        <v>20631.3435888462</v>
      </c>
      <c r="CF100" s="1410">
        <f>CE100/DO100-1</f>
        <v/>
      </c>
      <c r="CG100" s="1417" t="n">
        <v>15552.9393904959</v>
      </c>
      <c r="CH100" s="1410">
        <f>CG100/DP100-1</f>
        <v/>
      </c>
      <c r="CI100" s="1427" t="n">
        <v>16148.5944919084</v>
      </c>
      <c r="CJ100" s="1410">
        <f>CI100/DQ100-1</f>
        <v/>
      </c>
      <c r="CK100" s="1414" t="n">
        <v>18050.2711771704</v>
      </c>
      <c r="CL100" s="1410">
        <f>CK100/DR100-1</f>
        <v/>
      </c>
      <c r="CM100" s="1414" t="n">
        <v>16781.2831139684</v>
      </c>
      <c r="CN100" s="1410">
        <f>CM100/DS100-1</f>
        <v/>
      </c>
      <c r="CO100" s="1414" t="n">
        <v>18209.6596846893</v>
      </c>
      <c r="CP100" s="1410">
        <f>CO100/DT100-1</f>
        <v/>
      </c>
      <c r="CQ100" s="1414" t="n">
        <v>19403.4437376309</v>
      </c>
      <c r="CR100" s="1410">
        <f>CQ100/DV100-1</f>
        <v/>
      </c>
      <c r="CS100" s="1414" t="n">
        <v>20930.3903858778</v>
      </c>
      <c r="CT100" s="1410">
        <f>CS100/DV100-1</f>
        <v/>
      </c>
      <c r="CU100" s="1414">
        <f>BW100+BY100+CA100+CC100+CE100+CG100+CI100+CK100+CM100+CO100+CQ100+CS100</f>
        <v/>
      </c>
      <c r="CV100" s="1410">
        <f>CU100/SUM(DK100:DV100)-1</f>
        <v/>
      </c>
      <c r="CW100" s="1410" t="n"/>
      <c r="CX100" s="1412">
        <f>CS100/CQ100-1</f>
        <v/>
      </c>
      <c r="CY100" s="1412">
        <f>CQ100/CO100-1</f>
        <v/>
      </c>
      <c r="CZ100" s="1412" t="n"/>
      <c r="DA100" s="1412" t="n"/>
      <c r="DB100" s="1412" t="n"/>
      <c r="DC100" s="1412" t="n"/>
      <c r="DD100" s="1412" t="n"/>
      <c r="DE100" s="1412" t="n"/>
      <c r="DF100" s="1412" t="n"/>
      <c r="DG100" s="1412" t="n"/>
      <c r="DH100" s="1412" t="n"/>
      <c r="DI100" s="1412" t="n"/>
      <c r="DJ100" s="2035" t="n"/>
      <c r="DK100" s="1444" t="n">
        <v>17653.7606947834</v>
      </c>
      <c r="DL100" s="1444" t="n">
        <v>16766.9734737408</v>
      </c>
      <c r="DM100" s="1423" t="n">
        <v>20093.0406921053</v>
      </c>
      <c r="DN100" s="1423" t="n">
        <v>20332.4492218273</v>
      </c>
      <c r="DO100" s="1423" t="n">
        <v>21855.4033756284</v>
      </c>
      <c r="DP100" s="1423" t="n">
        <v>17684.7819777286</v>
      </c>
      <c r="DQ100" s="1423" t="n">
        <v>17510.5391745174</v>
      </c>
      <c r="DR100" s="1423" t="n">
        <v>18669.745957819</v>
      </c>
      <c r="DS100" s="1423" t="n">
        <v>18996.4581913088</v>
      </c>
      <c r="DT100" s="1423" t="n">
        <v>19971.217506884</v>
      </c>
      <c r="DU100" s="1423" t="n">
        <v>19515.3979657799</v>
      </c>
      <c r="DV100" s="1423" t="n">
        <v>17033.8083685593</v>
      </c>
      <c r="DW100" s="1424" t="e">
        <v>#DIV/0!</v>
      </c>
      <c r="DX100" s="1423" t="n">
        <v>226083.576600682</v>
      </c>
      <c r="DY100" s="1425" t="n">
        <v>-0.0369708863263284</v>
      </c>
      <c r="DZ100" s="1426" t="n"/>
      <c r="EA100" s="1416" t="n">
        <v>24485.3751808031</v>
      </c>
      <c r="EB100" s="1409" t="n">
        <v>17306.208441346</v>
      </c>
      <c r="EC100" s="1409" t="n">
        <v>19480.1709399596</v>
      </c>
      <c r="ED100" s="1409" t="n">
        <v>24374.6007124629</v>
      </c>
      <c r="EE100" s="1409" t="n">
        <v>24601.0005851064</v>
      </c>
      <c r="EF100" s="1409" t="n">
        <v>23029.3931991589</v>
      </c>
      <c r="EG100" s="1409" t="n">
        <v>18996.9928390311</v>
      </c>
      <c r="EH100" s="1409" t="n">
        <v>22168.3860839576</v>
      </c>
      <c r="EI100" s="1409" t="n">
        <v>19878.3332993635</v>
      </c>
      <c r="EJ100" s="1409" t="n">
        <v>18340.056676622</v>
      </c>
      <c r="EK100" s="1409" t="n">
        <v>22102.4537847984</v>
      </c>
      <c r="EL100" s="1409" t="n">
        <v>20284.0591868673</v>
      </c>
      <c r="EM100" s="1443" t="n"/>
      <c r="EN100" s="31" t="n"/>
      <c r="EO100" s="1955">
        <f>SUM(EA100:EL100)</f>
        <v/>
      </c>
    </row>
    <row r="101" ht="27" customFormat="1" customHeight="1" s="190">
      <c r="A101" s="1392" t="inlineStr">
        <is>
          <t>天门市</t>
        </is>
      </c>
      <c r="B101" s="1392" t="inlineStr">
        <is>
          <t>规上+规下货运量  (万吨)</t>
        </is>
      </c>
      <c r="C101" s="1409" t="n">
        <v>301.71792411045</v>
      </c>
      <c r="D101" s="31">
        <f>C101/T101-1</f>
        <v/>
      </c>
      <c r="E101" s="1409" t="n">
        <v>201.272396478056</v>
      </c>
      <c r="F101" s="31">
        <f>E101/V101-1</f>
        <v/>
      </c>
      <c r="G101" s="1409" t="n">
        <v>308.657440102915</v>
      </c>
      <c r="H101" s="31">
        <f>G101/X101-1</f>
        <v/>
      </c>
      <c r="I101" s="1409" t="n">
        <v>293.483926940504</v>
      </c>
      <c r="J101" s="31">
        <f>I101/Z101-1</f>
        <v/>
      </c>
      <c r="K101" s="1409" t="n">
        <v>305.633445513474</v>
      </c>
      <c r="L101" s="31">
        <f>K101/AB101-1</f>
        <v/>
      </c>
      <c r="M101" s="1409" t="n">
        <v>325.474117174256</v>
      </c>
      <c r="N101" s="31">
        <f>M101/AD101-1</f>
        <v/>
      </c>
      <c r="O101" s="1409" t="n">
        <v>271.553143247571</v>
      </c>
      <c r="P101" s="31">
        <f>O101/AF101-1</f>
        <v/>
      </c>
      <c r="Q101" s="1409">
        <f>C101+E101+G101+I101+K101+M101+O101</f>
        <v/>
      </c>
      <c r="R101" s="31">
        <f>Q101/SUM(T101,V101,X101,Z101,AB101,AD101,AF101)-1</f>
        <v/>
      </c>
      <c r="S101" s="31" t="n"/>
      <c r="T101" s="1409" t="n">
        <v>236.16787787718</v>
      </c>
      <c r="U101" s="31">
        <f>T101/AV101-1</f>
        <v/>
      </c>
      <c r="V101" s="1409" t="n">
        <v>227.148494052232</v>
      </c>
      <c r="W101" s="31">
        <f>V101/AX101-1</f>
        <v/>
      </c>
      <c r="X101" s="1409" t="n">
        <v>312.147025901888</v>
      </c>
      <c r="Y101" s="31">
        <f>X101/AZ101-1</f>
        <v/>
      </c>
      <c r="Z101" s="1409" t="n">
        <v>288.475115074024</v>
      </c>
      <c r="AA101" s="31">
        <f>Z101/BB101-1</f>
        <v/>
      </c>
      <c r="AB101" s="1409" t="n">
        <v>290.611611601066</v>
      </c>
      <c r="AC101" s="31">
        <f>AB101/BD101-1</f>
        <v/>
      </c>
      <c r="AD101" s="1409" t="n">
        <v>289.290138023309</v>
      </c>
      <c r="AE101" s="31">
        <f>AD101/BF101-1</f>
        <v/>
      </c>
      <c r="AF101" s="1409" t="n">
        <v>267.129032440142</v>
      </c>
      <c r="AG101" s="31">
        <f>AF101/BH101-1</f>
        <v/>
      </c>
      <c r="AH101" s="1409" t="n">
        <v>244.987148904286</v>
      </c>
      <c r="AI101" s="31">
        <f>AH101/BJ101-1</f>
        <v/>
      </c>
      <c r="AJ101" s="1409" t="n">
        <v>254.392793973787</v>
      </c>
      <c r="AK101" s="31">
        <f>AJ101/BL101-1</f>
        <v/>
      </c>
      <c r="AL101" s="1409" t="n">
        <v>229.927786919468</v>
      </c>
      <c r="AM101" s="31">
        <f>AL101/BN101-1</f>
        <v/>
      </c>
      <c r="AN101" s="1409" t="n">
        <v>273.680354716554</v>
      </c>
      <c r="AO101" s="31">
        <f>AN101/BP101-1</f>
        <v/>
      </c>
      <c r="AP101" s="1409" t="n">
        <v>288.365511575898</v>
      </c>
      <c r="AQ101" s="31">
        <f>AP101/BR101-1</f>
        <v/>
      </c>
      <c r="AR101" s="1409">
        <f>T101+V101+X101+Z101+AB101+AD101+AF101+AH101+AJ101+AL101+AN101+AP101</f>
        <v/>
      </c>
      <c r="AS101" s="31">
        <f>AR101/SUM(AV101,AX101,AZ101,BB101,BD101,BF101,BH101,BJ101,BL101,BN101,BP101,BR101)-1</f>
        <v/>
      </c>
      <c r="AT101" s="31" t="n"/>
      <c r="AU101" s="1409">
        <f>AV101+AX101+AZ101+BB101+BD101+BF101+BH101+BJ101+BL101+BN101+BP101</f>
        <v/>
      </c>
      <c r="AV101" s="1409" t="n">
        <v>242.971164372332</v>
      </c>
      <c r="AW101" s="31">
        <f>AV101/BW101-1</f>
        <v/>
      </c>
      <c r="AX101" s="1409" t="n">
        <v>108.00219441632</v>
      </c>
      <c r="AY101" s="31">
        <f>AX101/BY101-1</f>
        <v/>
      </c>
      <c r="AZ101" s="1409" t="n">
        <v>193.492598136368</v>
      </c>
      <c r="BA101" s="31">
        <f>AZ101/CA101-1</f>
        <v/>
      </c>
      <c r="BB101" s="1409" t="n">
        <v>219.139202174652</v>
      </c>
      <c r="BC101" s="31">
        <f>BB101/CC101-1</f>
        <v/>
      </c>
      <c r="BD101" s="1409" t="n">
        <v>237.414713764774</v>
      </c>
      <c r="BE101" s="31">
        <f>BD101/CE101-1</f>
        <v/>
      </c>
      <c r="BF101" s="1409" t="n">
        <v>254.628325260997</v>
      </c>
      <c r="BG101" s="31">
        <f>BF101/CG101-1</f>
        <v/>
      </c>
      <c r="BH101" s="1409" t="n">
        <v>229.550092327784</v>
      </c>
      <c r="BI101" s="31">
        <f>BH101/CI101-1</f>
        <v/>
      </c>
      <c r="BJ101" s="1409" t="n">
        <v>217.01313124606</v>
      </c>
      <c r="BK101" s="31">
        <f>BJ101/CK101-1</f>
        <v/>
      </c>
      <c r="BL101" s="1409" t="n">
        <v>218.489972189002</v>
      </c>
      <c r="BM101" s="31">
        <f>BL101/CM101-1</f>
        <v/>
      </c>
      <c r="BN101" s="1409" t="n">
        <v>216.62343721405</v>
      </c>
      <c r="BO101" s="31">
        <f>BN101/CO101-1</f>
        <v/>
      </c>
      <c r="BP101" s="1447" t="n">
        <v>239.311320492093</v>
      </c>
      <c r="BQ101" s="31">
        <f>BP108/CQ101-1</f>
        <v/>
      </c>
      <c r="BR101" s="1447" t="n">
        <v>246.86903740041</v>
      </c>
      <c r="BS101" s="31">
        <f>BR101/CS101-1</f>
        <v/>
      </c>
      <c r="BT101" s="1409">
        <f>AV101+AX101+AZ101+BB101+BD101+BF101+BH101+BJ101+BL101+BN101+BP101+BR101</f>
        <v/>
      </c>
      <c r="BU101" s="31">
        <f>BT101/SUM(BW101,BY101,CA101,CC101,CE101,CG101,CI101,CK101,CM101,CO101,CQ101,CS101)-1</f>
        <v/>
      </c>
      <c r="BV101" s="31" t="n"/>
      <c r="BW101" s="1417" t="n">
        <v>145.430327572203</v>
      </c>
      <c r="BX101" s="1410">
        <f>BW101/DK101-1</f>
        <v/>
      </c>
      <c r="BY101" s="1417" t="n">
        <v>175.392720256483</v>
      </c>
      <c r="BZ101" s="1410">
        <f>BY101/DL101-1</f>
        <v/>
      </c>
      <c r="CA101" s="1414" t="n">
        <v>206.975976361339</v>
      </c>
      <c r="CB101" s="1410">
        <f>CA101/DM101-1</f>
        <v/>
      </c>
      <c r="CC101" s="1414" t="n">
        <v>211.152030252416</v>
      </c>
      <c r="CD101" s="1410">
        <f>CC101/DN101-1</f>
        <v/>
      </c>
      <c r="CE101" s="1414" t="n">
        <v>243.503006315408</v>
      </c>
      <c r="CF101" s="1410">
        <f>CE101/DO101-1</f>
        <v/>
      </c>
      <c r="CG101" s="1427" t="n">
        <v>283.390914304829</v>
      </c>
      <c r="CH101" s="1410">
        <f>CG101/DP101-1</f>
        <v/>
      </c>
      <c r="CI101" s="1427" t="n">
        <v>238.049655977433</v>
      </c>
      <c r="CJ101" s="1410">
        <f>CI101/DQ101-1</f>
        <v/>
      </c>
      <c r="CK101" s="1414" t="n">
        <v>224.836925744323</v>
      </c>
      <c r="CL101" s="1410">
        <f>CK101/DR101-1</f>
        <v/>
      </c>
      <c r="CM101" s="1414" t="n">
        <v>207.449897228796</v>
      </c>
      <c r="CN101" s="1410">
        <f>CM101/DS101-1</f>
        <v/>
      </c>
      <c r="CO101" s="1414" t="n">
        <v>211.447345721225</v>
      </c>
      <c r="CP101" s="1410">
        <f>CO101/DT101-1</f>
        <v/>
      </c>
      <c r="CQ101" s="1414" t="n">
        <v>239.498505285874</v>
      </c>
      <c r="CR101" s="1410">
        <f>CQ101/DV101-1</f>
        <v/>
      </c>
      <c r="CS101" s="1414" t="n">
        <v>222.914252217924</v>
      </c>
      <c r="CT101" s="1410">
        <f>CS101/DV101-1</f>
        <v/>
      </c>
      <c r="CU101" s="1414">
        <f>BW101+BY101+CA101+CC101+CE101+CG101+CI101+CK101+CM101+CO101+CQ101+CS101</f>
        <v/>
      </c>
      <c r="CV101" s="1410">
        <f>CU101/SUM(DK101:DV101)-1</f>
        <v/>
      </c>
      <c r="CW101" s="1410" t="n"/>
      <c r="CX101" s="1412">
        <f>CS101/CQ101-1</f>
        <v/>
      </c>
      <c r="CY101" s="1412">
        <f>CQ101/CO101-1</f>
        <v/>
      </c>
      <c r="CZ101" s="1412" t="n"/>
      <c r="DA101" s="1412" t="n"/>
      <c r="DB101" s="1412" t="n"/>
      <c r="DC101" s="1412" t="n"/>
      <c r="DD101" s="1412" t="n"/>
      <c r="DE101" s="1412" t="n"/>
      <c r="DF101" s="1412" t="n"/>
      <c r="DG101" s="1412" t="n"/>
      <c r="DH101" s="1412" t="n"/>
      <c r="DI101" s="1412" t="n"/>
      <c r="DJ101" s="1440" t="n"/>
      <c r="DK101" s="1441" t="n">
        <v>210.201408788002</v>
      </c>
      <c r="DL101" s="1441" t="n">
        <v>146.762191545755</v>
      </c>
      <c r="DM101" s="1428" t="n">
        <v>208.567620326373</v>
      </c>
      <c r="DN101" s="1428" t="n">
        <v>194.985945849386</v>
      </c>
      <c r="DO101" s="1428" t="n">
        <v>243.817362868589</v>
      </c>
      <c r="DP101" s="1428" t="n">
        <v>277.08775566591</v>
      </c>
      <c r="DQ101" s="1428" t="n">
        <v>234.715165644519</v>
      </c>
      <c r="DR101" s="1428" t="n">
        <v>214.133768127832</v>
      </c>
      <c r="DS101" s="1428" t="n">
        <v>215.355400243462</v>
      </c>
      <c r="DT101" s="1428" t="n">
        <v>213.109722671377</v>
      </c>
      <c r="DU101" s="1428" t="n">
        <v>254.331492613172</v>
      </c>
      <c r="DV101" s="1428" t="n">
        <v>242.731372452575</v>
      </c>
      <c r="DW101" s="1429" t="n">
        <v>-0.08456004404041473</v>
      </c>
      <c r="DX101" s="1428" t="n">
        <v>2655.799206796952</v>
      </c>
      <c r="DY101" s="924" t="n">
        <v>-0.1156575322172065</v>
      </c>
      <c r="DZ101" s="1442" t="n"/>
      <c r="EA101" s="1416" t="n">
        <v>285.062899914884</v>
      </c>
      <c r="EB101" s="1409" t="n">
        <v>103.765005548967</v>
      </c>
      <c r="EC101" s="1409" t="n">
        <v>183.908422052935</v>
      </c>
      <c r="ED101" s="1409" t="n">
        <v>228.926554005016</v>
      </c>
      <c r="EE101" s="1409" t="n">
        <v>285.624519244647</v>
      </c>
      <c r="EF101" s="1409" t="n">
        <v>423.801881868439</v>
      </c>
      <c r="EG101" s="1409" t="n">
        <v>298.481782734989</v>
      </c>
      <c r="EH101" s="1409" t="n">
        <v>229.506027262089</v>
      </c>
      <c r="EI101" s="1409" t="n">
        <v>220.947542109958</v>
      </c>
      <c r="EJ101" s="1409" t="n">
        <v>217.769395861625</v>
      </c>
      <c r="EK101" s="1409" t="n">
        <v>260.187583292567</v>
      </c>
      <c r="EL101" s="1409" t="n">
        <v>265.152696113355</v>
      </c>
      <c r="EM101" s="1418" t="n"/>
      <c r="EN101" s="31" t="n"/>
      <c r="EO101" s="1955">
        <f>SUM(EA101:EL101)</f>
        <v/>
      </c>
    </row>
    <row r="102" ht="27" customFormat="1" customHeight="1" s="190">
      <c r="A102" s="1977" t="n"/>
      <c r="B102" s="1392" t="inlineStr">
        <is>
          <t>规上货运量      (万吨)</t>
        </is>
      </c>
      <c r="C102" s="1409" t="n">
        <v>30.908</v>
      </c>
      <c r="D102" s="31">
        <f>C102/T102-1</f>
        <v/>
      </c>
      <c r="E102" s="1409" t="n">
        <v>16.8831</v>
      </c>
      <c r="F102" s="31">
        <f>E102/V102-1</f>
        <v/>
      </c>
      <c r="G102" s="1409" t="n">
        <v>25.9482</v>
      </c>
      <c r="H102" s="31">
        <f>G102/X102-1</f>
        <v/>
      </c>
      <c r="I102" s="1409" t="n">
        <v>52.2968</v>
      </c>
      <c r="J102" s="31">
        <f>I102/Z102-1</f>
        <v/>
      </c>
      <c r="K102" s="1409" t="n">
        <v>61.0389</v>
      </c>
      <c r="L102" s="31">
        <f>K102/AB102-1</f>
      </c>
      <c r="M102" s="1409" t="n">
        <v>65.3829</v>
      </c>
      <c r="N102" s="31">
        <f>M102/AD102-1</f>
      </c>
      <c r="O102" s="1409" t="n">
        <v>46.9564</v>
      </c>
      <c r="P102" s="31">
        <f>O102/AF102-1</f>
      </c>
      <c r="Q102" s="1409">
        <f>C102+E102+G102+I102+K102+M102+O102</f>
      </c>
      <c r="R102" s="31">
        <f>Q102/SUM(T102,V102,X102,Z102,AB102,AD102,AF102)-1</f>
      </c>
      <c r="S102" s="31" t="n"/>
      <c r="T102" s="1409" t="n">
        <v>44.3313</v>
      </c>
      <c r="U102" s="31">
        <f>T102/AV102-1</f>
        <v/>
      </c>
      <c r="V102" s="1409" t="n">
        <v>40.5567</v>
      </c>
      <c r="W102" s="31">
        <f>V102/AX102-1</f>
        <v/>
      </c>
      <c r="X102" s="1409" t="n">
        <v>43.1171</v>
      </c>
      <c r="Y102" s="31">
        <f>X102/AZ102-1</f>
        <v/>
      </c>
      <c r="Z102" s="1409" t="n">
        <v>43.3822</v>
      </c>
      <c r="AA102" s="31">
        <f>Z102/BB102-1</f>
        <v/>
      </c>
      <c r="AB102" s="1409" t="n">
        <v>39.992</v>
      </c>
      <c r="AC102" s="31">
        <f>AB102/BD102-1</f>
        <v/>
      </c>
      <c r="AD102" s="1409" t="n">
        <v>34.7303</v>
      </c>
      <c r="AE102" s="31">
        <f>AD102/BF102-1</f>
        <v/>
      </c>
      <c r="AF102" s="1409" t="n">
        <v>32.3736</v>
      </c>
      <c r="AG102" s="31">
        <f>AF102/BH102-1</f>
        <v/>
      </c>
      <c r="AH102" s="1409" t="n">
        <v>25.7206</v>
      </c>
      <c r="AI102" s="31">
        <f>AH102/BJ102-1</f>
        <v/>
      </c>
      <c r="AJ102" s="1409" t="n">
        <v>25.6027</v>
      </c>
      <c r="AK102" s="31">
        <f>AJ102/BL102-1</f>
        <v/>
      </c>
      <c r="AL102" s="1409" t="n">
        <v>21.8153</v>
      </c>
      <c r="AM102" s="31">
        <f>AL102/BN102-1</f>
        <v/>
      </c>
      <c r="AN102" s="1409" t="n">
        <v>32.7417</v>
      </c>
      <c r="AO102" s="31">
        <f>AN102/BP102-1</f>
        <v/>
      </c>
      <c r="AP102" s="1409" t="n">
        <v>32.3593</v>
      </c>
      <c r="AQ102" s="31">
        <f>AP102/BR102-1</f>
        <v/>
      </c>
      <c r="AR102" s="1409">
        <f>T102+V102+X102+Z102+AB102+AD102+AF102+AH102+AJ102+AL102+AN102+AP102</f>
      </c>
      <c r="AS102" s="31">
        <f>AR102/SUM(AV102,AX102,AZ102,BB102,BD102,BF102,BH102,BJ102,BL102,BN102,BP102,BR102)-1</f>
        <v/>
      </c>
      <c r="AT102" s="31" t="n"/>
      <c r="AU102" s="1409">
        <f>AV102+AX102+AZ102+BB102+BD102+BF102+BH102+BJ102+BL102+BN102+BP102</f>
        <v/>
      </c>
      <c r="AV102" s="1409" t="n">
        <v>89.4721</v>
      </c>
      <c r="AW102" s="31">
        <f>AV102/BW102-1</f>
        <v/>
      </c>
      <c r="AX102" s="1409" t="n">
        <v>30.3409</v>
      </c>
      <c r="AY102" s="31">
        <f>AX102/BY102-1</f>
        <v/>
      </c>
      <c r="AZ102" s="1409" t="n">
        <v>25.3995</v>
      </c>
      <c r="BA102" s="31">
        <f>AZ102/CA102-1</f>
        <v/>
      </c>
      <c r="BB102" s="1409" t="n">
        <v>27.6886</v>
      </c>
      <c r="BC102" s="31">
        <f>BB102/CC102-1</f>
        <v/>
      </c>
      <c r="BD102" s="1409" t="n">
        <v>26.0267</v>
      </c>
      <c r="BE102" s="31">
        <f>BD102/CE102-1</f>
        <v/>
      </c>
      <c r="BF102" s="1409" t="n">
        <v>27.2544</v>
      </c>
      <c r="BG102" s="31">
        <f>BF102/CG102-1</f>
        <v/>
      </c>
      <c r="BH102" s="1409" t="n">
        <v>27.1885</v>
      </c>
      <c r="BI102" s="31">
        <f>BH102/CI102-1</f>
        <v/>
      </c>
      <c r="BJ102" s="1409" t="n">
        <v>28.8628</v>
      </c>
      <c r="BK102" s="31">
        <f>BJ102/CK102-1</f>
        <v/>
      </c>
      <c r="BL102" s="1409" t="n">
        <v>26.5249</v>
      </c>
      <c r="BM102" s="31">
        <f>BL102/CM102-1</f>
        <v/>
      </c>
      <c r="BN102" s="1409" t="n">
        <v>30.4883</v>
      </c>
      <c r="BO102" s="31">
        <f>BN102/CO102-1</f>
        <v/>
      </c>
      <c r="BP102" s="1447" t="n">
        <v>31.9903</v>
      </c>
      <c r="BQ102" s="31">
        <f>BP108/CQ102-1</f>
        <v/>
      </c>
      <c r="BR102" s="1447" t="n">
        <v>39.5113</v>
      </c>
      <c r="BS102" s="31">
        <f>BR102/CS102-1</f>
        <v/>
      </c>
      <c r="BT102" s="1409">
        <f>AV102+AX102+AZ102+BB102+BD102+BF102+BH102+BJ102+BL102+BN102+BP102+BR102</f>
        <v/>
      </c>
      <c r="BU102" s="31">
        <f>BT102/SUM(BW102,BY102,CA102,CC102,CE102,CG102,CI102,CK102,CM102,CO102,CQ102,CS102)-1</f>
        <v/>
      </c>
      <c r="BV102" s="31" t="n"/>
      <c r="BW102" s="1417" t="n">
        <v>28.7903</v>
      </c>
      <c r="BX102" s="1410">
        <f>BW102/DK102-1</f>
        <v/>
      </c>
      <c r="BY102" s="1417" t="n">
        <v>53.8755</v>
      </c>
      <c r="BZ102" s="1410">
        <f>BY102/DL102-1</f>
        <v/>
      </c>
      <c r="CA102" s="1414" t="n">
        <v>64.14109999999999</v>
      </c>
      <c r="CB102" s="1410">
        <f>CA102/DM102-1</f>
        <v/>
      </c>
      <c r="CC102" s="1414" t="n">
        <v>68.7677</v>
      </c>
      <c r="CD102" s="1410">
        <f>CC102/DN102-1</f>
        <v/>
      </c>
      <c r="CE102" s="1414" t="n">
        <v>59.6641</v>
      </c>
      <c r="CF102" s="1410">
        <f>CE102/DO102-1</f>
        <v/>
      </c>
      <c r="CG102" s="1427" t="n">
        <v>46.5451</v>
      </c>
      <c r="CH102" s="1410">
        <f>CG102/DP102-1</f>
        <v/>
      </c>
      <c r="CI102" s="1427" t="n">
        <v>42.0889</v>
      </c>
      <c r="CJ102" s="1410">
        <f>CI102/DQ102-1</f>
        <v/>
      </c>
      <c r="CK102" s="1414" t="n">
        <v>44.2466</v>
      </c>
      <c r="CL102" s="1410">
        <f>CK102/DR102-1</f>
        <v/>
      </c>
      <c r="CM102" s="1414" t="n">
        <v>41.7367</v>
      </c>
      <c r="CN102" s="1410">
        <f>CM102/DS102-1</f>
        <v/>
      </c>
      <c r="CO102" s="1414" t="n">
        <v>38.8156</v>
      </c>
      <c r="CP102" s="1410">
        <f>CO102/DT102-1</f>
        <v/>
      </c>
      <c r="CQ102" s="1414" t="n">
        <v>39.1042</v>
      </c>
      <c r="CR102" s="1410">
        <f>CQ102/DV102-1</f>
        <v/>
      </c>
      <c r="CS102" s="1414" t="n">
        <v>39.3057</v>
      </c>
      <c r="CT102" s="1410">
        <f>CS102/DV102-1</f>
        <v/>
      </c>
      <c r="CU102" s="1414">
        <f>BW102+BY102+CA102+CC102+CE102+CG102+CI102+CK102+CM102+CO102+CQ102+CS102</f>
        <v/>
      </c>
      <c r="CV102" s="1410">
        <f>CU102/SUM(DK102:DV102)-1</f>
        <v/>
      </c>
      <c r="CW102" s="1410" t="n"/>
      <c r="CX102" s="1412">
        <f>CS102/CQ102-1</f>
        <v/>
      </c>
      <c r="CY102" s="1412">
        <f>CQ102/CO102-1</f>
        <v/>
      </c>
      <c r="CZ102" s="1412" t="n"/>
      <c r="DA102" s="1412" t="n"/>
      <c r="DB102" s="1412" t="n"/>
      <c r="DC102" s="1412" t="n"/>
      <c r="DD102" s="1412" t="n"/>
      <c r="DE102" s="1412" t="n"/>
      <c r="DF102" s="1412" t="n"/>
      <c r="DG102" s="1412" t="n"/>
      <c r="DH102" s="1412" t="n"/>
      <c r="DI102" s="1412" t="n"/>
      <c r="DJ102" s="1431" t="inlineStr">
        <is>
          <t>天门</t>
        </is>
      </c>
      <c r="DK102" s="1441" t="n">
        <v>74.501</v>
      </c>
      <c r="DL102" s="1441" t="n">
        <v>76.736</v>
      </c>
      <c r="DM102" s="1428" t="n">
        <v>78.27070000000001</v>
      </c>
      <c r="DN102" s="1428" t="n">
        <v>72.009</v>
      </c>
      <c r="DO102" s="1428" t="n">
        <v>70.5688</v>
      </c>
      <c r="DP102" s="1428" t="n">
        <v>68.4481</v>
      </c>
      <c r="DQ102" s="1428" t="n">
        <v>65.3111</v>
      </c>
      <c r="DR102" s="1428" t="n">
        <v>61.2159</v>
      </c>
      <c r="DS102" s="1428" t="n">
        <v>59.3514</v>
      </c>
      <c r="DT102" s="1428" t="n">
        <v>54.0098</v>
      </c>
      <c r="DU102" s="1428" t="n">
        <v>52.1937</v>
      </c>
      <c r="DV102" s="1428" t="n">
        <v>50.5204</v>
      </c>
      <c r="DW102" s="1429" t="e">
        <v>#DIV/0!</v>
      </c>
      <c r="DX102" s="1428" t="n">
        <v>783.1359</v>
      </c>
      <c r="DY102" s="924" t="n">
        <v>0.197304029150807</v>
      </c>
      <c r="DZ102" s="1446" t="n"/>
      <c r="EA102" s="1416" t="n">
        <v>57.375</v>
      </c>
      <c r="EB102" s="1409" t="n">
        <v>44.1788</v>
      </c>
      <c r="EC102" s="1409" t="n">
        <v>46.38774</v>
      </c>
      <c r="ED102" s="1409" t="n">
        <v>47.7793</v>
      </c>
      <c r="EE102" s="1409" t="n">
        <v>54.81</v>
      </c>
      <c r="EF102" s="1409" t="n">
        <v>67.92</v>
      </c>
      <c r="EG102" s="1409" t="n">
        <v>62.4864</v>
      </c>
      <c r="EH102" s="1409" t="n">
        <v>64.80889999999999</v>
      </c>
      <c r="EI102" s="1409" t="n">
        <v>66.75320000000001</v>
      </c>
      <c r="EJ102" s="1409" t="n">
        <v>70.0908</v>
      </c>
      <c r="EK102" s="1409" t="n">
        <v>71.4926</v>
      </c>
      <c r="EL102" s="1409" t="n">
        <v>73.6373</v>
      </c>
      <c r="EM102" s="1443" t="n"/>
      <c r="EN102" s="31" t="n"/>
      <c r="EO102" s="1955">
        <f>SUM(EA102:EL102)</f>
        <v/>
      </c>
    </row>
    <row r="103" ht="27" customFormat="1" customHeight="1" s="190">
      <c r="A103" s="1977" t="n"/>
      <c r="B103" s="1392" t="inlineStr">
        <is>
          <t>规下货运量      (万吨)</t>
        </is>
      </c>
      <c r="C103" s="1409" t="n">
        <v>270.80992411045</v>
      </c>
      <c r="D103" s="31">
        <f>C103/T103-1</f>
        <v/>
      </c>
      <c r="E103" s="1409" t="n">
        <v>184.389296478056</v>
      </c>
      <c r="F103" s="31">
        <f>E103/V103-1</f>
        <v/>
      </c>
      <c r="G103" s="1409" t="n">
        <v>282.709240102915</v>
      </c>
      <c r="H103" s="31">
        <f>G103/X103-1</f>
        <v/>
      </c>
      <c r="I103" s="1409" t="n">
        <v>241.187126940504</v>
      </c>
      <c r="J103" s="31">
        <f>I103/Z103-1</f>
        <v/>
      </c>
      <c r="K103" s="1409" t="n">
        <v>244.594545513474</v>
      </c>
      <c r="L103" s="31">
        <f>K103/AB103-1</f>
        <v/>
      </c>
      <c r="M103" s="1409" t="n">
        <v>260.091217174256</v>
      </c>
      <c r="N103" s="31">
        <f>M103/AD103-1</f>
        <v/>
      </c>
      <c r="O103" s="1409" t="n">
        <v>224.596743247571</v>
      </c>
      <c r="P103" s="31">
        <f>O103/AF103-1</f>
        <v/>
      </c>
      <c r="Q103" s="1409">
        <f>C103+E103+G103+I103+K103+M103+O103</f>
        <v/>
      </c>
      <c r="R103" s="31">
        <f>Q103/SUM(T103,V103,X103,Z103,AB103,AD103,AF103)-1</f>
        <v/>
      </c>
      <c r="S103" s="31" t="n"/>
      <c r="T103" s="1409" t="n">
        <v>191.83657787718</v>
      </c>
      <c r="U103" s="31">
        <f>T103/AV103-1</f>
        <v/>
      </c>
      <c r="V103" s="1409" t="n">
        <v>186.591794052232</v>
      </c>
      <c r="W103" s="31">
        <f>V103/AX103-1</f>
        <v/>
      </c>
      <c r="X103" s="1409" t="n">
        <v>269.029925901888</v>
      </c>
      <c r="Y103" s="31">
        <f>X103/AZ103-1</f>
        <v/>
      </c>
      <c r="Z103" s="1409" t="n">
        <v>245.092915074024</v>
      </c>
      <c r="AA103" s="31">
        <f>Z103/BB103-1</f>
        <v/>
      </c>
      <c r="AB103" s="1409" t="n">
        <v>250.619611601066</v>
      </c>
      <c r="AC103" s="31">
        <f>AB103/BD103-1</f>
        <v/>
      </c>
      <c r="AD103" s="1409" t="n">
        <v>254.559838023309</v>
      </c>
      <c r="AE103" s="31">
        <f>AD103/BF103-1</f>
        <v/>
      </c>
      <c r="AF103" s="1409" t="n">
        <v>234.755432440142</v>
      </c>
      <c r="AG103" s="31">
        <f>AF103/BH103-1</f>
        <v/>
      </c>
      <c r="AH103" s="1409" t="n">
        <v>219.266548904286</v>
      </c>
      <c r="AI103" s="31">
        <f>AH103/BJ103-1</f>
        <v/>
      </c>
      <c r="AJ103" s="1409" t="n">
        <v>228.790093973787</v>
      </c>
      <c r="AK103" s="31">
        <f>AJ103/BL103-1</f>
        <v/>
      </c>
      <c r="AL103" s="1409" t="n">
        <v>208.112486919468</v>
      </c>
      <c r="AM103" s="31">
        <f>AL103/BN103-1</f>
        <v/>
      </c>
      <c r="AN103" s="1409" t="n">
        <v>240.938654716554</v>
      </c>
      <c r="AO103" s="31">
        <f>AN103/BP103-1</f>
        <v/>
      </c>
      <c r="AP103" s="1409" t="n">
        <v>256.006211575898</v>
      </c>
      <c r="AQ103" s="31">
        <f>AP103/BR103-1</f>
        <v/>
      </c>
      <c r="AR103" s="1409">
        <f>T103+V103+X103+Z103+AB103+AD103+AF103+AH103+AJ103+AL103+AN103+AP103</f>
        <v/>
      </c>
      <c r="AS103" s="31">
        <f>AR103/SUM(AV103,AX103,AZ103,BB103,BD103,BF103,BH103,BJ103,BL103,BN103,BP103,BR103)-1</f>
        <v/>
      </c>
      <c r="AT103" s="31" t="n"/>
      <c r="AU103" s="1409">
        <f>AV103+AX103+AZ103+BB103+BD103+BF103+BH103+BJ103+BL103+BN103+BP103</f>
        <v/>
      </c>
      <c r="AV103" s="1409" t="n">
        <v>153.499064372332</v>
      </c>
      <c r="AW103" s="31">
        <f>AV103/BW103-1</f>
        <v/>
      </c>
      <c r="AX103" s="1409" t="n">
        <v>77.66129441631999</v>
      </c>
      <c r="AY103" s="31">
        <f>AX103/BY103-1</f>
        <v/>
      </c>
      <c r="AZ103" s="1409" t="n">
        <v>168.093098136368</v>
      </c>
      <c r="BA103" s="31">
        <f>AZ103/CA103-1</f>
        <v/>
      </c>
      <c r="BB103" s="1409" t="n">
        <v>191.450602174652</v>
      </c>
      <c r="BC103" s="31">
        <f>BB103/CC103-1</f>
        <v/>
      </c>
      <c r="BD103" s="1409" t="n">
        <v>211.388013764774</v>
      </c>
      <c r="BE103" s="31">
        <f>BD103/CE103-1</f>
        <v/>
      </c>
      <c r="BF103" s="1409" t="n">
        <v>227.373925260997</v>
      </c>
      <c r="BG103" s="31">
        <f>BF103/CG103-1</f>
        <v/>
      </c>
      <c r="BH103" s="1409" t="n">
        <v>202.361592327784</v>
      </c>
      <c r="BI103" s="31">
        <f>BH103/CI103-1</f>
        <v/>
      </c>
      <c r="BJ103" s="1409" t="n">
        <v>188.15033124606</v>
      </c>
      <c r="BK103" s="31">
        <f>BJ103/CK103-1</f>
        <v/>
      </c>
      <c r="BL103" s="1409" t="n">
        <v>191.965072189002</v>
      </c>
      <c r="BM103" s="31">
        <f>BL103/CM103-1</f>
        <v/>
      </c>
      <c r="BN103" s="1409" t="n">
        <v>186.13513721405</v>
      </c>
      <c r="BO103" s="31">
        <f>BN103/CO103-1</f>
        <v/>
      </c>
      <c r="BP103" s="1447" t="n">
        <v>207.321020492093</v>
      </c>
      <c r="BQ103" s="31">
        <f>BP108/CQ103-1</f>
        <v/>
      </c>
      <c r="BR103" s="1447" t="n">
        <v>207.35773740041</v>
      </c>
      <c r="BS103" s="31">
        <f>BR103/CS103-1</f>
        <v/>
      </c>
      <c r="BT103" s="1409">
        <f>AV103+AX103+AZ103+BB103+BD103+BF103+BH103+BJ103+BL103+BN103+BP103+BR103</f>
        <v/>
      </c>
      <c r="BU103" s="31">
        <f>BT103/SUM(BW103,BY103,CA103,CC103,CE103,CG103,CI103,CK103,CM103,CO103,CQ103,CS103)-1</f>
        <v/>
      </c>
      <c r="BV103" s="31" t="n"/>
      <c r="BW103" s="1417" t="n">
        <v>116.640027572203</v>
      </c>
      <c r="BX103" s="1410">
        <f>BW103/DK103-1</f>
        <v/>
      </c>
      <c r="BY103" s="1417" t="n">
        <v>121.517220256483</v>
      </c>
      <c r="BZ103" s="1410">
        <f>BY103/DL103-1</f>
        <v/>
      </c>
      <c r="CA103" s="1414" t="n">
        <v>142.834876361339</v>
      </c>
      <c r="CB103" s="1410">
        <f>CA103/DM103-1</f>
        <v/>
      </c>
      <c r="CC103" s="1414" t="n">
        <v>142.384330252416</v>
      </c>
      <c r="CD103" s="1410">
        <f>CC103/DN103-1</f>
        <v/>
      </c>
      <c r="CE103" s="1414" t="n">
        <v>183.838906315408</v>
      </c>
      <c r="CF103" s="1410">
        <f>CE103/DO103-1</f>
        <v/>
      </c>
      <c r="CG103" s="1427" t="n">
        <v>236.845814304829</v>
      </c>
      <c r="CH103" s="1410">
        <f>CG103/DP103-1</f>
        <v/>
      </c>
      <c r="CI103" s="1427" t="n">
        <v>195.960755977433</v>
      </c>
      <c r="CJ103" s="1410">
        <f>CI103/DQ103-1</f>
        <v/>
      </c>
      <c r="CK103" s="1414" t="n">
        <v>180.590325744323</v>
      </c>
      <c r="CL103" s="1410">
        <f>CK103/DR103-1</f>
        <v/>
      </c>
      <c r="CM103" s="1414" t="n">
        <v>165.713197228796</v>
      </c>
      <c r="CN103" s="1410">
        <f>CM103/DS103-1</f>
        <v/>
      </c>
      <c r="CO103" s="1414" t="n">
        <v>172.631745721225</v>
      </c>
      <c r="CP103" s="1410">
        <f>CO103/DT103-1</f>
        <v/>
      </c>
      <c r="CQ103" s="1414" t="n">
        <v>200.394305285874</v>
      </c>
      <c r="CR103" s="1410">
        <f>CQ103/DV103-1</f>
        <v/>
      </c>
      <c r="CS103" s="1414" t="n">
        <v>183.608552217924</v>
      </c>
      <c r="CT103" s="1410">
        <f>CS103/DV103-1</f>
        <v/>
      </c>
      <c r="CU103" s="1414">
        <f>BW103+BY103+CA103+CC103+CE103+CG103+CI103+CK103+CM103+CO103+CQ103+CS103</f>
        <v/>
      </c>
      <c r="CV103" s="1410">
        <f>CU103/SUM(DK103:DV103)-1</f>
        <v/>
      </c>
      <c r="CW103" s="1410" t="n"/>
      <c r="CX103" s="1412">
        <f>CS103/CQ103-1</f>
        <v/>
      </c>
      <c r="CY103" s="1412">
        <f>CQ103/CO103-1</f>
        <v/>
      </c>
      <c r="CZ103" s="1412" t="n"/>
      <c r="DA103" s="1412" t="n"/>
      <c r="DB103" s="1412" t="n"/>
      <c r="DC103" s="1412" t="n"/>
      <c r="DD103" s="1412" t="n"/>
      <c r="DE103" s="1412" t="n"/>
      <c r="DF103" s="1412" t="n"/>
      <c r="DG103" s="1412" t="n"/>
      <c r="DH103" s="1412" t="n"/>
      <c r="DI103" s="1412" t="n"/>
      <c r="DK103" s="1441" t="n">
        <v>135.700408788002</v>
      </c>
      <c r="DL103" s="1441" t="n">
        <v>70.026191545755</v>
      </c>
      <c r="DM103" s="1428" t="n">
        <v>130.296920326373</v>
      </c>
      <c r="DN103" s="1428" t="n">
        <v>122.976945849386</v>
      </c>
      <c r="DO103" s="1428" t="n">
        <v>173.248562868589</v>
      </c>
      <c r="DP103" s="1428" t="n">
        <v>208.63965566591</v>
      </c>
      <c r="DQ103" s="1428" t="n">
        <v>169.404065644519</v>
      </c>
      <c r="DR103" s="1428" t="n">
        <v>152.917868127832</v>
      </c>
      <c r="DS103" s="1428" t="n">
        <v>156.004000243462</v>
      </c>
      <c r="DT103" s="1428" t="n">
        <v>159.099922671377</v>
      </c>
      <c r="DU103" s="1428" t="n">
        <v>202.137792613172</v>
      </c>
      <c r="DV103" s="1428" t="n">
        <v>192.210972452575</v>
      </c>
      <c r="DW103" s="1429" t="n">
        <v>0.003631960423736924</v>
      </c>
      <c r="DX103" s="1428" t="n">
        <v>1872.663306796952</v>
      </c>
      <c r="DY103" s="924" t="n">
        <v>-0.1770011590947975</v>
      </c>
      <c r="DZ103" s="924" t="n"/>
      <c r="EA103" s="1416" t="n">
        <v>227.687899914884</v>
      </c>
      <c r="EB103" s="1409" t="n">
        <v>59.58620554896699</v>
      </c>
      <c r="EC103" s="1409" t="n">
        <v>137.520682052935</v>
      </c>
      <c r="ED103" s="1409" t="n">
        <v>181.147254005016</v>
      </c>
      <c r="EE103" s="1409" t="n">
        <v>230.814519244647</v>
      </c>
      <c r="EF103" s="1409" t="n">
        <v>355.881881868439</v>
      </c>
      <c r="EG103" s="1409" t="n">
        <v>235.995382734989</v>
      </c>
      <c r="EH103" s="1409" t="n">
        <v>164.697127262089</v>
      </c>
      <c r="EI103" s="1409" t="n">
        <v>154.194342109958</v>
      </c>
      <c r="EJ103" s="1409" t="n">
        <v>147.678595861625</v>
      </c>
      <c r="EK103" s="1409" t="n">
        <v>188.694983292567</v>
      </c>
      <c r="EL103" s="1409" t="n">
        <v>191.515396113355</v>
      </c>
      <c r="EM103" s="1418" t="n"/>
      <c r="EN103" s="31" t="n"/>
      <c r="EO103" s="1955">
        <f>SUM(EA103:EL103)</f>
        <v/>
      </c>
    </row>
    <row r="104" ht="27" customFormat="1" customHeight="1" s="190">
      <c r="A104" s="1977" t="n"/>
      <c r="B104" s="1392" t="inlineStr">
        <is>
          <t>规上+规下周转量  (万吨公里)</t>
        </is>
      </c>
      <c r="C104" s="1409">
        <f>C105+C106</f>
        <v/>
      </c>
      <c r="D104" s="31">
        <f>C104/T104-1</f>
        <v/>
      </c>
      <c r="E104" s="1409">
        <f>E105+E106</f>
        <v/>
      </c>
      <c r="F104" s="31">
        <f>E104/V104-1</f>
        <v/>
      </c>
      <c r="G104" s="1409">
        <f>G105+G106</f>
        <v/>
      </c>
      <c r="H104" s="31">
        <f>G104/X104-1</f>
        <v/>
      </c>
      <c r="I104" s="1409">
        <f>I105+I106</f>
        <v/>
      </c>
      <c r="J104" s="31">
        <f>I104/Z104-1</f>
        <v/>
      </c>
      <c r="K104" s="2193">
        <f>K105+K106</f>
      </c>
      <c r="L104" s="31">
        <f>K104/AB104-1</f>
      </c>
      <c r="M104" s="2194">
        <f>M105+M106</f>
      </c>
      <c r="N104" s="31">
        <f>M104/AD104-1</f>
      </c>
      <c r="O104" s="2195">
        <f>O105+O106</f>
      </c>
      <c r="P104" s="31">
        <f>O104/AF104-1</f>
      </c>
      <c r="Q104" s="1409">
        <f>C104+E104+G104+I104+K104+M104+O104</f>
      </c>
      <c r="R104" s="31">
        <f>Q104/SUM(T104,V104,X104,Z104,AB104,AD104,AF104)-1</f>
      </c>
      <c r="S104" s="31" t="n"/>
      <c r="T104" s="1409">
        <f>T105+T106</f>
        <v/>
      </c>
      <c r="U104" s="31">
        <f>T104/AV104-1</f>
        <v/>
      </c>
      <c r="V104" s="1409">
        <f>V105+V106</f>
        <v/>
      </c>
      <c r="W104" s="31">
        <f>V104/AX104-1</f>
        <v/>
      </c>
      <c r="X104" s="1409">
        <f>X105+X106</f>
        <v/>
      </c>
      <c r="Y104" s="31">
        <f>X104/AZ104-1</f>
        <v/>
      </c>
      <c r="Z104" s="1409">
        <f>Z105+Z106</f>
        <v/>
      </c>
      <c r="AA104" s="31">
        <f>Z104/BB104-1</f>
        <v/>
      </c>
      <c r="AB104" s="1409">
        <f>AB105+AB106</f>
        <v/>
      </c>
      <c r="AC104" s="31">
        <f>AB104/BD104-1</f>
        <v/>
      </c>
      <c r="AD104" s="1409">
        <f>AD105+AD106</f>
        <v/>
      </c>
      <c r="AE104" s="31">
        <f>AD104/BF104-1</f>
        <v/>
      </c>
      <c r="AF104" s="1409">
        <f>AF105+AF106</f>
        <v/>
      </c>
      <c r="AG104" s="31">
        <f>AF104/BH104-1</f>
        <v/>
      </c>
      <c r="AH104" s="1409">
        <f>AH105+AH106</f>
        <v/>
      </c>
      <c r="AI104" s="31">
        <f>AH104/BJ104-1</f>
        <v/>
      </c>
      <c r="AJ104" s="1409">
        <f>AJ105+AJ106</f>
        <v/>
      </c>
      <c r="AK104" s="31">
        <f>AJ104/BL104-1</f>
        <v/>
      </c>
      <c r="AL104" s="1409">
        <f>AL105+AL106</f>
        <v/>
      </c>
      <c r="AM104" s="31">
        <f>AL104/BN104-1</f>
        <v/>
      </c>
      <c r="AN104" s="1409">
        <f>AN105+AN106</f>
        <v/>
      </c>
      <c r="AO104" s="31">
        <f>AN104/BP104-1</f>
        <v/>
      </c>
      <c r="AP104" s="1409">
        <f>AP105+AP106</f>
        <v/>
      </c>
      <c r="AQ104" s="31">
        <f>AP104/BR104-1</f>
        <v/>
      </c>
      <c r="AR104" s="1409">
        <f>T104+V104+X104+Z104+AB104+AD104+AF104+AH104+AJ104+AL104+AN104+AP104</f>
      </c>
      <c r="AS104" s="31">
        <f>AR104/SUM(AV104,AX104,AZ104,BB104,BD104,BF104,BH104,BJ104,BL104,BN104,BP104,BR104)-1</f>
        <v/>
      </c>
      <c r="AT104" s="31" t="n"/>
      <c r="AU104" s="1409">
        <f>AV104+AX104+AZ104+BB104+BD104+BF104+BH104+BJ104+BL104+BN104+BP104</f>
        <v/>
      </c>
      <c r="AV104" s="1409">
        <f>AV105+AV106</f>
        <v/>
      </c>
      <c r="AW104" s="31">
        <f>AV104/BW104-1</f>
        <v/>
      </c>
      <c r="AX104" s="1409">
        <f>AX105+AX106</f>
        <v/>
      </c>
      <c r="AY104" s="31">
        <f>AX104/BY104-1</f>
        <v/>
      </c>
      <c r="AZ104" s="1409">
        <f>AZ105+AZ106</f>
        <v/>
      </c>
      <c r="BA104" s="31">
        <f>AZ104/CA104-1</f>
        <v/>
      </c>
      <c r="BB104" s="1409">
        <f>BB105+BB106</f>
        <v/>
      </c>
      <c r="BC104" s="31">
        <f>BB104/CC104-1</f>
        <v/>
      </c>
      <c r="BD104" s="1409">
        <f>BD105+BD106</f>
        <v/>
      </c>
      <c r="BE104" s="31">
        <f>BD104/CE104-1</f>
        <v/>
      </c>
      <c r="BF104" s="1409">
        <f>BF105+BF106</f>
        <v/>
      </c>
      <c r="BG104" s="31">
        <f>BF104/CG104-1</f>
        <v/>
      </c>
      <c r="BH104" s="1409">
        <f>BH105+BH106</f>
        <v/>
      </c>
      <c r="BI104" s="31">
        <f>BH104/CI104-1</f>
        <v/>
      </c>
      <c r="BJ104" s="1409">
        <f>BJ105+BJ106</f>
        <v/>
      </c>
      <c r="BK104" s="31">
        <f>BJ104/CK104-1</f>
        <v/>
      </c>
      <c r="BL104" s="1409">
        <f>BL105+BL106</f>
        <v/>
      </c>
      <c r="BM104" s="31">
        <f>BL104/CM104-1</f>
        <v/>
      </c>
      <c r="BN104" s="1409">
        <f>BN105+BN106</f>
        <v/>
      </c>
      <c r="BO104" s="31">
        <f>BN104/CO104-1</f>
        <v/>
      </c>
      <c r="BP104" s="1409">
        <f>BP105+BP106</f>
        <v/>
      </c>
      <c r="BQ104" s="31">
        <f>BP104/CQ104-1</f>
        <v/>
      </c>
      <c r="BR104" s="1409">
        <f>BR105+BR106</f>
        <v/>
      </c>
      <c r="BS104" s="31">
        <f>BR104/CS104-1</f>
        <v/>
      </c>
      <c r="BT104" s="1409">
        <f>AV104+AX104+AZ104+BB104+BD104+BF104+BH104+BJ104+BL104+BN104+BP104+BR104</f>
        <v/>
      </c>
      <c r="BU104" s="31">
        <f>BT104/SUM(BW104,BY104,CA104,CC104,CE104,CG104,CI104,CK104,CM104,CO104,CQ104,CS104)-1</f>
        <v/>
      </c>
      <c r="BV104" s="31" t="n"/>
      <c r="BW104" s="1414">
        <f>BW105+BW106</f>
        <v/>
      </c>
      <c r="BX104" s="1410">
        <f>BW104/DK104-1</f>
        <v/>
      </c>
      <c r="BY104" s="1414">
        <f>BY105+BY106</f>
        <v/>
      </c>
      <c r="BZ104" s="1410">
        <f>BY104/DL104-1</f>
        <v/>
      </c>
      <c r="CA104" s="1414">
        <f>SUM(CA105:CA106)</f>
        <v/>
      </c>
      <c r="CB104" s="1410">
        <f>CA104/DM104-1</f>
        <v/>
      </c>
      <c r="CC104" s="1414" t="n">
        <v>32479.4238804724</v>
      </c>
      <c r="CD104" s="1410">
        <f>CC104/DN104-1</f>
        <v/>
      </c>
      <c r="CE104" s="1414" t="n">
        <v>33399.4013472942</v>
      </c>
      <c r="CF104" s="1410">
        <f>CE104/DO104-1</f>
        <v/>
      </c>
      <c r="CG104" s="1414">
        <f>CG105+CG106</f>
        <v/>
      </c>
      <c r="CH104" s="1410">
        <f>CG104/DP104-1</f>
        <v/>
      </c>
      <c r="CI104" s="1414">
        <f>CI105+CI106</f>
        <v/>
      </c>
      <c r="CJ104" s="1410">
        <f>CI104/DQ104-1</f>
        <v/>
      </c>
      <c r="CK104" s="1414" t="n">
        <v>29659.5549827298</v>
      </c>
      <c r="CL104" s="1410">
        <f>CK104/DR104-1</f>
        <v/>
      </c>
      <c r="CM104" s="1414">
        <f>SUM(CM105:CM106)</f>
        <v/>
      </c>
      <c r="CN104" s="1410">
        <f>CM104/DS104-1</f>
        <v/>
      </c>
      <c r="CO104" s="1414">
        <f>SUM(CO105:CO106)</f>
        <v/>
      </c>
      <c r="CP104" s="1410">
        <f>CO104/DT104-1</f>
        <v/>
      </c>
      <c r="CQ104" s="1414">
        <f>CQ105+CQ106</f>
        <v/>
      </c>
      <c r="CR104" s="1410">
        <f>CQ104/DV104-1</f>
        <v/>
      </c>
      <c r="CS104" s="1414">
        <f>CS105+CS106</f>
        <v/>
      </c>
      <c r="CT104" s="1410">
        <f>CS104/DV104-1</f>
        <v/>
      </c>
      <c r="CU104" s="1414">
        <f>BW104+BY104+CA104+CC104+CE104+CG104+CI104+CK104+CM104+CO104+CQ104+CS104</f>
        <v/>
      </c>
      <c r="CV104" s="1410">
        <f>CU104/SUM(DK104:DV104)-1</f>
        <v/>
      </c>
      <c r="CW104" s="1410" t="n"/>
      <c r="CX104" s="1412">
        <f>CS104/CQ104-1</f>
        <v/>
      </c>
      <c r="CY104" s="1412">
        <f>CQ104/CO104-1</f>
        <v/>
      </c>
      <c r="CZ104" s="1412" t="n"/>
      <c r="DA104" s="1412" t="n"/>
      <c r="DB104" s="1412" t="n"/>
      <c r="DC104" s="1412" t="n"/>
      <c r="DD104" s="1412" t="n"/>
      <c r="DE104" s="1412" t="n"/>
      <c r="DF104" s="1412" t="n"/>
      <c r="DG104" s="1412" t="n"/>
      <c r="DH104" s="1412" t="n"/>
      <c r="DI104" s="1412" t="n"/>
      <c r="DK104" s="1414" t="n">
        <v>23709.4942532844</v>
      </c>
      <c r="DL104" s="1414" t="n">
        <v>16990.3502108137</v>
      </c>
      <c r="DM104" s="1414" t="n">
        <v>24473.4320891762</v>
      </c>
      <c r="DN104" s="1414" t="n">
        <v>23709.5700617396</v>
      </c>
      <c r="DO104" s="1414" t="n">
        <v>27305.5184044755</v>
      </c>
      <c r="DP104" s="1414" t="n">
        <v>24842.717212036</v>
      </c>
      <c r="DQ104" s="1414" t="n">
        <v>23825.8239138685</v>
      </c>
      <c r="DR104" s="1414" t="n">
        <v>23890.225240766</v>
      </c>
      <c r="DS104" s="1414" t="n">
        <v>25041.7519028882</v>
      </c>
      <c r="DT104" s="1414" t="n">
        <v>25957.6533264429</v>
      </c>
      <c r="DU104" s="1414" t="n">
        <v>30807.5761565134</v>
      </c>
      <c r="DV104" s="1414" t="n">
        <v>29602.1269507789</v>
      </c>
      <c r="DW104" s="1410" t="e">
        <v>#DIV/0!</v>
      </c>
      <c r="DX104" s="1414" t="n">
        <v>300156.239722783</v>
      </c>
      <c r="DY104" s="31" t="n">
        <v>0.0592616926181349</v>
      </c>
      <c r="DZ104" s="31" t="n"/>
      <c r="EA104" s="1399">
        <f>EA105+EA106</f>
        <v/>
      </c>
      <c r="EB104" s="1399">
        <f>EB105+EB106</f>
        <v/>
      </c>
      <c r="EC104" s="1399">
        <f>EC105+EC106</f>
        <v/>
      </c>
      <c r="ED104" s="1399">
        <f>ED105+ED106</f>
        <v/>
      </c>
      <c r="EE104" s="1399">
        <f>EE105+EE106</f>
        <v/>
      </c>
      <c r="EF104" s="1399">
        <f>EF105+EF106</f>
        <v/>
      </c>
      <c r="EG104" s="1399">
        <f>EG105+EG106</f>
        <v/>
      </c>
      <c r="EH104" s="1399">
        <f>EH105+EH106</f>
        <v/>
      </c>
      <c r="EI104" s="1399">
        <f>EI105+EI106</f>
        <v/>
      </c>
      <c r="EJ104" s="1399">
        <f>EJ105+EJ106</f>
        <v/>
      </c>
      <c r="EK104" s="1417">
        <f>EK105+EK106</f>
        <v/>
      </c>
      <c r="EL104" s="1417">
        <f>EL105+EL106</f>
        <v/>
      </c>
      <c r="EM104" s="1418" t="n"/>
      <c r="EN104" s="31" t="n"/>
      <c r="EO104" s="1435" t="n"/>
    </row>
    <row r="105" ht="27" customFormat="1" customHeight="1" s="190">
      <c r="A105" s="1977" t="n"/>
      <c r="B105" s="1392" t="inlineStr">
        <is>
          <t>规上货物周转量  (万吨公里)</t>
        </is>
      </c>
      <c r="C105" s="1409" t="n">
        <v>1525.4429</v>
      </c>
      <c r="D105" s="31">
        <f>C105/T105-1</f>
        <v/>
      </c>
      <c r="E105" s="1409" t="n">
        <v>1342.1879</v>
      </c>
      <c r="F105" s="31">
        <f>E105/V105-1</f>
        <v/>
      </c>
      <c r="G105" s="1409" t="n">
        <v>1702.7127</v>
      </c>
      <c r="H105" s="31">
        <f>G105/X105-1</f>
        <v/>
      </c>
      <c r="I105" s="1409" t="n">
        <v>2608.3449</v>
      </c>
      <c r="J105" s="31">
        <f>I105/Z105-1</f>
        <v/>
      </c>
      <c r="K105" s="1409" t="n">
        <v>4549.503</v>
      </c>
      <c r="L105" s="31">
        <f>K105/AB105-1</f>
      </c>
      <c r="M105" s="1409" t="n">
        <v>5370.5817</v>
      </c>
      <c r="N105" s="31">
        <f>M105/AD105-1</f>
      </c>
      <c r="O105" s="1409" t="n">
        <v>2005.753</v>
      </c>
      <c r="P105" s="31">
        <f>O105/AF105-1</f>
      </c>
      <c r="Q105" s="1409">
        <f>C105+E105+G105+I105+K105+M105+O105</f>
      </c>
      <c r="R105" s="31">
        <f>Q105/SUM(T105,V105,X105,Z105,AB105,AD105,AF105)-1</f>
      </c>
      <c r="S105" s="31" t="n"/>
      <c r="T105" s="1409" t="n">
        <v>6381.8271</v>
      </c>
      <c r="U105" s="31">
        <f>T105/AV105-1</f>
        <v/>
      </c>
      <c r="V105" s="1409" t="n">
        <v>5344.6896</v>
      </c>
      <c r="W105" s="31">
        <f>V105/AX105-1</f>
        <v/>
      </c>
      <c r="X105" s="1409" t="n">
        <v>5602.9505</v>
      </c>
      <c r="Y105" s="31">
        <f>X105/AZ105-1</f>
        <v/>
      </c>
      <c r="Z105" s="1409" t="n">
        <v>6378.2768</v>
      </c>
      <c r="AA105" s="31">
        <f>Z105/BB105-1</f>
        <v/>
      </c>
      <c r="AB105" s="1409" t="n">
        <v>5564.55</v>
      </c>
      <c r="AC105" s="31">
        <f>AB105/BD105-1</f>
        <v/>
      </c>
      <c r="AD105" s="1409" t="n">
        <v>4918.5822</v>
      </c>
      <c r="AE105" s="31">
        <f>AD105/BF105-1</f>
        <v/>
      </c>
      <c r="AF105" s="1409" t="n">
        <v>4602.048</v>
      </c>
      <c r="AG105" s="31">
        <f>AF105/BH105-1</f>
        <v/>
      </c>
      <c r="AH105" s="1409" t="n">
        <v>2071.6637</v>
      </c>
      <c r="AI105" s="31">
        <f>AH105/BJ105-1</f>
        <v/>
      </c>
      <c r="AJ105" s="1409" t="n">
        <v>2060.169</v>
      </c>
      <c r="AK105" s="31">
        <f>AJ105/BL105-1</f>
        <v/>
      </c>
      <c r="AL105" s="1409" t="n">
        <v>1954.3453</v>
      </c>
      <c r="AM105" s="31">
        <f>AL105/BN105-1</f>
        <v/>
      </c>
      <c r="AN105" s="1409" t="n">
        <v>2110.7444</v>
      </c>
      <c r="AO105" s="31">
        <f>AN105/BP105-1</f>
        <v/>
      </c>
      <c r="AP105" s="1409" t="n">
        <v>1984.6451</v>
      </c>
      <c r="AQ105" s="31">
        <f>AP105/BR105-1</f>
        <v/>
      </c>
      <c r="AR105" s="1409">
        <f>T105+V105+X105+Z105+AB105+AD105+AF105+AH105+AJ105+AL105+AN105+AP105</f>
      </c>
      <c r="AS105" s="31">
        <f>AR105/SUM(AV105,AX105,AZ105,BB105,BD105,BF105,BH105,BJ105,BL105,BN105,BP105,BR105)-1</f>
        <v/>
      </c>
      <c r="AT105" s="31" t="n"/>
      <c r="AU105" s="1409">
        <f>AV105+AX105+AZ105+BB105+BD105+BF105+BH105+BJ105+BL105+BN105+BP105</f>
        <v/>
      </c>
      <c r="AV105" s="1409" t="n">
        <v>12682.6802</v>
      </c>
      <c r="AW105" s="31">
        <f>AV105/BW105-1</f>
        <v/>
      </c>
      <c r="AX105" s="1409" t="n">
        <v>2497.3695</v>
      </c>
      <c r="AY105" s="31">
        <f>AX105/BY105-1</f>
        <v/>
      </c>
      <c r="AZ105" s="1409" t="n">
        <v>1983.7372</v>
      </c>
      <c r="BA105" s="31">
        <f>AZ105/CA105-1</f>
        <v/>
      </c>
      <c r="BB105" s="1409" t="n">
        <v>2169.9166</v>
      </c>
      <c r="BC105" s="31">
        <f>BB105/CC105-1</f>
        <v/>
      </c>
      <c r="BD105" s="1409" t="n">
        <v>2137.481</v>
      </c>
      <c r="BE105" s="31">
        <f>BD105/CE105-1</f>
        <v/>
      </c>
      <c r="BF105" s="1409" t="n">
        <v>2081.9795</v>
      </c>
      <c r="BG105" s="31">
        <f>BF105/CG105-1</f>
        <v/>
      </c>
      <c r="BH105" s="1409" t="n">
        <v>2101.1965</v>
      </c>
      <c r="BI105" s="31">
        <f>BH105/CI105-1</f>
        <v/>
      </c>
      <c r="BJ105" s="1409" t="n">
        <v>2124.036</v>
      </c>
      <c r="BK105" s="31">
        <f>BJ105/CK105-1</f>
        <v/>
      </c>
      <c r="BL105" s="1409" t="n">
        <v>1968.1177</v>
      </c>
      <c r="BM105" s="31">
        <f>BL105/CM105-1</f>
        <v/>
      </c>
      <c r="BN105" s="1409" t="n">
        <v>2389.9985</v>
      </c>
      <c r="BO105" s="31">
        <f>BN105/CO105-1</f>
        <v/>
      </c>
      <c r="BP105" s="1409" t="n">
        <v>2472.5939</v>
      </c>
      <c r="BQ105" s="31">
        <f>BP105/CQ105-1</f>
        <v/>
      </c>
      <c r="BR105" s="1409" t="n">
        <v>3159.5191</v>
      </c>
      <c r="BS105" s="31">
        <f>BR105/CS105-1</f>
        <v/>
      </c>
      <c r="BT105" s="1409">
        <f>AV105+AX105+AZ105+BB105+BD105+BF105+BH105+BJ105+BL105+BN105+BP105+BR105</f>
        <v/>
      </c>
      <c r="BU105" s="31">
        <f>BT105/SUM(BW105,BY105,CA105,CC105,CE105,CG105,CI105,CK105,CM105,CO105,CQ105,CS105)-1</f>
        <v/>
      </c>
      <c r="BV105" s="31" t="n"/>
      <c r="BW105" s="1417" t="n">
        <v>10531.8587</v>
      </c>
      <c r="BX105" s="1410">
        <f>BW105/DK105-1</f>
        <v/>
      </c>
      <c r="BY105" s="1417" t="n">
        <v>19442.5098</v>
      </c>
      <c r="BZ105" s="1410">
        <f>BY105/DL105-1</f>
        <v/>
      </c>
      <c r="CA105" s="1414" t="n">
        <v>21284.4162</v>
      </c>
      <c r="CB105" s="1410">
        <f>CA105/DM105-1</f>
        <v/>
      </c>
      <c r="CC105" s="1414" t="n">
        <v>22365.5698</v>
      </c>
      <c r="CD105" s="1410">
        <f>CC105/DN105-1</f>
        <v/>
      </c>
      <c r="CE105" s="1414" t="n">
        <v>18404.2241</v>
      </c>
      <c r="CF105" s="1410">
        <f>CE105/DO105-1</f>
        <v/>
      </c>
      <c r="CG105" s="1427" t="n">
        <v>14702.9889</v>
      </c>
      <c r="CH105" s="1410">
        <f>CG105/DP105-1</f>
        <v/>
      </c>
      <c r="CI105" s="1427" t="n">
        <v>12696.8473</v>
      </c>
      <c r="CJ105" s="1410">
        <f>CI105/DQ105-1</f>
        <v/>
      </c>
      <c r="CK105" s="1414" t="n">
        <v>12028.5145</v>
      </c>
      <c r="CL105" s="1410">
        <f>CK105/DR105-1</f>
        <v/>
      </c>
      <c r="CM105" s="1427" t="n">
        <v>11567.083</v>
      </c>
      <c r="CN105" s="1410">
        <f>CM105/DS105-1</f>
        <v/>
      </c>
      <c r="CO105" s="1427" t="n">
        <v>9999.223900000001</v>
      </c>
      <c r="CP105" s="1410">
        <f>CO105/DT105-1</f>
        <v/>
      </c>
      <c r="CQ105" s="1417" t="n">
        <v>9034.6729</v>
      </c>
      <c r="CR105" s="1410">
        <f>CQ105/DV105-1</f>
        <v/>
      </c>
      <c r="CS105" s="1417" t="n">
        <v>8508.2084</v>
      </c>
      <c r="CT105" s="1410">
        <f>CS105/DV105-1</f>
        <v/>
      </c>
      <c r="CU105" s="1414">
        <f>BW105+BY105+CA105+CC105+CE105+CG105+CI105+CK105+CM105+CO105+CQ105+CS105</f>
        <v/>
      </c>
      <c r="CV105" s="1410">
        <f>CU105/SUM(DK105:DV105)-1</f>
        <v/>
      </c>
      <c r="CW105" s="1410" t="n"/>
      <c r="CX105" s="1412">
        <f>CS105/CQ105-1</f>
        <v/>
      </c>
      <c r="CY105" s="1412">
        <f>CQ105/CO105-1</f>
        <v/>
      </c>
      <c r="CZ105" s="1412" t="n"/>
      <c r="DA105" s="1412" t="n"/>
      <c r="DB105" s="1412" t="n"/>
      <c r="DC105" s="1412" t="n"/>
      <c r="DD105" s="1412" t="n"/>
      <c r="DE105" s="1412" t="n"/>
      <c r="DF105" s="1412" t="n"/>
      <c r="DG105" s="1412" t="n"/>
      <c r="DH105" s="1412" t="n"/>
      <c r="DI105" s="1412" t="n"/>
      <c r="DK105" s="1417" t="n">
        <v>5961.2</v>
      </c>
      <c r="DL105" s="1417" t="n">
        <v>6140.036</v>
      </c>
      <c r="DM105" s="1414" t="n">
        <v>6262.8367</v>
      </c>
      <c r="DN105" s="1414" t="n">
        <v>5761.8097</v>
      </c>
      <c r="DO105" s="1414" t="n">
        <v>5645.5056</v>
      </c>
      <c r="DP105" s="1414" t="n">
        <v>5379.2543</v>
      </c>
      <c r="DQ105" s="1414" t="n">
        <v>5020.0807</v>
      </c>
      <c r="DR105" s="1414" t="n">
        <v>4648.7391</v>
      </c>
      <c r="DS105" s="1414" t="n">
        <v>4485.6848</v>
      </c>
      <c r="DT105" s="1414" t="n">
        <v>4037.1163</v>
      </c>
      <c r="DU105" s="1414" t="n">
        <v>3837.8404</v>
      </c>
      <c r="DV105" s="1414" t="n">
        <v>3737.1408</v>
      </c>
      <c r="DW105" s="1410" t="n">
        <v>-0.365618809255519</v>
      </c>
      <c r="DX105" s="1414" t="n">
        <v>60917.2444</v>
      </c>
      <c r="DY105" s="31" t="n">
        <v>0.046370759549675</v>
      </c>
      <c r="DZ105" s="1415" t="n"/>
      <c r="EA105" s="1416" t="n">
        <v>4590</v>
      </c>
      <c r="EB105" s="1409" t="n">
        <v>3534.3</v>
      </c>
      <c r="EC105" s="1409" t="n">
        <v>3711.015</v>
      </c>
      <c r="ED105" s="1409" t="n">
        <v>3822.34545</v>
      </c>
      <c r="EE105" s="1409" t="n">
        <v>4384.8</v>
      </c>
      <c r="EF105" s="1409" t="n">
        <v>5433.6</v>
      </c>
      <c r="EG105" s="1409" t="n">
        <v>4998.912</v>
      </c>
      <c r="EH105" s="1409" t="n">
        <v>5184.7193</v>
      </c>
      <c r="EI105" s="1409" t="n">
        <v>5340.2609</v>
      </c>
      <c r="EJ105" s="1409" t="n">
        <v>5607.2739</v>
      </c>
      <c r="EK105" s="1409" t="n">
        <v>5719.4194</v>
      </c>
      <c r="EL105" s="1409" t="n">
        <v>5891.0019</v>
      </c>
      <c r="EM105" s="1443" t="n"/>
      <c r="EN105" s="31" t="n"/>
      <c r="EO105" s="1955">
        <f>SUM(EA105:EL105)</f>
        <v/>
      </c>
    </row>
    <row r="106" ht="27" customFormat="1" customHeight="1" s="190" thickBot="1">
      <c r="A106" s="1954" t="n"/>
      <c r="B106" s="1392" t="inlineStr">
        <is>
          <t>规下货物周转量  (万吨公里)</t>
        </is>
      </c>
      <c r="C106" s="1409" t="n">
        <v>29242.625340747</v>
      </c>
      <c r="D106" s="31">
        <f>C106/T106-1</f>
        <v/>
      </c>
      <c r="E106" s="1409" t="n">
        <v>24666.1421826015</v>
      </c>
      <c r="F106" s="31">
        <f>E106/V106-1</f>
        <v/>
      </c>
      <c r="G106" s="1409" t="n">
        <v>35769.4788776028</v>
      </c>
      <c r="H106" s="31">
        <f>G106/X106-1</f>
        <v/>
      </c>
      <c r="I106" s="1409" t="n">
        <v>33120.7646941555</v>
      </c>
      <c r="J106" s="31">
        <f>I106/Z106-1</f>
        <v/>
      </c>
      <c r="K106" s="2196" t="n">
        <v>30747.0266726409</v>
      </c>
      <c r="L106" s="31">
        <f>K106/AB106-1</f>
      </c>
      <c r="M106" s="2197" t="n">
        <v>26212.2011226491</v>
      </c>
      <c r="N106" s="31">
        <f>M106/AD106-1</f>
      </c>
      <c r="O106" s="2198" t="n">
        <v>25730.5617958672</v>
      </c>
      <c r="P106" s="31">
        <f>O106/AF106-1</f>
      </c>
      <c r="Q106" s="1409">
        <f>C106+E106+G106+I106+K106+M106+O106</f>
      </c>
      <c r="R106" s="31">
        <f>Q106/SUM(T106,V106,X106,Z106,AB106,AD106,AF106)-1</f>
      </c>
      <c r="S106" s="31" t="n"/>
      <c r="T106" s="1409" t="n">
        <v>20260.9986863803</v>
      </c>
      <c r="U106" s="31">
        <f>T106/AV106-1</f>
        <v/>
      </c>
      <c r="V106" s="1409" t="n">
        <v>24906.6360291905</v>
      </c>
      <c r="W106" s="31">
        <f>V106/AX106-1</f>
        <v/>
      </c>
      <c r="X106" s="1409" t="n">
        <v>33302.3971533709</v>
      </c>
      <c r="Y106" s="31">
        <f>X106/AZ106-1</f>
        <v/>
      </c>
      <c r="Z106" s="1409" t="n">
        <v>30085.9616884894</v>
      </c>
      <c r="AA106" s="31">
        <f>Z106/BB106-1</f>
        <v/>
      </c>
      <c r="AB106" s="1409" t="n">
        <v>29884.6470293581</v>
      </c>
      <c r="AC106" s="31">
        <f>AB106/BD106-1</f>
        <v/>
      </c>
      <c r="AD106" s="1409" t="n">
        <v>25502.7445040519</v>
      </c>
      <c r="AE106" s="31">
        <f>AD106/BF106-1</f>
        <v/>
      </c>
      <c r="AF106" s="1409" t="n">
        <v>23621.4809977663</v>
      </c>
      <c r="AG106" s="31">
        <f>AF106/BH106-1</f>
        <v/>
      </c>
      <c r="AH106" s="1409" t="n">
        <v>24800.9044108054</v>
      </c>
      <c r="AI106" s="31">
        <f>AH106/BJ106-1</f>
        <v/>
      </c>
      <c r="AJ106" s="1409" t="n">
        <v>25968.4622930781</v>
      </c>
      <c r="AK106" s="31">
        <f>AJ106/BL106-1</f>
        <v/>
      </c>
      <c r="AL106" s="1409" t="n">
        <v>23832.7614595461</v>
      </c>
      <c r="AM106" s="31">
        <f>AL106/BN106-1</f>
        <v/>
      </c>
      <c r="AN106" s="1409" t="n">
        <v>27097.0413546526</v>
      </c>
      <c r="AO106" s="31">
        <f>AN106/BP106-1</f>
        <v/>
      </c>
      <c r="AP106" s="1409" t="n">
        <v>29982.5109063029</v>
      </c>
      <c r="AQ106" s="31">
        <f>AP106/BR106-1</f>
        <v/>
      </c>
      <c r="AR106" s="1409">
        <f>T106+V106+X106+Z106+AB106+AD106+AF106+AH106+AJ106+AL106+AN106+AP106</f>
      </c>
      <c r="AS106" s="31">
        <f>AR106/SUM(AV106,AX106,AZ106,BB106,BD106,BF106,BH106,BJ106,BL106,BN106,BP106,BR106)-1</f>
        <v/>
      </c>
      <c r="AT106" s="31" t="n"/>
      <c r="AU106" s="1409">
        <f>AV106+AX106+AZ106+BB106+BD106+BF106+BH106+BJ106+BL106+BN106+BP106</f>
        <v/>
      </c>
      <c r="AV106" s="1409" t="n">
        <v>15764.4681740782</v>
      </c>
      <c r="AW106" s="31">
        <f>AV106/BW106-1</f>
        <v/>
      </c>
      <c r="AX106" s="1409" t="n">
        <v>12717.9465504586</v>
      </c>
      <c r="AY106" s="31">
        <f>AX106/BY106-1</f>
        <v/>
      </c>
      <c r="AZ106" s="1409" t="n">
        <v>24565.378917559</v>
      </c>
      <c r="BA106" s="31">
        <f>AZ106/CA106-1</f>
        <v/>
      </c>
      <c r="BB106" s="1409" t="n">
        <v>25269.9858296691</v>
      </c>
      <c r="BC106" s="31">
        <f>BB106/CC106-1</f>
        <v/>
      </c>
      <c r="BD106" s="1409" t="n">
        <v>26904.3071356126</v>
      </c>
      <c r="BE106" s="31">
        <f>BD106/CE106-1</f>
        <v/>
      </c>
      <c r="BF106" s="1409" t="n">
        <v>23458.1524993323</v>
      </c>
      <c r="BG106" s="31">
        <f>BF106/CG106-1</f>
        <v/>
      </c>
      <c r="BH106" s="1409" t="n">
        <v>21759.6321522409</v>
      </c>
      <c r="BI106" s="31">
        <f>BH106/CI106-1</f>
        <v/>
      </c>
      <c r="BJ106" s="1409" t="n">
        <v>22059.6700132495</v>
      </c>
      <c r="BK106" s="31">
        <f>BJ106/CK106-1</f>
        <v/>
      </c>
      <c r="BL106" s="1409" t="n">
        <v>23071.4568436594</v>
      </c>
      <c r="BM106" s="31">
        <f>BL106/CM106-1</f>
        <v/>
      </c>
      <c r="BN106" s="1409" t="n">
        <v>22696.0551077611</v>
      </c>
      <c r="BO106" s="31">
        <f>BN106/CO106-1</f>
        <v/>
      </c>
      <c r="BP106" s="1409" t="n">
        <v>25300.2175804004</v>
      </c>
      <c r="BQ106" s="31">
        <f>BP106/CQ106-1</f>
        <v/>
      </c>
      <c r="BR106" s="1409" t="n">
        <v>26636.2982695606</v>
      </c>
      <c r="BS106" s="31">
        <f>BR106/CS106-1</f>
        <v/>
      </c>
      <c r="BT106" s="1409">
        <f>AV106+AX106+AZ106+BB106+BD106+BF106+BH106+BJ106+BL106+BN106+BP106+BR106</f>
        <v/>
      </c>
      <c r="BU106" s="31">
        <f>BT106/SUM(BW106,BY106,CA106,CC106,CE106,CG106,CI106,CK106,CM106,CO106,CQ106,CS106)-1</f>
        <v/>
      </c>
      <c r="BV106" s="31" t="n"/>
      <c r="BW106" s="1417" t="n">
        <v>10461.9562469864</v>
      </c>
      <c r="BX106" s="1410">
        <f>BW106/DK106-1</f>
        <v/>
      </c>
      <c r="BY106" s="1417" t="n">
        <v>8343.984755682</v>
      </c>
      <c r="BZ106" s="1410">
        <f>BY106/DL106-1</f>
        <v/>
      </c>
      <c r="CA106" s="1414" t="n">
        <v>10931.5610203263</v>
      </c>
      <c r="CB106" s="1410">
        <f>CA106/DM106-1</f>
        <v/>
      </c>
      <c r="CC106" s="1414" t="n">
        <v>10113.8540804724</v>
      </c>
      <c r="CD106" s="1410">
        <f>CC106/DN106-1</f>
        <v/>
      </c>
      <c r="CE106" s="1414" t="n">
        <v>14995.1772472942</v>
      </c>
      <c r="CF106" s="1410">
        <f>CE106/DO106-1</f>
        <v/>
      </c>
      <c r="CG106" s="1417" t="n">
        <v>16580.6712051676</v>
      </c>
      <c r="CH106" s="1410">
        <f>CG106/DP106-1</f>
        <v/>
      </c>
      <c r="CI106" s="1427" t="n">
        <v>16319.8163834642</v>
      </c>
      <c r="CJ106" s="1410">
        <f>CI106/DQ106-1</f>
        <v/>
      </c>
      <c r="CK106" s="1414" t="n">
        <v>17631.0404827298</v>
      </c>
      <c r="CL106" s="1410">
        <f>CK106/DR106-1</f>
        <v/>
      </c>
      <c r="CM106" s="1414" t="n">
        <v>17208.2557577119</v>
      </c>
      <c r="CN106" s="1410">
        <f>CM106/DS106-1</f>
        <v/>
      </c>
      <c r="CO106" s="1414" t="n">
        <v>18710.4730339414</v>
      </c>
      <c r="CP106" s="1410">
        <f>CO106/DT106-1</f>
        <v/>
      </c>
      <c r="CQ106" s="1414" t="n">
        <v>23738.9170980106</v>
      </c>
      <c r="CR106" s="1410">
        <f>CQ106/DV106-1</f>
        <v/>
      </c>
      <c r="CS106" s="1414" t="n">
        <v>23283.6676713349</v>
      </c>
      <c r="CT106" s="1410">
        <f>CS106/DV106-1</f>
        <v/>
      </c>
      <c r="CU106" s="1414">
        <f>BW106+BY106+CA106+CC106+CE106+CG106+CI106+CK106+CM106+CO106+CQ106+CS106</f>
        <v/>
      </c>
      <c r="CV106" s="1410">
        <f>CU106/SUM(DK106:DV106)-1</f>
        <v/>
      </c>
      <c r="CW106" s="1410" t="n"/>
      <c r="CX106" s="1412">
        <f>CS106/CQ106-1</f>
        <v/>
      </c>
      <c r="CY106" s="1412">
        <f>CQ106/CO106-1</f>
        <v/>
      </c>
      <c r="CZ106" s="1412" t="n"/>
      <c r="DA106" s="1412" t="n"/>
      <c r="DB106" s="1412" t="n"/>
      <c r="DC106" s="1412" t="n"/>
      <c r="DD106" s="1412" t="n"/>
      <c r="DE106" s="1412" t="n"/>
      <c r="DF106" s="1412" t="n"/>
      <c r="DG106" s="1412" t="n"/>
      <c r="DH106" s="1412" t="n"/>
      <c r="DI106" s="1412" t="n"/>
      <c r="DJ106" s="2035" t="n"/>
      <c r="DK106" s="1444" t="n">
        <v>17748.2942532844</v>
      </c>
      <c r="DL106" s="1444" t="n">
        <v>10850.3142108137</v>
      </c>
      <c r="DM106" s="1423" t="n">
        <v>18210.5953891762</v>
      </c>
      <c r="DN106" s="1423" t="n">
        <v>17947.7603617396</v>
      </c>
      <c r="DO106" s="1423" t="n">
        <v>21660.0128044755</v>
      </c>
      <c r="DP106" s="1423" t="n">
        <v>19463.4629120359</v>
      </c>
      <c r="DQ106" s="1423" t="n">
        <v>18805.7432138685</v>
      </c>
      <c r="DR106" s="1423" t="n">
        <v>19241.486140766</v>
      </c>
      <c r="DS106" s="1423" t="n">
        <v>20556.0671028882</v>
      </c>
      <c r="DT106" s="1423" t="n">
        <v>21920.5370264429</v>
      </c>
      <c r="DU106" s="1423" t="n">
        <v>26969.7357565134</v>
      </c>
      <c r="DV106" s="1423" t="n">
        <v>25864.9861507789</v>
      </c>
      <c r="DW106" s="1424" t="e">
        <v>#DIV/0!</v>
      </c>
      <c r="DX106" s="1423" t="n">
        <v>239238.995322783</v>
      </c>
      <c r="DY106" s="1425" t="n">
        <v>0.0355008526230451</v>
      </c>
      <c r="DZ106" s="1426" t="n"/>
      <c r="EA106" s="1416" t="n">
        <v>24638.7220029014</v>
      </c>
      <c r="EB106" s="1409" t="n">
        <v>10292.5246277187</v>
      </c>
      <c r="EC106" s="1409" t="n">
        <v>19047.4327715238</v>
      </c>
      <c r="ED106" s="1409" t="n">
        <v>22100.8855880651</v>
      </c>
      <c r="EE106" s="1409" t="n">
        <v>24647.6732655882</v>
      </c>
      <c r="EF106" s="1409" t="n">
        <v>26774.4908717777</v>
      </c>
      <c r="EG106" s="1409" t="n">
        <v>20649.9980145494</v>
      </c>
      <c r="EH106" s="1409" t="n">
        <v>20416.1799109047</v>
      </c>
      <c r="EI106" s="1409" t="n">
        <v>19968.7439601786</v>
      </c>
      <c r="EJ106" s="1409" t="n">
        <v>18538.9987390846</v>
      </c>
      <c r="EK106" s="1409" t="n">
        <v>23961.3356029229</v>
      </c>
      <c r="EL106" s="1409" t="n">
        <v>24168.2232210586</v>
      </c>
      <c r="EM106" s="1443" t="n"/>
      <c r="EN106" s="31" t="n"/>
      <c r="EO106" s="1955">
        <f>SUM(EA106:EL106)</f>
        <v/>
      </c>
    </row>
    <row r="107" ht="27" customFormat="1" customHeight="1" s="190">
      <c r="A107" s="1392" t="inlineStr">
        <is>
          <t>林区</t>
        </is>
      </c>
      <c r="B107" s="1392" t="inlineStr">
        <is>
          <t>规上+规下货运量  (万吨)</t>
        </is>
      </c>
      <c r="C107" s="1409" t="n">
        <v>20.7651026356911</v>
      </c>
      <c r="D107" s="31">
        <f>C107/T107-1</f>
        <v/>
      </c>
      <c r="E107" s="1409" t="n">
        <v>13.9389717250187</v>
      </c>
      <c r="F107" s="31">
        <f>E107/V107-1</f>
        <v/>
      </c>
      <c r="G107" s="1409" t="n">
        <v>32.4654886949681</v>
      </c>
      <c r="H107" s="31">
        <f>G107/X107-1</f>
        <v/>
      </c>
      <c r="I107" s="1409" t="n">
        <v>29.7271060389297</v>
      </c>
      <c r="J107" s="31">
        <f>I107/Z107-1</f>
        <v/>
      </c>
      <c r="K107" s="1409" t="n">
        <v>21.5929099382004</v>
      </c>
      <c r="L107" s="31">
        <f>K107/AB107-1</f>
        <v/>
      </c>
      <c r="M107" s="1409" t="n">
        <v>20.9971861148901</v>
      </c>
      <c r="N107" s="31">
        <f>M107/AD107-1</f>
        <v/>
      </c>
      <c r="O107" s="1409" t="n">
        <v>33.5718771760399</v>
      </c>
      <c r="P107" s="31">
        <f>O107/AF107-1</f>
        <v/>
      </c>
      <c r="Q107" s="1409">
        <f>C107+E107+G107+I107+K107+M107+O107</f>
        <v/>
      </c>
      <c r="R107" s="31">
        <f>Q107/SUM(T107,V107,X107,Z107,AB107,AD107,AF107)-1</f>
        <v/>
      </c>
      <c r="S107" s="31" t="n"/>
      <c r="T107" s="1409" t="n">
        <v>15.6374526990245</v>
      </c>
      <c r="U107" s="31">
        <f>T107/AV107-1</f>
        <v/>
      </c>
      <c r="V107" s="1409" t="n">
        <v>16.637701339635</v>
      </c>
      <c r="W107" s="31">
        <f>V107/AX107-1</f>
        <v/>
      </c>
      <c r="X107" s="1409" t="n">
        <v>29.4297833239023</v>
      </c>
      <c r="Y107" s="31">
        <f>X107/AZ107-1</f>
        <v/>
      </c>
      <c r="Z107" s="1409" t="n">
        <v>26.0831519093936</v>
      </c>
      <c r="AA107" s="31">
        <f>Z107/BB107-1</f>
        <v/>
      </c>
      <c r="AB107" s="1409" t="n">
        <v>20.7068252138991</v>
      </c>
      <c r="AC107" s="31">
        <f>AB107/BD107-1</f>
        <v/>
      </c>
      <c r="AD107" s="1409" t="n">
        <v>19.3760260468635</v>
      </c>
      <c r="AE107" s="31">
        <f>AD107/BF107-1</f>
        <v/>
      </c>
      <c r="AF107" s="1409" t="n">
        <v>33.8703757397975</v>
      </c>
      <c r="AG107" s="31">
        <f>AF107/BH107-1</f>
        <v/>
      </c>
      <c r="AH107" s="1409" t="n">
        <v>45.4613671552156</v>
      </c>
      <c r="AI107" s="31">
        <f>AH107/BJ107-1</f>
        <v/>
      </c>
      <c r="AJ107" s="1409" t="n">
        <v>30.264803607342</v>
      </c>
      <c r="AK107" s="31">
        <f>AJ107/BL107-1</f>
        <v/>
      </c>
      <c r="AL107" s="1409" t="n">
        <v>24.4885858012603</v>
      </c>
      <c r="AM107" s="31">
        <f>AL107/BN107-1</f>
        <v/>
      </c>
      <c r="AN107" s="1409" t="n">
        <v>30.7722636654493</v>
      </c>
      <c r="AO107" s="31">
        <f>AN107/BP107-1</f>
        <v/>
      </c>
      <c r="AP107" s="1409" t="n">
        <v>22.5520632208892</v>
      </c>
      <c r="AQ107" s="31">
        <f>AP107/BR107-1</f>
        <v/>
      </c>
      <c r="AR107" s="1409">
        <f>T107+V107+X107+Z107+AB107+AD107+AF107+AH107+AJ107+AL107+AN107+AP107</f>
        <v/>
      </c>
      <c r="AS107" s="31">
        <f>AR107/SUM(AV107,AX107,AZ107,BB107,BD107,BF107,BH107,BJ107,BL107,BN107,BP107,BR107)-1</f>
        <v/>
      </c>
      <c r="AT107" s="31" t="n"/>
      <c r="AU107" s="1409">
        <f>AV107+AX107+AZ107+BB107+BD107+BF107+BH107+BJ107+BL107+BN107+BP107</f>
        <v/>
      </c>
      <c r="AV107" s="1409" t="n">
        <v>19.6609868382891</v>
      </c>
      <c r="AW107" s="31">
        <f>AV107/BW107-1</f>
        <v/>
      </c>
      <c r="AX107" s="1409" t="n">
        <v>10.1895423912009</v>
      </c>
      <c r="AY107" s="31">
        <f>AX107/BY107-1</f>
        <v/>
      </c>
      <c r="AZ107" s="1409" t="n">
        <v>26.5308158715747</v>
      </c>
      <c r="BA107" s="31">
        <f>AZ107/CA107-1</f>
        <v/>
      </c>
      <c r="BB107" s="1409" t="n">
        <v>25.4017011599952</v>
      </c>
      <c r="BC107" s="31">
        <f>BB107/CC107-1</f>
        <v/>
      </c>
      <c r="BD107" s="1409" t="n">
        <v>19.8017734306529</v>
      </c>
      <c r="BE107" s="31">
        <f>BD107/CE107-1</f>
        <v/>
      </c>
      <c r="BF107" s="1409" t="n">
        <v>21.6755372979939</v>
      </c>
      <c r="BG107" s="31">
        <f>BF107/CG107-1</f>
        <v/>
      </c>
      <c r="BH107" s="1409" t="n">
        <v>33.6396743375623</v>
      </c>
      <c r="BI107" s="31">
        <f>BH107/CI107-1</f>
        <v/>
      </c>
      <c r="BJ107" s="1409" t="n">
        <v>47.8385706748166</v>
      </c>
      <c r="BK107" s="31">
        <f>BJ107/CK107-1</f>
        <v/>
      </c>
      <c r="BL107" s="1409" t="n">
        <v>31.4997969163215</v>
      </c>
      <c r="BM107" s="31">
        <f>BL107/CM107-1</f>
        <v/>
      </c>
      <c r="BN107" s="1409" t="n">
        <v>27.4271100031065</v>
      </c>
      <c r="BO107" s="31">
        <f>BN107/CO107-1</f>
        <v/>
      </c>
      <c r="BP107" s="1409" t="n">
        <v>26.3093566040869</v>
      </c>
      <c r="BQ107" s="31">
        <f>#REF!/CQ107-1</f>
        <v/>
      </c>
      <c r="BR107" s="1409" t="n">
        <v>21.8797744653901</v>
      </c>
      <c r="BS107" s="31">
        <f>BR107/CS107-1</f>
        <v/>
      </c>
      <c r="BT107" s="1409">
        <f>AV107+AX107+AZ107+BB107+BD107+BF107+BH107+BJ107+BL107+BN107+BP107+BR107</f>
        <v/>
      </c>
      <c r="BU107" s="31">
        <f>BT107/SUM(BW107,BY107,CA107,CC107,CE107,CG107,CI107,CK107,CM107,CO107,CQ107,CS107)-1</f>
        <v/>
      </c>
      <c r="BV107" s="31" t="n"/>
      <c r="BW107" s="1417" t="n">
        <v>13.3767249480843</v>
      </c>
      <c r="BX107" s="1410">
        <f>BW107/DK107-1</f>
        <v/>
      </c>
      <c r="BY107" s="1417" t="n">
        <v>18.8399928851444</v>
      </c>
      <c r="BZ107" s="1410">
        <f>BY107/DL107-1</f>
        <v/>
      </c>
      <c r="CA107" s="1414" t="n">
        <v>30.7024318494599</v>
      </c>
      <c r="CB107" s="1410">
        <f>CA107/DM107-1</f>
        <v/>
      </c>
      <c r="CC107" s="1414" t="n">
        <v>26.1625054867215</v>
      </c>
      <c r="CD107" s="1410">
        <f>CC107/DN107-1</f>
        <v/>
      </c>
      <c r="CE107" s="1414" t="n">
        <v>17.4430948421574</v>
      </c>
      <c r="CF107" s="1410">
        <f>CE107/DO107-1</f>
        <v/>
      </c>
      <c r="CG107" s="1427" t="n">
        <v>16.0817202065338</v>
      </c>
      <c r="CH107" s="1410">
        <f>CG107/DP107-1</f>
        <v/>
      </c>
      <c r="CI107" s="1427" t="n">
        <v>34.2306240211358</v>
      </c>
      <c r="CJ107" s="1410">
        <f>CI107/DQ107-1</f>
        <v/>
      </c>
      <c r="CK107" s="1414" t="n">
        <v>51.7876577355808</v>
      </c>
      <c r="CL107" s="1410">
        <f>CK107/DR107-1</f>
        <v/>
      </c>
      <c r="CM107" s="1414" t="n">
        <v>29.4454098983805</v>
      </c>
      <c r="CN107" s="1410">
        <f>CM107/DS107-1</f>
        <v/>
      </c>
      <c r="CO107" s="1414" t="n">
        <v>25.8923919791785</v>
      </c>
      <c r="CP107" s="1410">
        <f>CO107/DT107-1</f>
        <v/>
      </c>
      <c r="CQ107" s="1414" t="n">
        <v>28.4930592356277</v>
      </c>
      <c r="CR107" s="1410">
        <f>CQ107/DV107-1</f>
        <v/>
      </c>
      <c r="CS107" s="1414" t="n">
        <v>21.6725100031858</v>
      </c>
      <c r="CT107" s="1410">
        <f>CS107/DV107-1</f>
        <v/>
      </c>
      <c r="CU107" s="1414">
        <f>BW107+BY107+CA107+CC107+CE107+CG107+CI107+CK107+CM107+CO107+CQ107+CS107</f>
        <v/>
      </c>
      <c r="CV107" s="1410">
        <f>CU107/SUM(DK107:DV107)-1</f>
        <v/>
      </c>
      <c r="CW107" s="1410" t="n"/>
      <c r="CX107" s="1412">
        <f>CS107/CQ107-1</f>
        <v/>
      </c>
      <c r="CY107" s="1412">
        <f>CQ107/CO107-1</f>
        <v/>
      </c>
      <c r="CZ107" s="1412" t="n"/>
      <c r="DA107" s="1412" t="n"/>
      <c r="DB107" s="1412" t="n"/>
      <c r="DC107" s="1412" t="n"/>
      <c r="DD107" s="1412" t="n"/>
      <c r="DE107" s="1412" t="n"/>
      <c r="DF107" s="1412" t="n"/>
      <c r="DG107" s="1412" t="n"/>
      <c r="DH107" s="1412" t="n"/>
      <c r="DI107" s="1412" t="n"/>
      <c r="DJ107" s="1440" t="n"/>
      <c r="DK107" s="1441" t="n">
        <v>6.09509292141383</v>
      </c>
      <c r="DL107" s="1441" t="n">
        <v>4.73177634022935</v>
      </c>
      <c r="DM107" s="1428" t="n">
        <v>12.9668853350423</v>
      </c>
      <c r="DN107" s="1428" t="n">
        <v>15.1871811807997</v>
      </c>
      <c r="DO107" s="1428" t="n">
        <v>25.5010772095021</v>
      </c>
      <c r="DP107" s="1428" t="n">
        <v>21.3280727672032</v>
      </c>
      <c r="DQ107" s="1428" t="n">
        <v>17.6567859619314</v>
      </c>
      <c r="DR107" s="1428" t="n">
        <v>19.4590579197518</v>
      </c>
      <c r="DS107" s="1428" t="n">
        <v>20.6633896846469</v>
      </c>
      <c r="DT107" s="1428" t="n">
        <v>25.7198388264802</v>
      </c>
      <c r="DU107" s="1428" t="n">
        <v>35.3815386364794</v>
      </c>
      <c r="DV107" s="1428" t="n">
        <v>30.9160834238942</v>
      </c>
      <c r="DW107" s="1429" t="n">
        <v>-0.06242186371667036</v>
      </c>
      <c r="DX107" s="1428" t="n">
        <v>235.6067802073744</v>
      </c>
      <c r="DY107" s="924" t="n">
        <v>-0.1017487169298583</v>
      </c>
      <c r="DZ107" s="1442" t="n"/>
      <c r="EA107" s="1416" t="n">
        <v>8.505813832131929</v>
      </c>
      <c r="EB107" s="1409" t="n">
        <v>3.82755635687411</v>
      </c>
      <c r="EC107" s="1409" t="n">
        <v>12.3089916814355</v>
      </c>
      <c r="ED107" s="1409" t="n">
        <v>18.8741591442581</v>
      </c>
      <c r="EE107" s="1409" t="n">
        <v>29.0150892110795</v>
      </c>
      <c r="EF107" s="1409" t="n">
        <v>27.8711070673522</v>
      </c>
      <c r="EG107" s="1409" t="n">
        <v>19.9502715817774</v>
      </c>
      <c r="EH107" s="1409" t="n">
        <v>20.5489942277154</v>
      </c>
      <c r="EI107" s="1409" t="n">
        <v>21.6387709640467</v>
      </c>
      <c r="EJ107" s="1409" t="n">
        <v>26.7009256151269</v>
      </c>
      <c r="EK107" s="1409" t="n">
        <v>40.0788683040327</v>
      </c>
      <c r="EL107" s="1409" t="n">
        <v>32.9744073880063</v>
      </c>
      <c r="EM107" s="1418" t="n"/>
      <c r="EN107" s="31" t="n"/>
      <c r="EO107" s="1955">
        <f>SUM(EA107:EL107)</f>
        <v/>
      </c>
    </row>
    <row r="108" ht="27" customFormat="1" customHeight="1" s="190">
      <c r="A108" s="1977" t="n"/>
      <c r="B108" s="1392" t="inlineStr">
        <is>
          <t>规上货运量      (万吨)</t>
        </is>
      </c>
      <c r="C108" s="1409" t="n">
        <v>1.4493</v>
      </c>
      <c r="D108" s="31">
        <f>C108/T108-1</f>
        <v/>
      </c>
      <c r="E108" s="1409" t="n">
        <v>0</v>
      </c>
      <c r="F108" s="31">
        <f>E108/V108-1</f>
        <v/>
      </c>
      <c r="G108" s="1409" t="n">
        <v>3.5427</v>
      </c>
      <c r="H108" s="31">
        <f>G108/X108-1</f>
        <v/>
      </c>
      <c r="I108" s="1409" t="n">
        <v>10.853</v>
      </c>
      <c r="J108" s="31">
        <f>I108/Z108-1</f>
        <v/>
      </c>
      <c r="K108" s="1409" t="n">
        <v>7.9415</v>
      </c>
      <c r="L108" s="31">
        <f>K108/AB108-1</f>
      </c>
      <c r="M108" s="1409" t="n">
        <v>7.4156</v>
      </c>
      <c r="N108" s="31">
        <f>M108/AD108-1</f>
      </c>
      <c r="O108" s="1409" t="n">
        <v>7.9012</v>
      </c>
      <c r="P108" s="31">
        <f>O108/AF108-1</f>
      </c>
      <c r="Q108" s="1409">
        <f>C108+E108+G108+I108+K108+M108+O108</f>
      </c>
      <c r="R108" s="31">
        <f>Q108/SUM(T108,V108,X108,Z108,AB108,AD108,AF108)-1</f>
      </c>
      <c r="S108" s="31" t="n"/>
      <c r="T108" s="1409" t="n">
        <v>2.3373</v>
      </c>
      <c r="U108" s="31">
        <f>T108/AV108-1</f>
        <v/>
      </c>
      <c r="V108" s="1409" t="n">
        <v>2.9957</v>
      </c>
      <c r="W108" s="31">
        <f>V108/AX108-1</f>
        <v/>
      </c>
      <c r="X108" s="1409" t="n">
        <v>7.1113</v>
      </c>
      <c r="Y108" s="31">
        <f>X108/AZ108-1</f>
        <v/>
      </c>
      <c r="Z108" s="1409" t="n">
        <v>7.2938</v>
      </c>
      <c r="AA108" s="31">
        <f>Z108/BB108-1</f>
        <v/>
      </c>
      <c r="AB108" s="1409" t="n">
        <v>8.161799999999999</v>
      </c>
      <c r="AC108" s="31">
        <f>AB108/BD108-1</f>
        <v/>
      </c>
      <c r="AD108" s="1409" t="n">
        <v>10.1363</v>
      </c>
      <c r="AE108" s="31">
        <f>AD108/BF108-1</f>
        <v/>
      </c>
      <c r="AF108" s="1409" t="n">
        <v>13.4953</v>
      </c>
      <c r="AG108" s="31">
        <f>AF108/BH108-1</f>
        <v/>
      </c>
      <c r="AH108" s="1409" t="n">
        <v>14.2002</v>
      </c>
      <c r="AI108" s="31">
        <f>AH108/BJ108-1</f>
        <v/>
      </c>
      <c r="AJ108" s="1409" t="n">
        <v>12.5305</v>
      </c>
      <c r="AK108" s="31">
        <f>AJ108/BL108-1</f>
        <v/>
      </c>
      <c r="AL108" s="1409" t="n">
        <v>6.7948</v>
      </c>
      <c r="AM108" s="31">
        <f>AL108/BN108-1</f>
        <v/>
      </c>
      <c r="AN108" s="1409" t="n">
        <v>10.3543</v>
      </c>
      <c r="AO108" s="31">
        <f>AN108/BP108-1</f>
        <v/>
      </c>
      <c r="AP108" s="1409" t="n">
        <v>6.9012</v>
      </c>
      <c r="AQ108" s="31">
        <f>AP108/BR108-1</f>
        <v/>
      </c>
      <c r="AR108" s="1409">
        <f>T108+V108+X108+Z108+AB108+AD108+AF108+AH108+AJ108+AL108+AN108+AP108</f>
      </c>
      <c r="AS108" s="31">
        <f>AR108/SUM(AV108,AX108,AZ108,BB108,BD108,BF108,BH108,BJ108,BL108,BN108,BP108,BR108)-1</f>
        <v/>
      </c>
      <c r="AT108" s="31" t="n"/>
      <c r="AU108" s="1409">
        <f>AV108+AX108+AZ108+BB108+BD108+BF108+BH108+BJ108+BL108+BN108+BP108</f>
        <v/>
      </c>
      <c r="AV108" s="1409" t="n">
        <v>6.6829</v>
      </c>
      <c r="AW108" s="31">
        <f>AV108/BW108-1</f>
        <v/>
      </c>
      <c r="AX108" s="1409" t="n">
        <v>2.6768</v>
      </c>
      <c r="AY108" s="31">
        <f>AX108/BY108-1</f>
        <v/>
      </c>
      <c r="AZ108" s="1409" t="n">
        <v>9.9892</v>
      </c>
      <c r="BA108" s="31">
        <f>AZ108/CA108-1</f>
        <v/>
      </c>
      <c r="BB108" s="1409" t="n">
        <v>8.1012</v>
      </c>
      <c r="BC108" s="31">
        <f>BB108/CC108-1</f>
        <v/>
      </c>
      <c r="BD108" s="1409" t="n">
        <v>7.9147</v>
      </c>
      <c r="BE108" s="31">
        <f>BD108/CE108-1</f>
        <v/>
      </c>
      <c r="BF108" s="1409" t="n">
        <v>21.4709</v>
      </c>
      <c r="BG108" s="31">
        <f>BF108/CG108-1</f>
        <v/>
      </c>
      <c r="BH108" s="1409" t="n">
        <v>15.5041</v>
      </c>
      <c r="BI108" s="31">
        <f>BH108/CI108-1</f>
        <v/>
      </c>
      <c r="BJ108" s="1409" t="n">
        <v>21.9189</v>
      </c>
      <c r="BK108" s="31">
        <f>BJ108/CK108-1</f>
        <v/>
      </c>
      <c r="BL108" s="1409" t="n">
        <v>19.5958</v>
      </c>
      <c r="BM108" s="31">
        <f>BL108/CM108-1</f>
        <v/>
      </c>
      <c r="BN108" s="1409" t="n">
        <v>15.5923</v>
      </c>
      <c r="BO108" s="31">
        <f>BN108/CO108-1</f>
        <v/>
      </c>
      <c r="BP108" s="1409" t="n">
        <v>10.3017</v>
      </c>
      <c r="BQ108" s="31">
        <f>#REF!/CQ108-1</f>
        <v/>
      </c>
      <c r="BR108" s="1409" t="n">
        <v>7.8767</v>
      </c>
      <c r="BS108" s="31">
        <f>BR108/CS108-1</f>
        <v/>
      </c>
      <c r="BT108" s="1409">
        <f>AV108+AX108+AZ108+BB108+BD108+BF108+BH108+BJ108+BL108+BN108+BP108+BR108</f>
        <v/>
      </c>
      <c r="BU108" s="31">
        <f>BT108/SUM(BW108,BY108,CA108,CC108,CE108,CG108,CI108,CK108,CM108,CO108,CQ108,CS108)-1</f>
        <v/>
      </c>
      <c r="BV108" s="31" t="n"/>
      <c r="BW108" s="1417" t="n">
        <v>5.8794</v>
      </c>
      <c r="BX108" s="1410">
        <f>BW108/DK108-1</f>
        <v/>
      </c>
      <c r="BY108" s="1417" t="n">
        <v>6.4843</v>
      </c>
      <c r="BZ108" s="1410">
        <f>BY108/DL108-1</f>
        <v/>
      </c>
      <c r="CA108" s="1414" t="n">
        <v>13.121</v>
      </c>
      <c r="CB108" s="1410">
        <f>CA108/DM108-1</f>
        <v/>
      </c>
      <c r="CC108" s="1414" t="n">
        <v>13.9706</v>
      </c>
      <c r="CD108" s="1410">
        <f>CC108/DN108-1</f>
        <v/>
      </c>
      <c r="CE108" s="1414" t="n">
        <v>6.1688</v>
      </c>
      <c r="CF108" s="1410">
        <f>CE108/DO108-1</f>
        <v/>
      </c>
      <c r="CG108" s="1427" t="n">
        <v>4.5832</v>
      </c>
      <c r="CH108" s="1410">
        <f>CG108/DP108-1</f>
        <v/>
      </c>
      <c r="CI108" s="1427" t="n">
        <v>11.6979</v>
      </c>
      <c r="CJ108" s="1410">
        <f>CI108/DQ108-1</f>
        <v/>
      </c>
      <c r="CK108" s="1414" t="n">
        <v>26.9372</v>
      </c>
      <c r="CL108" s="1410">
        <f>CK108/DR108-1</f>
        <v/>
      </c>
      <c r="CM108" s="1414" t="n">
        <v>11.3438</v>
      </c>
      <c r="CN108" s="1410">
        <f>CM108/DS108-1</f>
        <v/>
      </c>
      <c r="CO108" s="1414" t="n">
        <v>8.816800000000001</v>
      </c>
      <c r="CP108" s="1410">
        <f>CO108/DT108-1</f>
        <v/>
      </c>
      <c r="CQ108" s="1414" t="n">
        <v>13.1493</v>
      </c>
      <c r="CR108" s="1410">
        <f>CQ108/DV108-1</f>
        <v/>
      </c>
      <c r="CS108" s="1414" t="n">
        <v>9.434699999999999</v>
      </c>
      <c r="CT108" s="1410">
        <f>CS108/DV108-1</f>
        <v/>
      </c>
      <c r="CU108" s="1414">
        <f>BW108+BY108+CA108+CC108+CE108+CG108+CI108+CK108+CM108+CO108+CQ108+CS108</f>
        <v/>
      </c>
      <c r="CV108" s="1410">
        <f>CU108/SUM(DK108:DV108)-1</f>
        <v/>
      </c>
      <c r="CW108" s="1410" t="n"/>
      <c r="CX108" s="1412">
        <f>CS108/CQ108-1</f>
        <v/>
      </c>
      <c r="CY108" s="1412">
        <f>CQ108/CO108-1</f>
        <v/>
      </c>
      <c r="CZ108" s="1412" t="n"/>
      <c r="DA108" s="1412" t="n"/>
      <c r="DB108" s="1412" t="n"/>
      <c r="DC108" s="1412" t="n"/>
      <c r="DD108" s="1412" t="n"/>
      <c r="DE108" s="1412" t="n"/>
      <c r="DF108" s="1412" t="n"/>
      <c r="DG108" s="1412" t="n"/>
      <c r="DH108" s="1412" t="n"/>
      <c r="DI108" s="1412" t="n"/>
      <c r="DJ108" s="1431" t="inlineStr">
        <is>
          <t>林区</t>
        </is>
      </c>
      <c r="DK108" s="1441" t="n">
        <v>3.41</v>
      </c>
      <c r="DL108" s="1441" t="n">
        <v>1.6401</v>
      </c>
      <c r="DM108" s="1428" t="n">
        <v>3.2293</v>
      </c>
      <c r="DN108" s="1428" t="n">
        <v>3.0534</v>
      </c>
      <c r="DO108" s="1428" t="n">
        <v>3.3915</v>
      </c>
      <c r="DP108" s="1428" t="n">
        <v>4.3513</v>
      </c>
      <c r="DQ108" s="1428" t="n">
        <v>4.655</v>
      </c>
      <c r="DR108" s="1428" t="n">
        <v>1.5937</v>
      </c>
      <c r="DS108" s="1428" t="n">
        <v>4.1513</v>
      </c>
      <c r="DT108" s="1428" t="n">
        <v>3.5365</v>
      </c>
      <c r="DU108" s="1428" t="n">
        <v>5.3763</v>
      </c>
      <c r="DV108" s="1428" t="n">
        <v>4.7446</v>
      </c>
      <c r="DW108" s="1429" t="n"/>
      <c r="DX108" s="1428" t="n">
        <v>43.133</v>
      </c>
      <c r="DY108" s="924" t="n"/>
      <c r="DZ108" s="1446" t="n"/>
      <c r="EA108" s="1416" t="n">
        <v>0</v>
      </c>
      <c r="EB108" s="1409" t="n">
        <v>0</v>
      </c>
      <c r="EC108" s="1409" t="n">
        <v>0</v>
      </c>
      <c r="ED108" s="1409" t="n">
        <v>0</v>
      </c>
      <c r="EE108" s="1409" t="n">
        <v>0</v>
      </c>
      <c r="EF108" s="1409" t="n">
        <v>0</v>
      </c>
      <c r="EG108" s="1409" t="n">
        <v>0</v>
      </c>
      <c r="EH108" s="1409" t="n">
        <v>0</v>
      </c>
      <c r="EI108" s="1409" t="n">
        <v>0</v>
      </c>
      <c r="EJ108" s="1409" t="n">
        <v>0</v>
      </c>
      <c r="EK108" s="1409" t="n">
        <v>0</v>
      </c>
      <c r="EL108" s="1409" t="n">
        <v>0</v>
      </c>
      <c r="EM108" s="1443" t="n"/>
      <c r="EN108" s="31" t="n"/>
      <c r="EO108" s="1955">
        <f>SUM(EA108:EL108)</f>
        <v/>
      </c>
    </row>
    <row r="109" ht="27" customFormat="1" customHeight="1" s="190">
      <c r="A109" s="1977" t="n"/>
      <c r="B109" s="1392" t="inlineStr">
        <is>
          <t>规下货运量      (万吨)</t>
        </is>
      </c>
      <c r="C109" s="1409" t="n">
        <v>19.3158026356911</v>
      </c>
      <c r="D109" s="31">
        <f>C109/T109-1</f>
        <v/>
      </c>
      <c r="E109" s="1409" t="n">
        <v>13.9389717250187</v>
      </c>
      <c r="F109" s="31">
        <f>E109/V109-1</f>
        <v/>
      </c>
      <c r="G109" s="1409" t="n">
        <v>28.9227886949681</v>
      </c>
      <c r="H109" s="31">
        <f>G109/X109-1</f>
        <v/>
      </c>
      <c r="I109" s="1409" t="n">
        <v>18.8741060389297</v>
      </c>
      <c r="J109" s="31">
        <f>I109/Z109-1</f>
        <v/>
      </c>
      <c r="K109" s="1409" t="n">
        <v>13.6514099382004</v>
      </c>
      <c r="L109" s="31">
        <f>K109/AB109-1</f>
        <v/>
      </c>
      <c r="M109" s="1409" t="n">
        <v>13.5815861148901</v>
      </c>
      <c r="N109" s="31">
        <f>M109/AD109-1</f>
        <v/>
      </c>
      <c r="O109" s="1409" t="n">
        <v>25.6706771760399</v>
      </c>
      <c r="P109" s="31">
        <f>O109/AF109-1</f>
        <v/>
      </c>
      <c r="Q109" s="1409">
        <f>C109+E109+G109+I109+K109+M109+O109</f>
        <v/>
      </c>
      <c r="R109" s="31">
        <f>Q109/SUM(T109,V109,X109,Z109,AB109,AD109,AF109)-1</f>
        <v/>
      </c>
      <c r="S109" s="31" t="n"/>
      <c r="T109" s="1409" t="n">
        <v>13.3001526990245</v>
      </c>
      <c r="U109" s="31">
        <f>T109/AV109-1</f>
        <v/>
      </c>
      <c r="V109" s="1409" t="n">
        <v>13.642001339635</v>
      </c>
      <c r="W109" s="31">
        <f>V109/AX109-1</f>
        <v/>
      </c>
      <c r="X109" s="1409" t="n">
        <v>22.3184833239023</v>
      </c>
      <c r="Y109" s="31">
        <f>X109/AZ109-1</f>
        <v/>
      </c>
      <c r="Z109" s="1409" t="n">
        <v>18.7893519093936</v>
      </c>
      <c r="AA109" s="31">
        <f>Z109/BB109-1</f>
        <v/>
      </c>
      <c r="AB109" s="1409" t="n">
        <v>12.5450252138991</v>
      </c>
      <c r="AC109" s="31">
        <f>AB109/BD109-1</f>
        <v/>
      </c>
      <c r="AD109" s="1409" t="n">
        <v>9.239726046863501</v>
      </c>
      <c r="AE109" s="31">
        <f>AD109/BF109-1</f>
        <v/>
      </c>
      <c r="AF109" s="1409" t="n">
        <v>20.3750757397975</v>
      </c>
      <c r="AG109" s="31">
        <f>AF109/BH109-1</f>
        <v/>
      </c>
      <c r="AH109" s="1409" t="n">
        <v>31.2611671552156</v>
      </c>
      <c r="AI109" s="31">
        <f>AH109/BJ109-1</f>
        <v/>
      </c>
      <c r="AJ109" s="1409" t="n">
        <v>17.734303607342</v>
      </c>
      <c r="AK109" s="31">
        <f>AJ109/BL109-1</f>
        <v/>
      </c>
      <c r="AL109" s="1409" t="n">
        <v>17.6937858012603</v>
      </c>
      <c r="AM109" s="31">
        <f>AL109/BN109-1</f>
        <v/>
      </c>
      <c r="AN109" s="1409" t="n">
        <v>20.4179636654493</v>
      </c>
      <c r="AO109" s="31">
        <f>AN109/BP109-1</f>
        <v/>
      </c>
      <c r="AP109" s="1409" t="n">
        <v>15.6508632208892</v>
      </c>
      <c r="AQ109" s="31">
        <f>AP109/BR109-1</f>
        <v/>
      </c>
      <c r="AR109" s="1409">
        <f>T109+V109+X109+Z109+AB109+AD109+AF109+AH109+AJ109+AL109+AN109+AP109</f>
        <v/>
      </c>
      <c r="AS109" s="31">
        <f>AR109/SUM(AV109,AX109,AZ109,BB109,BD109,BF109,BH109,BJ109,BL109,BN109,BP109,BR109)-1</f>
        <v/>
      </c>
      <c r="AT109" s="31" t="n"/>
      <c r="AU109" s="1409">
        <f>AV109+AX109+AZ109+BB109+BD109+BF109+BH109+BJ109+BL109+BN109+BP109</f>
        <v/>
      </c>
      <c r="AV109" s="1409" t="n">
        <v>12.9780868382891</v>
      </c>
      <c r="AW109" s="31">
        <f>AV109/BW109-1</f>
        <v/>
      </c>
      <c r="AX109" s="1409" t="n">
        <v>7.5127423912009</v>
      </c>
      <c r="AY109" s="31">
        <f>AX109/BY109-1</f>
        <v/>
      </c>
      <c r="AZ109" s="1409" t="n">
        <v>16.5416158715747</v>
      </c>
      <c r="BA109" s="31">
        <f>AZ109/CA109-1</f>
        <v/>
      </c>
      <c r="BB109" s="1409" t="n">
        <v>17.3005011599952</v>
      </c>
      <c r="BC109" s="31">
        <f>BB109/CC109-1</f>
        <v/>
      </c>
      <c r="BD109" s="1409" t="n">
        <v>11.8870734306529</v>
      </c>
      <c r="BE109" s="31">
        <f>BD109/CE109-1</f>
        <v/>
      </c>
      <c r="BF109" s="1409" t="n">
        <v>0.204637297993898</v>
      </c>
      <c r="BG109" s="31">
        <f>BF109/CG109-1</f>
        <v/>
      </c>
      <c r="BH109" s="1409" t="n">
        <v>18.1355743375623</v>
      </c>
      <c r="BI109" s="31">
        <f>BH109/CI109-1</f>
        <v/>
      </c>
      <c r="BJ109" s="1409" t="n">
        <v>25.9196706748166</v>
      </c>
      <c r="BK109" s="31">
        <f>BJ109/CK109-1</f>
        <v/>
      </c>
      <c r="BL109" s="1409" t="n">
        <v>11.9039969163215</v>
      </c>
      <c r="BM109" s="31">
        <f>BL109/CM109-1</f>
        <v/>
      </c>
      <c r="BN109" s="1409" t="n">
        <v>11.8348100031065</v>
      </c>
      <c r="BO109" s="31">
        <f>BN109/CO109-1</f>
        <v/>
      </c>
      <c r="BP109" s="1409" t="n">
        <v>16.0076566040869</v>
      </c>
      <c r="BQ109" s="31">
        <f>#REF!/CQ109-1</f>
        <v/>
      </c>
      <c r="BR109" s="1409" t="n">
        <v>14.0030744653901</v>
      </c>
      <c r="BS109" s="31">
        <f>BR109/CS109-1</f>
        <v/>
      </c>
      <c r="BT109" s="1409">
        <f>AV109+AX109+AZ109+BB109+BD109+BF109+BH109+BJ109+BL109+BN109+BP109+BR109</f>
        <v/>
      </c>
      <c r="BU109" s="31">
        <f>BT109/SUM(BW109,BY109,CA109,CC109,CE109,CG109,CI109,CK109,CM109,CO109,CQ109,CS109)-1</f>
        <v/>
      </c>
      <c r="BV109" s="31" t="n"/>
      <c r="BW109" s="1417" t="n">
        <v>7.4973249480843</v>
      </c>
      <c r="BX109" s="1410">
        <f>BW109/DK109-1</f>
        <v/>
      </c>
      <c r="BY109" s="1417" t="n">
        <v>12.3556928851444</v>
      </c>
      <c r="BZ109" s="1410">
        <f>BY109/DL109-1</f>
        <v/>
      </c>
      <c r="CA109" s="1414" t="n">
        <v>17.5814318494599</v>
      </c>
      <c r="CB109" s="1410">
        <f>CA109/DM109-1</f>
        <v/>
      </c>
      <c r="CC109" s="1414" t="n">
        <v>12.1919054867215</v>
      </c>
      <c r="CD109" s="1410">
        <f>CC109/DN109-1</f>
        <v/>
      </c>
      <c r="CE109" s="1414" t="n">
        <v>11.2742948421574</v>
      </c>
      <c r="CF109" s="1410">
        <f>CE109/DO109-1</f>
        <v/>
      </c>
      <c r="CG109" s="1427" t="n">
        <v>11.4985202065338</v>
      </c>
      <c r="CH109" s="1410">
        <f>CG109/DP109-1</f>
        <v/>
      </c>
      <c r="CI109" s="1427" t="n">
        <v>22.5327240211358</v>
      </c>
      <c r="CJ109" s="1410">
        <f>CI109/DQ109-1</f>
        <v/>
      </c>
      <c r="CK109" s="1414" t="n">
        <v>24.8504577355808</v>
      </c>
      <c r="CL109" s="1410">
        <f>CK109/DR109-1</f>
        <v/>
      </c>
      <c r="CM109" s="1414" t="n">
        <v>18.1016098983805</v>
      </c>
      <c r="CN109" s="1410">
        <f>CM109/DS109-1</f>
        <v/>
      </c>
      <c r="CO109" s="1414" t="n">
        <v>17.0755919791785</v>
      </c>
      <c r="CP109" s="1410">
        <f>CO109/DT109-1</f>
        <v/>
      </c>
      <c r="CQ109" s="1414" t="n">
        <v>15.3437592356277</v>
      </c>
      <c r="CR109" s="1410">
        <f>CQ109/DV109-1</f>
        <v/>
      </c>
      <c r="CS109" s="1414" t="n">
        <v>12.2378100031858</v>
      </c>
      <c r="CT109" s="1410">
        <f>CS109/DV109-1</f>
        <v/>
      </c>
      <c r="CU109" s="1414">
        <f>BW109+BY109+CA109+CC109+CE109+CG109+CI109+CK109+CM109+CO109+CQ109+CS109</f>
        <v/>
      </c>
      <c r="CV109" s="1410">
        <f>CU109/SUM(DK109:DV109)-1</f>
        <v/>
      </c>
      <c r="CW109" s="1410" t="n"/>
      <c r="CX109" s="1412">
        <f>CS109/CQ109-1</f>
        <v/>
      </c>
      <c r="CY109" s="1412">
        <f>CQ109/CO109-1</f>
        <v/>
      </c>
      <c r="CZ109" s="1412" t="n"/>
      <c r="DA109" s="1412" t="n"/>
      <c r="DB109" s="1412" t="n"/>
      <c r="DC109" s="1412" t="n"/>
      <c r="DD109" s="1412" t="n"/>
      <c r="DE109" s="1412" t="n"/>
      <c r="DF109" s="1412" t="n"/>
      <c r="DG109" s="1412" t="n"/>
      <c r="DH109" s="1412" t="n"/>
      <c r="DI109" s="1412" t="n"/>
      <c r="DK109" s="1441" t="n">
        <v>2.68509292141383</v>
      </c>
      <c r="DL109" s="1441" t="n">
        <v>3.09167634022935</v>
      </c>
      <c r="DM109" s="1428" t="n">
        <v>9.737585335042299</v>
      </c>
      <c r="DN109" s="1428" t="n">
        <v>12.1337811807997</v>
      </c>
      <c r="DO109" s="1428" t="n">
        <v>22.1095772095021</v>
      </c>
      <c r="DP109" s="1428" t="n">
        <v>16.9767727672032</v>
      </c>
      <c r="DQ109" s="1428" t="n">
        <v>13.0017859619314</v>
      </c>
      <c r="DR109" s="1428" t="n">
        <v>17.8653579197518</v>
      </c>
      <c r="DS109" s="1428" t="n">
        <v>16.5120896846469</v>
      </c>
      <c r="DT109" s="1428" t="n">
        <v>22.1833388264802</v>
      </c>
      <c r="DU109" s="1428" t="n">
        <v>30.0052386364794</v>
      </c>
      <c r="DV109" s="1428" t="n">
        <v>26.1714834238942</v>
      </c>
      <c r="DW109" s="1429" t="n">
        <v>-0.2063092107786145</v>
      </c>
      <c r="DX109" s="1428" t="n">
        <v>192.4737802073744</v>
      </c>
      <c r="DY109" s="924" t="n">
        <v>-0.2661933587969677</v>
      </c>
      <c r="DZ109" s="924" t="n"/>
      <c r="EA109" s="1416" t="n">
        <v>8.505813832131929</v>
      </c>
      <c r="EB109" s="1409" t="n">
        <v>3.82755635687411</v>
      </c>
      <c r="EC109" s="1409" t="n">
        <v>12.3089916814355</v>
      </c>
      <c r="ED109" s="1409" t="n">
        <v>18.8741591442581</v>
      </c>
      <c r="EE109" s="1409" t="n">
        <v>29.0150892110795</v>
      </c>
      <c r="EF109" s="1409" t="n">
        <v>27.8711070673522</v>
      </c>
      <c r="EG109" s="1409" t="n">
        <v>19.9502715817774</v>
      </c>
      <c r="EH109" s="1409" t="n">
        <v>20.5489942277154</v>
      </c>
      <c r="EI109" s="1409" t="n">
        <v>21.6387709640467</v>
      </c>
      <c r="EJ109" s="1409" t="n">
        <v>26.7009256151269</v>
      </c>
      <c r="EK109" s="1409" t="n">
        <v>40.0788683040327</v>
      </c>
      <c r="EL109" s="1409" t="n">
        <v>32.9744073880063</v>
      </c>
      <c r="EM109" s="1418" t="n"/>
      <c r="EN109" s="31" t="n"/>
      <c r="EO109" s="1955">
        <f>SUM(EA109:EL109)</f>
        <v/>
      </c>
    </row>
    <row r="110" ht="27" customFormat="1" customHeight="1" s="190">
      <c r="A110" s="1977" t="n"/>
      <c r="B110" s="1392" t="inlineStr">
        <is>
          <t>规上+规下周转量  (万吨公里)</t>
        </is>
      </c>
      <c r="C110" s="1409">
        <f>C111+C112</f>
        <v/>
      </c>
      <c r="D110" s="31">
        <f>C110/T110-1</f>
        <v/>
      </c>
      <c r="E110" s="1409">
        <f>E111+E112</f>
        <v/>
      </c>
      <c r="F110" s="31">
        <f>E110/V110-1</f>
        <v/>
      </c>
      <c r="G110" s="1409">
        <f>G111+G112</f>
        <v/>
      </c>
      <c r="H110" s="31">
        <f>G110/X110-1</f>
        <v/>
      </c>
      <c r="I110" s="1409">
        <f>I111+I112</f>
        <v/>
      </c>
      <c r="J110" s="31">
        <f>I110/Z110-1</f>
        <v/>
      </c>
      <c r="K110" s="2199">
        <f>K111+K112</f>
      </c>
      <c r="L110" s="31">
        <f>K110/AB110-1</f>
      </c>
      <c r="M110" s="2200">
        <f>M111+M112</f>
      </c>
      <c r="N110" s="31">
        <f>M110/AD110-1</f>
      </c>
      <c r="O110" s="2201">
        <f>O111+O112</f>
      </c>
      <c r="P110" s="31">
        <f>O110/AF110-1</f>
      </c>
      <c r="Q110" s="1409">
        <f>C110+E110+G110+I110+K110+M110+O110</f>
      </c>
      <c r="R110" s="31">
        <f>Q110/SUM(T110,V110,X110,Z110,AB110,AD110,AF110)-1</f>
      </c>
      <c r="S110" s="31" t="n"/>
      <c r="T110" s="1409">
        <f>T111+T112</f>
        <v/>
      </c>
      <c r="U110" s="31">
        <f>T110/AV110-1</f>
        <v/>
      </c>
      <c r="V110" s="1409">
        <f>V111+V112</f>
        <v/>
      </c>
      <c r="W110" s="31">
        <f>V110/AX110-1</f>
        <v/>
      </c>
      <c r="X110" s="1409">
        <f>X111+X112</f>
        <v/>
      </c>
      <c r="Y110" s="31">
        <f>X110/AZ110-1</f>
        <v/>
      </c>
      <c r="Z110" s="1409">
        <f>Z111+Z112</f>
        <v/>
      </c>
      <c r="AA110" s="31">
        <f>Z110/BB110-1</f>
        <v/>
      </c>
      <c r="AB110" s="1409">
        <f>AB111+AB112</f>
        <v/>
      </c>
      <c r="AC110" s="31">
        <f>AB110/BD110-1</f>
        <v/>
      </c>
      <c r="AD110" s="1409">
        <f>AD111+AD112</f>
        <v/>
      </c>
      <c r="AE110" s="31">
        <f>AD110/BF110-1</f>
        <v/>
      </c>
      <c r="AF110" s="1409">
        <f>AF111+AF112</f>
        <v/>
      </c>
      <c r="AG110" s="31">
        <f>AF110/BH110-1</f>
        <v/>
      </c>
      <c r="AH110" s="1409">
        <f>AH111+AH112</f>
        <v/>
      </c>
      <c r="AI110" s="31">
        <f>AH110/BJ110-1</f>
        <v/>
      </c>
      <c r="AJ110" s="1409">
        <f>AJ111+AJ112</f>
        <v/>
      </c>
      <c r="AK110" s="31">
        <f>AJ110/BL110-1</f>
        <v/>
      </c>
      <c r="AL110" s="1409">
        <f>AL111+AL112</f>
        <v/>
      </c>
      <c r="AM110" s="31">
        <f>AL110/BN110-1</f>
        <v/>
      </c>
      <c r="AN110" s="1409">
        <f>AN111+AN112</f>
        <v/>
      </c>
      <c r="AO110" s="31">
        <f>AN110/BP110-1</f>
        <v/>
      </c>
      <c r="AP110" s="1409">
        <f>AP111+AP112</f>
        <v/>
      </c>
      <c r="AQ110" s="31">
        <f>AP110/BR110-1</f>
        <v/>
      </c>
      <c r="AR110" s="1409">
        <f>T110+V110+X110+Z110+AB110+AD110+AF110+AH110+AJ110+AL110+AN110+AP110</f>
      </c>
      <c r="AS110" s="31">
        <f>AR110/SUM(AV110,AX110,AZ110,BB110,BD110,BF110,BH110,BJ110,BL110,BN110,BP110,BR110)-1</f>
        <v/>
      </c>
      <c r="AT110" s="31" t="n"/>
      <c r="AU110" s="1409">
        <f>AV110+AX110+AZ110+BB110+BD110+BF110+BH110+BJ110+BL110+BN110+BP110</f>
        <v/>
      </c>
      <c r="AV110" s="1409">
        <f>AV111+AV112</f>
        <v/>
      </c>
      <c r="AW110" s="31">
        <f>AV110/BW110-1</f>
        <v/>
      </c>
      <c r="AX110" s="1409">
        <f>AX111+AX112</f>
        <v/>
      </c>
      <c r="AY110" s="31">
        <f>AX110/BY110-1</f>
        <v/>
      </c>
      <c r="AZ110" s="1409">
        <f>AZ111+AZ112</f>
        <v/>
      </c>
      <c r="BA110" s="31">
        <f>AZ110/CA110-1</f>
        <v/>
      </c>
      <c r="BB110" s="1409">
        <f>BB111+BB112</f>
        <v/>
      </c>
      <c r="BC110" s="31">
        <f>BB110/CC110-1</f>
        <v/>
      </c>
      <c r="BD110" s="1409">
        <f>BD111+BD112</f>
        <v/>
      </c>
      <c r="BE110" s="31">
        <f>BD110/CE110-1</f>
        <v/>
      </c>
      <c r="BF110" s="1409">
        <f>BF111+BF112</f>
        <v/>
      </c>
      <c r="BG110" s="31">
        <f>BF110/CG110-1</f>
        <v/>
      </c>
      <c r="BH110" s="1409">
        <f>BH111+BH112</f>
        <v/>
      </c>
      <c r="BI110" s="31">
        <f>BH110/CI110-1</f>
        <v/>
      </c>
      <c r="BJ110" s="1409">
        <f>BJ111+BJ112</f>
        <v/>
      </c>
      <c r="BK110" s="31">
        <f>BJ110/CK110-1</f>
        <v/>
      </c>
      <c r="BL110" s="1409">
        <f>BL111+BL112</f>
        <v/>
      </c>
      <c r="BM110" s="31">
        <f>BL110/CM110-1</f>
        <v/>
      </c>
      <c r="BN110" s="1409">
        <f>BN111+BN112</f>
        <v/>
      </c>
      <c r="BO110" s="31">
        <f>BN110/CO110-1</f>
        <v/>
      </c>
      <c r="BP110" s="1409">
        <f>BP111+BP112</f>
        <v/>
      </c>
      <c r="BQ110" s="31">
        <f>BP110/CQ110-1</f>
        <v/>
      </c>
      <c r="BR110" s="1409">
        <f>BR111+BR112</f>
        <v/>
      </c>
      <c r="BS110" s="31">
        <f>BR110/CS110-1</f>
        <v/>
      </c>
      <c r="BT110" s="1409">
        <f>AV110+AX110+AZ110+BB110+BD110+BF110+BH110+BJ110+BL110+BN110+BP110+BR110</f>
        <v/>
      </c>
      <c r="BU110" s="31">
        <f>BT110/SUM(BW110,BY110,CA110,CC110,CE110,CG110,CI110,CK110,CM110,CO110,CQ110,CS110)-1</f>
        <v/>
      </c>
      <c r="BV110" s="31" t="n"/>
      <c r="BW110" s="1414">
        <f>BW111+BW112</f>
        <v/>
      </c>
      <c r="BX110" s="1410">
        <f>BW110/DK110-1</f>
        <v/>
      </c>
      <c r="BY110" s="1414">
        <f>BY111+BY112</f>
        <v/>
      </c>
      <c r="BZ110" s="1410">
        <f>BY110/DL110-1</f>
        <v/>
      </c>
      <c r="CA110" s="1414">
        <f>SUM(CA111:CA112)</f>
        <v/>
      </c>
      <c r="CB110" s="1410">
        <f>CA110/DM110-1</f>
        <v/>
      </c>
      <c r="CC110" s="1414" t="n">
        <v>2575.57879498729</v>
      </c>
      <c r="CD110" s="1410">
        <f>CC110/DN110-1</f>
        <v/>
      </c>
      <c r="CE110" s="1414" t="n">
        <v>1301.5878807197</v>
      </c>
      <c r="CF110" s="1410">
        <f>CE110/DO110-1</f>
        <v/>
      </c>
      <c r="CG110" s="1414">
        <f>CG111+CG112</f>
        <v/>
      </c>
      <c r="CH110" s="1410">
        <f>CG110/DP110-1</f>
        <v/>
      </c>
      <c r="CI110" s="1414">
        <f>CI111+CI112</f>
        <v/>
      </c>
      <c r="CJ110" s="1410">
        <f>CI110/DQ110-1</f>
        <v/>
      </c>
      <c r="CK110" s="1414" t="n">
        <v>5663.42312109375</v>
      </c>
      <c r="CL110" s="1410">
        <f>CK110/DR110-1</f>
        <v/>
      </c>
      <c r="CM110" s="1414">
        <f>SUM(CM111:CM112)</f>
        <v/>
      </c>
      <c r="CN110" s="1410">
        <f>CM110/DS110-1</f>
        <v/>
      </c>
      <c r="CO110" s="1414">
        <f>SUM(CO111:CO112)</f>
        <v/>
      </c>
      <c r="CP110" s="1410">
        <f>CO110/DT110-1</f>
        <v/>
      </c>
      <c r="CQ110" s="1414">
        <f>CQ111+CQ112</f>
        <v/>
      </c>
      <c r="CR110" s="1410">
        <f>CQ110/DV110-1</f>
        <v/>
      </c>
      <c r="CS110" s="1414">
        <f>CS111+CS112</f>
        <v/>
      </c>
      <c r="CT110" s="1410">
        <f>CS110/DV110-1</f>
        <v/>
      </c>
      <c r="CU110" s="1414">
        <f>BW110+BY110+CA110+CC110+CE110+CG110+CI110+CK110+CM110+CO110+CQ110+CS110</f>
        <v/>
      </c>
      <c r="CV110" s="1410">
        <f>CU110/SUM(DK110:DV110)-1</f>
        <v/>
      </c>
      <c r="CW110" s="1410" t="n"/>
      <c r="CX110" s="1412">
        <f>CS110/CQ110-1</f>
        <v/>
      </c>
      <c r="CY110" s="1412">
        <f>CQ110/CO110-1</f>
        <v/>
      </c>
      <c r="CZ110" s="1412" t="n"/>
      <c r="DA110" s="1412" t="n"/>
      <c r="DB110" s="1412" t="n"/>
      <c r="DC110" s="1412" t="n"/>
      <c r="DD110" s="1412" t="n"/>
      <c r="DE110" s="1412" t="n"/>
      <c r="DF110" s="1412" t="n"/>
      <c r="DG110" s="1412" t="n"/>
      <c r="DH110" s="1412" t="n"/>
      <c r="DI110" s="1412" t="n"/>
      <c r="DK110" s="1414" t="n">
        <v>498.224150040518</v>
      </c>
      <c r="DL110" s="1414" t="n">
        <v>345.547773096901</v>
      </c>
      <c r="DM110" s="1414" t="n">
        <v>1000.66096941195</v>
      </c>
      <c r="DN110" s="1414" t="n">
        <v>1268.04784112762</v>
      </c>
      <c r="DO110" s="1414" t="n">
        <v>2019.32296252995</v>
      </c>
      <c r="DP110" s="1414" t="n">
        <v>1612.49392686664</v>
      </c>
      <c r="DQ110" s="1414" t="n">
        <v>1609.11172583873</v>
      </c>
      <c r="DR110" s="1414" t="n">
        <v>1717.12183993775</v>
      </c>
      <c r="DS110" s="1414" t="n">
        <v>1677.32682276357</v>
      </c>
      <c r="DT110" s="1414" t="n">
        <v>2083.17529921628</v>
      </c>
      <c r="DU110" s="1414" t="n">
        <v>2697.79793536658</v>
      </c>
      <c r="DV110" s="1414" t="n">
        <v>2752.9415049376</v>
      </c>
      <c r="DW110" s="1410" t="e">
        <v>#DIV/0!</v>
      </c>
      <c r="DX110" s="1414" t="n">
        <v>19281.7727511341</v>
      </c>
      <c r="DY110" s="31" t="n">
        <v>0.09515814051107491</v>
      </c>
      <c r="DZ110" s="31" t="n"/>
      <c r="EA110" s="1399">
        <f>EA111+EA112</f>
        <v/>
      </c>
      <c r="EB110" s="1399">
        <f>EB111+EB112</f>
        <v/>
      </c>
      <c r="EC110" s="1399">
        <f>EC111+EC112</f>
        <v/>
      </c>
      <c r="ED110" s="1399">
        <f>ED111+ED112</f>
        <v/>
      </c>
      <c r="EE110" s="1399">
        <f>EE111+EE112</f>
        <v/>
      </c>
      <c r="EF110" s="1399">
        <f>EF111+EF112</f>
        <v/>
      </c>
      <c r="EG110" s="1399">
        <f>EG111+EG112</f>
        <v/>
      </c>
      <c r="EH110" s="1399">
        <f>EH111+EH112</f>
        <v/>
      </c>
      <c r="EI110" s="1399">
        <f>EI111+EI112</f>
        <v/>
      </c>
      <c r="EJ110" s="1399">
        <f>EJ111+EJ112</f>
        <v/>
      </c>
      <c r="EK110" s="1417">
        <f>EK111+EK112</f>
        <v/>
      </c>
      <c r="EL110" s="1417">
        <f>EL111+EL112</f>
        <v/>
      </c>
      <c r="EM110" s="1418" t="n"/>
      <c r="EN110" s="31" t="n"/>
      <c r="EO110" s="1435" t="n"/>
    </row>
    <row r="111" ht="27" customFormat="1" customHeight="1" s="190">
      <c r="A111" s="1977" t="n"/>
      <c r="B111" s="1392" t="inlineStr">
        <is>
          <t>规上货物周转量  (万吨公里)</t>
        </is>
      </c>
      <c r="C111" s="1409" t="n">
        <v>118.8431</v>
      </c>
      <c r="D111" s="31">
        <f>C111/T111-1</f>
        <v/>
      </c>
      <c r="E111" s="1409" t="n">
        <v>0</v>
      </c>
      <c r="F111" s="31">
        <f>E111/V111-1</f>
        <v/>
      </c>
      <c r="G111" s="1409" t="n">
        <v>303.0995</v>
      </c>
      <c r="H111" s="31">
        <f>G111/X111-1</f>
        <v/>
      </c>
      <c r="I111" s="1409" t="n">
        <v>640.8637</v>
      </c>
      <c r="J111" s="31">
        <f>I111/Z111-1</f>
        <v/>
      </c>
      <c r="K111" s="1409" t="n">
        <v>500.8884</v>
      </c>
      <c r="L111" s="31">
        <f>K111/AB111-1</f>
      </c>
      <c r="M111" s="1409" t="n">
        <v>274.1621</v>
      </c>
      <c r="N111" s="31">
        <f>M111/AD111-1</f>
      </c>
      <c r="O111" s="1409" t="n">
        <v>261.3211</v>
      </c>
      <c r="P111" s="31">
        <f>O111/AF111-1</f>
      </c>
      <c r="Q111" s="1409">
        <f>C111+E111+G111+I111+K111+M111+O111</f>
      </c>
      <c r="R111" s="31">
        <f>Q111/SUM(T111,V111,X111,Z111,AB111,AD111,AF111)-1</f>
      </c>
      <c r="S111" s="31" t="n"/>
      <c r="T111" s="1409" t="n">
        <v>918.5734</v>
      </c>
      <c r="U111" s="31">
        <f>T111/AV111-1</f>
        <v/>
      </c>
      <c r="V111" s="1409" t="n">
        <v>442.4451</v>
      </c>
      <c r="W111" s="31">
        <f>V111/AX111-1</f>
        <v/>
      </c>
      <c r="X111" s="1409" t="n">
        <v>1046.0237</v>
      </c>
      <c r="Y111" s="31">
        <f>X111/AZ111-1</f>
        <v/>
      </c>
      <c r="Z111" s="1409" t="n">
        <v>963.2156</v>
      </c>
      <c r="AA111" s="31">
        <f>Z111/BB111-1</f>
        <v/>
      </c>
      <c r="AB111" s="1409" t="n">
        <v>933.0904</v>
      </c>
      <c r="AC111" s="31">
        <f>AB111/BD111-1</f>
        <v/>
      </c>
      <c r="AD111" s="1409" t="n">
        <v>1115.6034</v>
      </c>
      <c r="AE111" s="31">
        <f>AD111/BF111-1</f>
        <v/>
      </c>
      <c r="AF111" s="1409" t="n">
        <v>1178.6997</v>
      </c>
      <c r="AG111" s="31">
        <f>AF111/BH111-1</f>
        <v/>
      </c>
      <c r="AH111" s="1409" t="n">
        <v>850.5551</v>
      </c>
      <c r="AI111" s="31">
        <f>AH111/BJ111-1</f>
        <v/>
      </c>
      <c r="AJ111" s="1409" t="n">
        <v>1029.3115</v>
      </c>
      <c r="AK111" s="31">
        <f>AJ111/BL111-1</f>
        <v/>
      </c>
      <c r="AL111" s="1409" t="n">
        <v>468.2503</v>
      </c>
      <c r="AM111" s="31">
        <f>AL111/BN111-1</f>
        <v/>
      </c>
      <c r="AN111" s="1409" t="n">
        <v>872.3466</v>
      </c>
      <c r="AO111" s="31">
        <f>AN111/BP111-1</f>
        <v/>
      </c>
      <c r="AP111" s="1409" t="n">
        <v>664.7776</v>
      </c>
      <c r="AQ111" s="31">
        <f>AP111/BR111-1</f>
        <v/>
      </c>
      <c r="AR111" s="1409">
        <f>T111+V111+X111+Z111+AB111+AD111+AF111+AH111+AJ111+AL111+AN111+AP111</f>
      </c>
      <c r="AS111" s="31">
        <f>AR111/SUM(AV111,AX111,AZ111,BB111,BD111,BF111,BH111,BJ111,BL111,BN111,BP111,BR111)-1</f>
        <v/>
      </c>
      <c r="AT111" s="31" t="n"/>
      <c r="AU111" s="1409">
        <f>AV111+AX111+AZ111+BB111+BD111+BF111+BH111+BJ111+BL111+BN111+BP111</f>
        <v/>
      </c>
      <c r="AV111" s="1409" t="n">
        <v>1539.4766</v>
      </c>
      <c r="AW111" s="31">
        <f>AV111/BW111-1</f>
        <v/>
      </c>
      <c r="AX111" s="1409" t="n">
        <v>1169.6376</v>
      </c>
      <c r="AY111" s="31">
        <f>AX111/BY111-1</f>
        <v/>
      </c>
      <c r="AZ111" s="1409" t="n">
        <v>2310.115</v>
      </c>
      <c r="BA111" s="31">
        <f>AZ111/CA111-1</f>
        <v/>
      </c>
      <c r="BB111" s="1409" t="n">
        <v>650.7011</v>
      </c>
      <c r="BC111" s="31">
        <f>BB111/CC111-1</f>
        <v/>
      </c>
      <c r="BD111" s="1409" t="n">
        <v>569.3585</v>
      </c>
      <c r="BE111" s="31">
        <f>BD111/CE111-1</f>
        <v/>
      </c>
      <c r="BF111" s="1409" t="n">
        <v>950.2705999999999</v>
      </c>
      <c r="BG111" s="31">
        <f>BF111/CG111-1</f>
        <v/>
      </c>
      <c r="BH111" s="1409" t="n">
        <v>1061.8062</v>
      </c>
      <c r="BI111" s="31">
        <f>BH111/CI111-1</f>
        <v/>
      </c>
      <c r="BJ111" s="1409" t="n">
        <v>1562.7639</v>
      </c>
      <c r="BK111" s="31">
        <f>BJ111/CK111-1</f>
        <v/>
      </c>
      <c r="BL111" s="1409" t="n">
        <v>2271.1167</v>
      </c>
      <c r="BM111" s="31">
        <f>BL111/CM111-1</f>
        <v/>
      </c>
      <c r="BN111" s="1409" t="n">
        <v>2477.196</v>
      </c>
      <c r="BO111" s="31">
        <f>BN111/CO111-1</f>
        <v/>
      </c>
      <c r="BP111" s="1409" t="n">
        <v>2682.2473</v>
      </c>
      <c r="BQ111" s="31">
        <f>BP111/CQ111-1</f>
        <v/>
      </c>
      <c r="BR111" s="1409" t="n">
        <v>401.4664</v>
      </c>
      <c r="BS111" s="31">
        <f>BR111/CS111-1</f>
        <v/>
      </c>
      <c r="BT111" s="1409">
        <f>AV111+AX111+AZ111+BB111+BD111+BF111+BH111+BJ111+BL111+BN111+BP111+BR111</f>
        <v/>
      </c>
      <c r="BU111" s="31">
        <f>BT111/SUM(BW111,BY111,CA111,CC111,CE111,CG111,CI111,CK111,CM111,CO111,CQ111,CS111)-1</f>
        <v/>
      </c>
      <c r="BV111" s="31" t="n"/>
      <c r="BW111" s="1417" t="n">
        <v>1089.4347</v>
      </c>
      <c r="BX111" s="1410">
        <f>BW111/DK111-1</f>
        <v/>
      </c>
      <c r="BY111" s="1417" t="n">
        <v>1196.8492</v>
      </c>
      <c r="BZ111" s="1410">
        <f>BY111/DL111-1</f>
        <v/>
      </c>
      <c r="CA111" s="1414" t="n">
        <v>2060.9436</v>
      </c>
      <c r="CB111" s="1410">
        <f>CA111/DM111-1</f>
        <v/>
      </c>
      <c r="CC111" s="1414" t="n">
        <v>1689.8204</v>
      </c>
      <c r="CD111" s="1410">
        <f>CC111/DN111-1</f>
        <v/>
      </c>
      <c r="CE111" s="1414" t="n">
        <v>507.2802</v>
      </c>
      <c r="CF111" s="1410">
        <f>CE111/DO111-1</f>
        <v/>
      </c>
      <c r="CG111" s="1427" t="n">
        <v>377.9182</v>
      </c>
      <c r="CH111" s="1410">
        <f>CG111/DP111-1</f>
        <v/>
      </c>
      <c r="CI111" s="1427" t="n">
        <v>2239.3184</v>
      </c>
      <c r="CJ111" s="1410">
        <f>CI111/DQ111-1</f>
        <v/>
      </c>
      <c r="CK111" s="1414" t="n">
        <v>3832.5217</v>
      </c>
      <c r="CL111" s="1410">
        <f>CK111/DR111-1</f>
        <v/>
      </c>
      <c r="CM111" s="1427" t="n">
        <v>1819.0127</v>
      </c>
      <c r="CN111" s="1410">
        <f>CM111/DS111-1</f>
        <v/>
      </c>
      <c r="CO111" s="1427" t="n">
        <v>1610.9247</v>
      </c>
      <c r="CP111" s="1410">
        <f>CO111/DT111-1</f>
        <v/>
      </c>
      <c r="CQ111" s="1417" t="n">
        <v>1700.1547</v>
      </c>
      <c r="CR111" s="1410">
        <f>CQ111/DV111-1</f>
        <v/>
      </c>
      <c r="CS111" s="1417" t="n">
        <v>1638.398</v>
      </c>
      <c r="CT111" s="1410">
        <f>CS111/DV111-1</f>
        <v/>
      </c>
      <c r="CU111" s="1414">
        <f>BW111+BY111+CA111+CC111+CE111+CG111+CI111+CK111+CM111+CO111+CQ111+CS111</f>
        <v/>
      </c>
      <c r="CV111" s="1410">
        <f>CU111/SUM(DK111:DV111)-1</f>
        <v/>
      </c>
      <c r="CW111" s="1410" t="n"/>
      <c r="CX111" s="1412">
        <f>CS111/CQ111-1</f>
        <v/>
      </c>
      <c r="CY111" s="1412">
        <f>CQ111/CO111-1</f>
        <v/>
      </c>
      <c r="CZ111" s="1412" t="n"/>
      <c r="DA111" s="1412" t="n"/>
      <c r="DB111" s="1412" t="n"/>
      <c r="DC111" s="1412" t="n"/>
      <c r="DD111" s="1412" t="n"/>
      <c r="DE111" s="1412" t="n"/>
      <c r="DF111" s="1412" t="n"/>
      <c r="DG111" s="1412" t="n"/>
      <c r="DH111" s="1412" t="n"/>
      <c r="DI111" s="1412" t="n"/>
      <c r="DK111" s="1417" t="n">
        <v>190.4356</v>
      </c>
      <c r="DL111" s="1417" t="n">
        <v>87.5453</v>
      </c>
      <c r="DM111" s="1414" t="n">
        <v>67.03440000000001</v>
      </c>
      <c r="DN111" s="1414" t="n">
        <v>220.8188</v>
      </c>
      <c r="DO111" s="1414" t="n">
        <v>323.7591</v>
      </c>
      <c r="DP111" s="1414" t="n">
        <v>373.826</v>
      </c>
      <c r="DQ111" s="1414" t="n">
        <v>379.4706</v>
      </c>
      <c r="DR111" s="1414" t="n">
        <v>173.8198</v>
      </c>
      <c r="DS111" s="1414" t="n">
        <v>446.3597</v>
      </c>
      <c r="DT111" s="1414" t="n">
        <v>398.0611</v>
      </c>
      <c r="DU111" s="1414" t="n">
        <v>558.3518</v>
      </c>
      <c r="DV111" s="1414" t="n">
        <v>325.4494</v>
      </c>
      <c r="DW111" s="1410" t="e">
        <v>#DIV/0!</v>
      </c>
      <c r="DX111" s="1414" t="n">
        <v>3544.9316</v>
      </c>
      <c r="DY111" s="31" t="e">
        <v>#DIV/0!</v>
      </c>
      <c r="DZ111" s="1415" t="n"/>
      <c r="EA111" s="1416" t="n">
        <v>0</v>
      </c>
      <c r="EB111" s="1409" t="n">
        <v>0</v>
      </c>
      <c r="EC111" s="1409" t="n">
        <v>0</v>
      </c>
      <c r="ED111" s="1409" t="n">
        <v>0</v>
      </c>
      <c r="EE111" s="1409" t="n">
        <v>0</v>
      </c>
      <c r="EF111" s="1409" t="n">
        <v>0</v>
      </c>
      <c r="EG111" s="1409" t="n">
        <v>0</v>
      </c>
      <c r="EH111" s="1409" t="n">
        <v>0</v>
      </c>
      <c r="EI111" s="1409" t="n">
        <v>0</v>
      </c>
      <c r="EJ111" s="1409" t="n">
        <v>0</v>
      </c>
      <c r="EK111" s="1409" t="n">
        <v>0</v>
      </c>
      <c r="EL111" s="1409" t="n">
        <v>0</v>
      </c>
      <c r="EM111" s="1443" t="n"/>
      <c r="EN111" s="31" t="n"/>
      <c r="EO111" s="1955">
        <f>SUM(EA111:EL111)</f>
        <v/>
      </c>
    </row>
    <row r="112" ht="27" customFormat="1" customHeight="1" s="190" thickBot="1">
      <c r="A112" s="1954" t="n"/>
      <c r="B112" s="1392" t="inlineStr">
        <is>
          <t>规下货物周转量  (万吨公里)</t>
        </is>
      </c>
      <c r="C112" s="1417" t="n">
        <v>1868.34686681703</v>
      </c>
      <c r="D112" s="31">
        <f>C112/T112-1</f>
        <v/>
      </c>
      <c r="E112" s="1417" t="n">
        <v>1524.86655591822</v>
      </c>
      <c r="F112" s="31">
        <f>E112/V112-1</f>
        <v/>
      </c>
      <c r="G112" s="1417" t="n">
        <v>3114.02019256471</v>
      </c>
      <c r="H112" s="31">
        <f>G112/X112-1</f>
        <v/>
      </c>
      <c r="I112" s="1417" t="n">
        <v>1724.4394822674</v>
      </c>
      <c r="J112" s="31">
        <f>I112/Z112-1</f>
        <v/>
      </c>
      <c r="K112" s="2202" t="n">
        <v>867.626411125851</v>
      </c>
      <c r="L112" s="31">
        <f>K112/AB112-1</f>
      </c>
      <c r="M112" s="2203" t="n">
        <v>980.520933534572</v>
      </c>
      <c r="N112" s="31">
        <f>M112/AD112-1</f>
      </c>
      <c r="O112" s="2204" t="n">
        <v>2697.09468945545</v>
      </c>
      <c r="P112" s="31">
        <f>O112/AF112-1</f>
      </c>
      <c r="Q112" s="1409">
        <f>C112+E112+G112+I112+K112+M112+O112</f>
      </c>
      <c r="R112" s="31">
        <f>Q112/SUM(T112,V112,X112,Z112,AB112,AD112,AF112)-1</f>
      </c>
      <c r="S112" s="31" t="n"/>
      <c r="T112" s="1417" t="n">
        <v>924.602563548127</v>
      </c>
      <c r="U112" s="31">
        <f>T112/AV112-1</f>
        <v/>
      </c>
      <c r="V112" s="1417" t="n">
        <v>1416.85817650066</v>
      </c>
      <c r="W112" s="31">
        <f>V112/AX112-1</f>
        <v/>
      </c>
      <c r="X112" s="1417" t="n">
        <v>2197.98440632144</v>
      </c>
      <c r="Y112" s="31">
        <f>X112/AZ112-1</f>
        <v/>
      </c>
      <c r="Z112" s="1417" t="n">
        <v>1280.94491351363</v>
      </c>
      <c r="AA112" s="31">
        <f>Z112/BB112-1</f>
        <v/>
      </c>
      <c r="AB112" s="1417" t="n">
        <v>513.865295357843</v>
      </c>
      <c r="AC112" s="31">
        <f>AB112/BD112-1</f>
        <v/>
      </c>
      <c r="AD112" s="1417" t="n">
        <v>238.775144006845</v>
      </c>
      <c r="AE112" s="31">
        <f>AD112/BF112-1</f>
        <v/>
      </c>
      <c r="AF112" s="1417" t="n">
        <v>1919.94167110076</v>
      </c>
      <c r="AG112" s="31">
        <f>AF112/BH112-1</f>
        <v/>
      </c>
      <c r="AH112" s="1417" t="n">
        <v>3222.4490396097</v>
      </c>
      <c r="AI112" s="31">
        <f>AH112/BJ112-1</f>
        <v/>
      </c>
      <c r="AJ112" s="1417" t="n">
        <v>1771.37055239044</v>
      </c>
      <c r="AK112" s="31">
        <f>AJ112/BL112-1</f>
        <v/>
      </c>
      <c r="AL112" s="1417" t="n">
        <v>1800.97727328673</v>
      </c>
      <c r="AM112" s="31">
        <f>AL112/BN112-1</f>
        <v/>
      </c>
      <c r="AN112" s="1417" t="n">
        <v>1391.92466132221</v>
      </c>
      <c r="AO112" s="31">
        <f>AN112/BP112-1</f>
        <v/>
      </c>
      <c r="AP112" s="1417" t="n">
        <v>706.172137433926</v>
      </c>
      <c r="AQ112" s="31">
        <f>AP112/BR112-1</f>
        <v/>
      </c>
      <c r="AR112" s="1409">
        <f>T112+V112+X112+Z112+AB112+AD112+AF112+AH112+AJ112+AL112+AN112+AP112</f>
      </c>
      <c r="AS112" s="31">
        <f>AR112/SUM(AV112,AX112,AZ112,BB112,BD112,BF112,BH112,BJ112,BL112,BN112,BP112,BR112)-1</f>
        <v/>
      </c>
      <c r="AT112" s="31" t="n"/>
      <c r="AU112" s="1409">
        <f>AV112+AX112+AZ112+BB112+BD112+BF112+BH112+BJ112+BL112+BN112+BP112</f>
        <v/>
      </c>
      <c r="AV112" s="1417" t="n">
        <v>727.59327033675</v>
      </c>
      <c r="AW112" s="31">
        <f>AV112/BW112-1</f>
        <v/>
      </c>
      <c r="AX112" s="1417" t="n">
        <v>289.265831438414</v>
      </c>
      <c r="AY112" s="31">
        <f>AX112/BY112-1</f>
        <v/>
      </c>
      <c r="AZ112" s="1417" t="n">
        <v>959.537008882586</v>
      </c>
      <c r="BA112" s="31">
        <f>AZ112/CA112-1</f>
        <v/>
      </c>
      <c r="BB112" s="1409" t="n">
        <v>1429.62699830204</v>
      </c>
      <c r="BC112" s="31">
        <f>BB112/CC112-1</f>
        <v/>
      </c>
      <c r="BD112" s="1409" t="n">
        <v>678.622390619333</v>
      </c>
      <c r="BE112" s="31">
        <f>BD112/CE112-1</f>
        <v/>
      </c>
      <c r="BF112" s="1409" t="n">
        <v>285.285854211648</v>
      </c>
      <c r="BG112" s="31">
        <f>BF112/CG112-1</f>
        <v/>
      </c>
      <c r="BH112" s="1409" t="n">
        <v>1907.16077592517</v>
      </c>
      <c r="BI112" s="31">
        <f>BH112/CI112-1</f>
        <v/>
      </c>
      <c r="BJ112" s="1409" t="n">
        <v>2775.16445734661</v>
      </c>
      <c r="BK112" s="31">
        <f>BJ112/CK112-1</f>
        <v/>
      </c>
      <c r="BL112" s="1409" t="n">
        <v>805.243946521673</v>
      </c>
      <c r="BM112" s="31">
        <f>BL112/CM112-1</f>
        <v/>
      </c>
      <c r="BN112" s="1409" t="n">
        <v>483.298501897118</v>
      </c>
      <c r="BO112" s="31">
        <f>BN112/CO112-1</f>
        <v/>
      </c>
      <c r="BP112" s="1409" t="n">
        <v>150.120410787481</v>
      </c>
      <c r="BQ112" s="31">
        <f>BP112/CQ112-1</f>
        <v/>
      </c>
      <c r="BR112" s="1409" t="n">
        <v>872.7996733137099</v>
      </c>
      <c r="BS112" s="31">
        <f>BR112/CS112-1</f>
        <v/>
      </c>
      <c r="BT112" s="1409">
        <f>AV112+AX112+AZ112+BB112+BD112+BF112+BH112+BJ112+BL112+BN112+BP112+BR112</f>
        <v/>
      </c>
      <c r="BU112" s="31">
        <f>BT112/SUM(BW112,BY112,CA112,CC112,CE112,CG112,CI112,CK112,CM112,CO112,CQ112,CS112)-1</f>
        <v/>
      </c>
      <c r="BV112" s="31" t="n"/>
      <c r="BW112" s="1414" t="n">
        <v>681.734166432396</v>
      </c>
      <c r="BX112" s="1410">
        <f>BW112/DK112-1</f>
        <v/>
      </c>
      <c r="BY112" s="1414" t="n">
        <v>1049.51898376437</v>
      </c>
      <c r="BZ112" s="1410">
        <f>BY112/DL112-1</f>
        <v/>
      </c>
      <c r="CA112" s="1414" t="n">
        <v>1514.6132814852</v>
      </c>
      <c r="CB112" s="1410">
        <f>CA112/DM112-1</f>
        <v/>
      </c>
      <c r="CC112" s="1414" t="n">
        <v>885.7583949872881</v>
      </c>
      <c r="CD112" s="1410">
        <f>CC112/DN112-1</f>
        <v/>
      </c>
      <c r="CE112" s="1414" t="n">
        <v>794.307680719702</v>
      </c>
      <c r="CF112" s="1410">
        <f>CE112/DO112-1</f>
        <v/>
      </c>
      <c r="CG112" s="1414" t="n">
        <v>826.957515301589</v>
      </c>
      <c r="CH112" s="1410">
        <f>CG112/DP112-1</f>
        <v/>
      </c>
      <c r="CI112" s="1427" t="n">
        <v>1559.37482161815</v>
      </c>
      <c r="CJ112" s="1410">
        <f>CI112/DQ112-1</f>
        <v/>
      </c>
      <c r="CK112" s="1414" t="n">
        <v>1830.90142109375</v>
      </c>
      <c r="CL112" s="1410">
        <f>CK112/DR112-1</f>
        <v/>
      </c>
      <c r="CM112" s="1414" t="n">
        <v>1390.80171840547</v>
      </c>
      <c r="CN112" s="1410">
        <f>CM112/DS112-1</f>
        <v/>
      </c>
      <c r="CO112" s="1414" t="n">
        <v>1290.90608238091</v>
      </c>
      <c r="CP112" s="1410">
        <f>CO112/DT112-1</f>
        <v/>
      </c>
      <c r="CQ112" s="1414" t="n">
        <v>990.434660364193</v>
      </c>
      <c r="CR112" s="1410">
        <f>CQ112/DV112-1</f>
        <v/>
      </c>
      <c r="CS112" s="1414" t="n">
        <v>777.128765978892</v>
      </c>
      <c r="CT112" s="1410">
        <f>CS112/DV112-1</f>
        <v/>
      </c>
      <c r="CU112" s="1414">
        <f>BW112+BY112+CA112+CC112+CE112+CG112+CI112+CK112+CM112+CO112+CQ112+CS112</f>
        <v/>
      </c>
      <c r="CV112" s="1410">
        <f>CU112/SUM(DK112:DV112)-1</f>
        <v/>
      </c>
      <c r="CW112" s="1410" t="n"/>
      <c r="CX112" s="1412">
        <f>CS112/CQ112-1</f>
        <v/>
      </c>
      <c r="CY112" s="1412">
        <f>CQ112/CO112-1</f>
        <v/>
      </c>
      <c r="CZ112" s="1412" t="n"/>
      <c r="DA112" s="1412" t="n"/>
      <c r="DB112" s="1412" t="n"/>
      <c r="DC112" s="1412" t="n"/>
      <c r="DD112" s="1412" t="n"/>
      <c r="DE112" s="1412" t="n"/>
      <c r="DF112" s="1412" t="n"/>
      <c r="DG112" s="1412" t="n"/>
      <c r="DH112" s="1412" t="n"/>
      <c r="DI112" s="1412" t="n"/>
      <c r="DJ112" s="2035" t="n"/>
      <c r="DK112" s="1423" t="n">
        <v>307.788550040518</v>
      </c>
      <c r="DL112" s="1423" t="n">
        <v>258.002473096901</v>
      </c>
      <c r="DM112" s="1423" t="n">
        <v>933.626569411949</v>
      </c>
      <c r="DN112" s="1423" t="n">
        <v>1047.22904112762</v>
      </c>
      <c r="DO112" s="1423" t="n">
        <v>1695.56386252995</v>
      </c>
      <c r="DP112" s="1423" t="n">
        <v>1238.66792686664</v>
      </c>
      <c r="DQ112" s="1423" t="n">
        <v>1229.64112583873</v>
      </c>
      <c r="DR112" s="1423" t="n">
        <v>1543.30203993775</v>
      </c>
      <c r="DS112" s="1423" t="n">
        <v>1230.96712276357</v>
      </c>
      <c r="DT112" s="1423" t="n">
        <v>1685.11419921628</v>
      </c>
      <c r="DU112" s="1423" t="n">
        <v>2139.44613536658</v>
      </c>
      <c r="DV112" s="1423" t="n">
        <v>2427.4921049376</v>
      </c>
      <c r="DW112" s="1424" t="e">
        <v>#DIV/0!</v>
      </c>
      <c r="DX112" s="1423" t="n">
        <v>15736.8411511341</v>
      </c>
      <c r="DY112" s="1425" t="n">
        <v>-0.106185415882961</v>
      </c>
      <c r="DZ112" s="923" t="n"/>
      <c r="EA112" s="1414" t="n">
        <v>672.746587263292</v>
      </c>
      <c r="EB112" s="1414" t="n">
        <v>330.325093373469</v>
      </c>
      <c r="EC112" s="1414" t="n">
        <v>980.289972048936</v>
      </c>
      <c r="ED112" s="1414" t="n">
        <v>1471.97934514692</v>
      </c>
      <c r="EE112" s="1414" t="n">
        <v>2231.55733073601</v>
      </c>
      <c r="EF112" s="1414" t="n">
        <v>1965.99159115589</v>
      </c>
      <c r="EG112" s="1414" t="n">
        <v>1691.39654243938</v>
      </c>
      <c r="EH112" s="1414" t="n">
        <v>1860.20515050465</v>
      </c>
      <c r="EI112" s="1409" t="n">
        <v>1707.52217933697</v>
      </c>
      <c r="EJ112" s="1409" t="n">
        <v>1929.70670733565</v>
      </c>
      <c r="EK112" s="1409" t="n">
        <v>2764.66166400184</v>
      </c>
      <c r="EL112" s="1409" t="n">
        <v>2642.99568992887</v>
      </c>
      <c r="EM112" s="1443" t="n"/>
      <c r="EN112" s="1450" t="n"/>
      <c r="EO112" s="1955">
        <f>SUM(EA112:EL112)</f>
        <v/>
      </c>
    </row>
    <row r="113" customFormat="1" s="190">
      <c r="C113" s="1451" t="n"/>
      <c r="E113" s="1451" t="n"/>
      <c r="G113" s="1451" t="n"/>
      <c r="I113" s="1451" t="n"/>
      <c r="K113" s="1451" t="n"/>
      <c r="M113" s="1451" t="n"/>
      <c r="O113" s="1451" t="n"/>
      <c r="T113" s="1451" t="n"/>
      <c r="AH113" s="1451" t="n"/>
      <c r="AJ113" s="1451" t="n"/>
      <c r="AL113" s="1451" t="n"/>
      <c r="AN113" s="1451" t="n"/>
      <c r="AP113" s="1451" t="n"/>
      <c r="AT113" s="924" t="n"/>
      <c r="BF113" s="1451" t="n"/>
      <c r="BH113" s="1451" t="n"/>
      <c r="BJ113" s="1451" t="n"/>
      <c r="BL113" s="1451" t="n"/>
      <c r="BM113" s="1452" t="n"/>
      <c r="BN113" s="1451" t="n"/>
      <c r="BO113" s="1452" t="n"/>
      <c r="BP113" s="1453" t="n"/>
      <c r="BQ113" s="1452" t="n"/>
      <c r="BR113" s="1453" t="n"/>
      <c r="BS113" s="1452" t="n"/>
      <c r="CE113" s="1454" t="n"/>
      <c r="CG113" s="1453" t="n"/>
      <c r="CI113" s="1453" t="n"/>
      <c r="CK113" s="1451" t="n"/>
      <c r="CM113" s="1451" t="n"/>
      <c r="CO113" s="1451" t="n"/>
      <c r="CQ113" s="1455" t="n"/>
      <c r="CS113" s="1455" t="n"/>
      <c r="DP113" s="1451" t="n"/>
      <c r="DX113" s="1435" t="n"/>
      <c r="EA113" s="1435" t="n"/>
      <c r="EB113" s="1435" t="n"/>
      <c r="EC113" s="1456" t="n"/>
      <c r="ED113" s="1435" t="n"/>
      <c r="EE113" s="1435" t="n"/>
      <c r="EF113" s="1435" t="n"/>
      <c r="EG113" s="1435" t="n"/>
      <c r="EH113" s="1435" t="n"/>
      <c r="EI113" s="1435" t="n"/>
      <c r="EJ113" s="1435" t="n"/>
      <c r="EK113" s="1435" t="n"/>
      <c r="EN113" s="1452" t="n"/>
    </row>
    <row r="114">
      <c r="AT114" s="1452" t="n"/>
      <c r="DS114" s="1956">
        <f>DS112+DS106+DS100+DS94+DS88+DS82+DS76+DS58+DS70+DS52+DS46+DS40+DS34+DS64+DS28+DS22+DS16</f>
        <v/>
      </c>
      <c r="DT114" s="1956">
        <f>DT112+DT106+DT100+DT94+DT88+DT82+DT76+DT58+DT70+DT52+DT46+DT40+DT34+DT64+DT28+DT22+DT16</f>
        <v/>
      </c>
      <c r="DU114" s="1956">
        <f>DU112+DU106+DU100+DU94+DU88+DU82+DU76+DU58+DU70+DU52+DU46+DU40+DU34+DU64+DU28+DU22+DU16</f>
        <v/>
      </c>
      <c r="DV114" s="1956">
        <f>DV112+DV106+DV100+DV94+DV88+DV82+DV76+DV58+DV70+DV52+DV46+DV40+DV34+DV64+DV28+DV22+DV16</f>
        <v/>
      </c>
    </row>
    <row r="115">
      <c r="C115" s="1956">
        <f>C8-C15-C21-C27-C33-C39-C45-C51-C57-C63-C69-C75-C81-C87-C93-C99-C105-C111</f>
        <v/>
      </c>
      <c r="E115" s="1956">
        <f>E8-E15-E21-E27-E33-E39-E45-E51-E57-E63-E69-E75-E81-E87-E93-E99-E105-E111</f>
        <v/>
      </c>
      <c r="G115" s="1956">
        <f>G8-G15-G21-G27-G33-G39-G45-G51-G57-G63-G69-G75-G81-G87-G93-G99-G105-G111</f>
        <v/>
      </c>
      <c r="I115" s="1956">
        <f>I8-I15-I21-I27-I33-I39-I45-I51-I57-I63-I69-I75-I81-I87-I93-I99-I105-I111</f>
        <v/>
      </c>
      <c r="K115" s="2205">
        <f>K8-K15-K21-K27-K33-K39-K45-K51-K57-K63-K69-K75-K81-K87-K93-K99-K105-K111</f>
      </c>
      <c r="M115" s="2206">
        <f>M8-M15-M21-M27-M33-M39-M45-M51-M57-M63-M69-M75-M81-M87-M93-M99-M105-M111</f>
      </c>
      <c r="O115" s="2207">
        <f>O8-O15-O21-O27-O33-O39-O45-O51-O57-O63-O69-O75-O81-O87-O93-O99-O105-O111</f>
      </c>
      <c r="T115" s="1956">
        <f>T8-T15-T21-T27-T33-T39-T45-T51-T57-T63-T69-T75-T81-T87-T93-T99-T105-T111</f>
        <v/>
      </c>
      <c r="V115" s="1956">
        <f>V8-V15-V21-V27-V33-V39-V45-V51-V57-V63-V69-V75-V81-V87-V93-V99-V105-V111</f>
        <v/>
      </c>
      <c r="X115" s="1956">
        <f>X8-X15-X21-X27-X33-X39-X45-X51-X57-X63-X69-X75-X81-X87-X93-X99-X105-X111</f>
        <v/>
      </c>
      <c r="Z115" s="1956">
        <f>Z8-Z15-Z21-Z27-Z33-Z39-Z45-Z51-Z57-Z63-Z69-Z75-Z81-Z87-Z93-Z99-Z105-Z111</f>
        <v/>
      </c>
      <c r="AB115" s="1956">
        <f>AB8-AB15-AB21-AB27-AB33-AB39-AB45-AB51-AB57-AB63-AB69-AB75-AB81-AB87-AB93-AB99-AB105-AB111</f>
        <v/>
      </c>
      <c r="AD115" s="1956">
        <f>AD8-AD15-AD21-AD27-AD33-AD39-AD45-AD51-AD57-AD63-AD69-AD75-AD81-AD87-AD93-AD99-AD105-AD111</f>
        <v/>
      </c>
      <c r="AF115" s="1956">
        <f>AF8-AF15-AF21-AF27-AF33-AF39-AF45-AF51-AF57-AF63-AF69-AF75-AF81-AF87-AF93-AF99-AF105-AF111</f>
        <v/>
      </c>
      <c r="AH115" s="1956">
        <f>AH8-AH15-AH21-AH27-AH33-AH39-AH45-AH51-AH57-AH63-AH69-AH75-AH81-AH87-AH93-AH99-AH105-AH111</f>
        <v/>
      </c>
      <c r="AJ115" s="1956">
        <f>AJ8-AJ15-AJ21-AJ27-AJ33-AJ39-AJ45-AJ51-AJ57-AJ63-AJ69-AJ75-AJ81-AJ87-AJ93-AJ99-AJ105-AJ111</f>
        <v/>
      </c>
      <c r="AL115" s="1956">
        <f>AL8-AL15-AL21-AL27-AL33-AL39-AL45-AL51-AL57-AL63-AL69-AL75-AL81-AL87-AL93-AL99-AL105-AL111</f>
        <v/>
      </c>
      <c r="AN115" s="1956">
        <f>AN8-AN15-AN21-AN27-AN33-AN39-AN45-AN51-AN57-AN63-AN69-AN75-AN81-AN87-AN93-AN99-AN105-AN111</f>
        <v/>
      </c>
      <c r="AP115" s="1956">
        <f>AP8-AP15-AP21-AP27-AP33-AP39-AP45-AP51-AP57-AP63-AP69-AP75-AP81-AP87-AP93-AP99-AP105-AP111</f>
        <v/>
      </c>
      <c r="AX115" s="1956">
        <f>AX8-AX15-AX21-AX27-AX33-AX39-AX45-AX51-AX57-AX63-AX69-AX75-AX81-AX87-AX93-AX99-AX105-AX111</f>
        <v/>
      </c>
      <c r="AZ115" s="1956">
        <f>AZ8-AZ15-AZ21-AZ27-AZ33-AZ39-AZ45-AZ51-AZ57-AZ63-AZ69-AZ75-AZ81-AZ87-AZ93-AZ99-AZ105-AZ111</f>
        <v/>
      </c>
      <c r="BB115" s="1956">
        <f>BB8-BB15-BB21-BB27-BB33-BB39-BB45-BB51-BB57-BB63-BB69-BB75-BB81-BB87-BB93-BB99-BB105-BB111</f>
        <v/>
      </c>
      <c r="BD115" s="1956">
        <f>BD8-BD15-BD21-BD27-BD33-BD39-BD45-BD51-BD57-BD63-BD69-BD75-BD81-BD87-BD93-BD99-BD105-BD111</f>
        <v/>
      </c>
      <c r="BF115" s="1956">
        <f>BF8-BF15-BF21-BF27-BF33-BF39-BF45-BF51-BF57-BF63-BF69-BF75-BF81-BF87-BF93-BF99-BF105-BF111</f>
        <v/>
      </c>
      <c r="BH115" s="1956">
        <f>BH8-BH15-BH21-BH27-BH33-BH39-BH45-BH51-BH57-BH63-BH69-BH75-BH81-BH87-BH93-BH99-BH105-BH111</f>
        <v/>
      </c>
      <c r="BJ115" s="1956">
        <f>BJ8-BJ15-BJ21-BJ27-BJ33-BJ39-BJ45-BJ51-BJ57-BJ63-BJ69-BJ75-BJ81-BJ87-BJ93-BJ99-BJ105-BJ111</f>
        <v/>
      </c>
      <c r="BL115" s="1956">
        <f>BL8-BL15-BL21-BL27-BL33-BL39-BL45-BL51-BL57-BL63-BL69-BL75-BL81-BL87-BL93-BL99-BL105-BL111</f>
        <v/>
      </c>
      <c r="BN115" s="1956">
        <f>BN8-BN15-BN21-BN27-BN33-BN39-BN45-BN51-BN57-BN63-BN69-BN75-BN81-BN87-BN93-BN99-BN105-BN111</f>
        <v/>
      </c>
      <c r="BP115" s="1952">
        <f>BP8-BP15-BP21-BP27-BP33-BP39-BP45-BP51-BP57-BP63-BP69-BP75-BP81-BP87-BP93-BP99-BP105-BP111</f>
        <v/>
      </c>
      <c r="BR115" s="1952">
        <f>BR8-BR15-BR21-BR27-BR33-BR39-BR45-BR51-BR57-BR63-BR69-BR75-BR81-BR87-BR93-BR99-BR105-BR111</f>
        <v/>
      </c>
    </row>
    <row r="116">
      <c r="C116" s="1956">
        <f>C7-C12-C18-C24-C30-C36-C42-C48-C54-C60-C66-C72-C78-C84-C90-C96-C102-C108</f>
        <v/>
      </c>
      <c r="E116" s="1956">
        <f>E7-E12-E18-E24-E30-E36-E42-E48-E54-E60-E66-E72-E78-E84-E90-E96-E102-E108</f>
        <v/>
      </c>
      <c r="G116" s="1956">
        <f>G7-G12-G18-G24-G30-G36-G42-G48-G54-G60-G66-G72-G78-G84-G90-G96-G102-G108</f>
        <v/>
      </c>
      <c r="I116" s="1956">
        <f>I7-I12-I18-I24-I30-I36-I42-I48-I54-I60-I66-I72-I78-I84-I90-I96-I102-I108</f>
        <v/>
      </c>
      <c r="K116" s="2208">
        <f>K7-K12-K18-K24-K30-K36-K42-K48-K54-K60-K66-K72-K78-K84-K90-K96-K102-K108</f>
      </c>
      <c r="M116" s="2209">
        <f>M7-M12-M18-M24-M30-M36-M42-M48-M54-M60-M66-M72-M78-M84-M90-M96-M102-M108</f>
      </c>
      <c r="O116" s="2210">
        <f>O7-O12-O18-O24-O30-O36-O42-O48-O54-O60-O66-O72-O78-O84-O90-O96-O102-O108</f>
      </c>
      <c r="T116" s="1956">
        <f>T7-T12-T18-T24-T30-T36-T42-T48-T54-T60-T66-T72-T78-T84-T90-T96-T102-T108</f>
        <v/>
      </c>
      <c r="V116" s="1956">
        <f>V7-V12-V18-V24-V30-V36-V42-V48-V54-V60-V66-V72-V78-V84-V90-V96-V102-V108</f>
        <v/>
      </c>
      <c r="X116" s="1956">
        <f>X7-X12-X18-X24-X30-X36-X42-X48-X54-X60-X66-X72-X78-X84-X90-X96-X102-X108</f>
        <v/>
      </c>
      <c r="Z116" s="1956">
        <f>Z7-Z12-Z18-Z24-Z30-Z36-Z42-Z48-Z54-Z60-Z66-Z72-Z78-Z84-Z90-Z96-Z102-Z108</f>
        <v/>
      </c>
      <c r="AB116" s="1956">
        <f>AB7-AB12-AB18-AB24-AB30-AB36-AB42-AB48-AB54-AB60-AB66-AB72-AB78-AB84-AB90-AB96-AB102-AB108</f>
        <v/>
      </c>
      <c r="AD116" s="1956">
        <f>AD7-AD12-AD18-AD24-AD30-AD36-AD42-AD48-AD54-AD60-AD66-AD72-AD78-AD84-AD90-AD96-AD102-AD108</f>
        <v/>
      </c>
      <c r="AF116" s="1956">
        <f>AF7-AF12-AF18-AF24-AF30-AF36-AF42-AF48-AF54-AF60-AF66-AF72-AF78-AF84-AF90-AF96-AF102-AF108</f>
        <v/>
      </c>
      <c r="AH116" s="1956">
        <f>AH7-AH12-AH18-AH24-AH30-AH36-AH42-AH48-AH54-AH60-AH66-AH72-AH78-AH84-AH90-AH96-AH102-AH108</f>
        <v/>
      </c>
      <c r="AJ116" s="1956">
        <f>AJ7-AJ12-AJ18-AJ24-AJ30-AJ36-AJ42-AJ48-AJ54-AJ60-AJ66-AJ72-AJ78-AJ84-AJ90-AJ96-AJ102-AJ108</f>
        <v/>
      </c>
      <c r="AL116" s="1956">
        <f>AL7-AL12-AL18-AL24-AL30-AL36-AL42-AL48-AL54-AL60-AL66-AL72-AL78-AL84-AL90-AL96-AL102-AL108</f>
        <v/>
      </c>
      <c r="AN116" s="1956">
        <f>AN7-AN12-AN18-AN24-AN30-AN36-AN42-AN48-AN54-AN60-AN66-AN72-AN78-AN84-AN90-AN96-AN102-AN108</f>
        <v/>
      </c>
      <c r="AP116" s="1956">
        <f>AP7-AP12-AP18-AP24-AP30-AP36-AP42-AP48-AP54-AP60-AP66-AP72-AP78-AP84-AP90-AP96-AP102-AP108</f>
        <v/>
      </c>
      <c r="AX116" s="1956">
        <f>AX7-AX12-AX18-AX24-AX30-AX36-AX42-AX48-AX54-AX60-AX66-AX72-AX78-AX84-AX90-AX96-AX102-AX108</f>
        <v/>
      </c>
      <c r="AZ116" s="1956">
        <f>AZ7-AZ12-AZ18-AZ24-AZ30-AZ36-AZ42-AZ48-AZ54-AZ60-AZ66-AZ72-AZ78-AZ84-AZ90-AZ96-AZ102-AZ108</f>
        <v/>
      </c>
      <c r="BB116" s="1956">
        <f>BB7-BB12-BB18-BB24-BB30-BB36-BB42-BB48-BB54-BB60-BB66-BB72-BB78-BB84-BB90-BB96-BB102-BB108</f>
        <v/>
      </c>
      <c r="BD116" s="1956">
        <f>BD7-BD12-BD18-BD24-BD30-BD36-BD42-BD48-BD54-BD60-BD66-BD72-BD78-BD84-BD90-BD96-BD102-BD108</f>
        <v/>
      </c>
      <c r="BF116" s="1956">
        <f>BF7-BF12-BF18-BF24-BF30-BF36-BF42-BF48-BF54-BF60-BF66-BF72-BF78-BF84-BF90-BF96-BF102-BF108</f>
        <v/>
      </c>
      <c r="BH116" s="1956">
        <f>BH7-BH12-BH18-BH24-BH30-BH36-BH42-BH48-BH54-BH60-BH66-BH72-BH78-BH84-BH90-BH96-BH102-BH108</f>
        <v/>
      </c>
      <c r="BJ116" s="1956">
        <f>BJ7-BJ12-BJ18-BJ24-BJ30-BJ36-BJ42-BJ48-BJ54-BJ60-BJ66-BJ72-BJ78-BJ84-BJ90-BJ96-BJ102-BJ108</f>
        <v/>
      </c>
      <c r="BL116" s="1956">
        <f>BL7-BL12-BL18-BL24-BL30-BL36-BL42-BL48-BL54-BL60-BL66-BL72-BL78-BL84-BL90-BL96-BL102-BL108</f>
        <v/>
      </c>
      <c r="BN116" s="1956">
        <f>BN7-BN12-BN18-BN24-BN30-BN36-BN42-BN48-BN54-BN60-BN66-BN72-BN78-BN84-BN90-BN96-BN102-BN108</f>
        <v/>
      </c>
      <c r="BP116" s="1952">
        <f>BP7-BP12-BP18-BP24-BP30-BP36-BP42-BP48-BP54-BP60-BP66-BP72-BP78-BP84-BP90-BP96-BP102-BP108</f>
        <v/>
      </c>
      <c r="BR116" s="1952">
        <f>BR7-BR12-BR18-BR24-BR30-BR36-BR42-BR48-BR54-BR60-BR66-BR72-BR78-BR84-BR90-BR96-BR102-BR108</f>
        <v/>
      </c>
    </row>
    <row r="117">
      <c r="C117" s="1956">
        <f>C10-C16-C22-C28-C34-C40-C46-C52-C58-C64-C70-C76-C82-C88-C94-C100-C106-C112</f>
        <v/>
      </c>
      <c r="E117" s="1956">
        <f>E10-E16-E22-E28-E34-E40-E46-E52-E58-E64-E70-E76-E82-E88-E94-E100-E106-E112</f>
        <v/>
      </c>
      <c r="G117" s="1956">
        <f>G10-G16-G22-G28-G34-G40-G46-G52-G58-G64-G70-G76-G82-G88-G94-G100-G106-G112</f>
        <v/>
      </c>
      <c r="I117" s="1956">
        <f>I10-I16-I22-I28-I34-I40-I46-I52-I58-I64-I70-I76-I82-I88-I94-I100-I106-I112</f>
        <v/>
      </c>
      <c r="K117" s="2211">
        <f>K10-K16-K22-K28-K34-K40-K46-K52-K58-K64-K70-K76-K82-K88-K94-K100-K106-K112</f>
      </c>
      <c r="M117" s="2212">
        <f>M10-M16-M22-M28-M34-M40-M46-M52-M58-M64-M70-M76-M82-M88-M94-M100-M106-M112</f>
      </c>
      <c r="O117" s="2213">
        <f>O10-O16-O22-O28-O34-O40-O46-O52-O58-O64-O70-O76-O82-O88-O94-O100-O106-O112</f>
      </c>
      <c r="T117" s="1956">
        <f>T10-T16-T22-T28-T34-T40-T46-T52-T58-T64-T70-T76-T82-T88-T94-T100-T106-T112</f>
        <v/>
      </c>
      <c r="V117" s="1943">
        <f>V10-V16-V22-V28-V34-V40-V46-V52-V58-V64-V70-V76-V82-V88-V94-V100-V106-V112</f>
        <v/>
      </c>
      <c r="X117" s="1943">
        <f>X10-X16-X22-X28-X34-X40-X46-X52-X58-X64-X70-X76-X82-X88-X94-X100-X106-X112</f>
        <v/>
      </c>
      <c r="Z117" s="1943">
        <f>Z10-Z16-Z22-Z28-Z34-Z40-Z46-Z52-Z58-Z64-Z70-Z76-Z82-Z88-Z94-Z100-Z106-Z112</f>
        <v/>
      </c>
      <c r="AB117" s="1943">
        <f>AB10-AB16-AB22-AB28-AB34-AB40-AB46-AB52-AB58-AB64-AB70-AB76-AB82-AB88-AB94-AB100-AB106-AB112</f>
        <v/>
      </c>
      <c r="AD117" s="1943">
        <f>AD10-AD16-AD22-AD28-AD34-AD40-AD46-AD52-AD58-AD64-AD70-AD76-AD82-AD88-AD94-AD100-AD106-AD112</f>
        <v/>
      </c>
      <c r="AF117" s="1943">
        <f>AF10-AF16-AF22-AF28-AF34-AF40-AF46-AF52-AF58-AF64-AF70-AF76-AF82-AF88-AF94-AF100-AF106-AF112</f>
        <v/>
      </c>
      <c r="AH117" s="1956">
        <f>AH10-AH16-AH22-AH28-AH34-AH40-AH46-AH52-AH58-AH64-AH70-AH76-AH82-AH88-AH94-AH100-AH106-AH112</f>
        <v/>
      </c>
      <c r="AJ117" s="1956">
        <f>AJ10-AJ16-AJ22-AJ28-AJ34-AJ40-AJ46-AJ52-AJ58-AJ64-AJ70-AJ76-AJ82-AJ88-AJ94-AJ100-AJ106-AJ112</f>
        <v/>
      </c>
      <c r="AL117" s="1956">
        <f>AL10-AL16-AL22-AL28-AL34-AL40-AL46-AL52-AL58-AL64-AL70-AL76-AL82-AL88-AL94-AL100-AL106-AL112</f>
        <v/>
      </c>
      <c r="AN117" s="1956">
        <f>AN10-AN16-AN22-AN28-AN34-AN40-AN46-AN52-AN58-AN64-AN70-AN76-AN82-AN88-AN94-AN100-AN106-AN112</f>
        <v/>
      </c>
      <c r="AP117" s="1956">
        <f>AP10-AP16-AP22-AP28-AP34-AP40-AP46-AP52-AP58-AP64-AP70-AP76-AP82-AP88-AP94-AP100-AP106-AP112</f>
        <v/>
      </c>
      <c r="AX117" s="1943">
        <f>AX10-AX16-AX22-AX28-AX34-AX40-AX46-AX52-AX58-AX64-AX70-AX76-AX82-AX88-AX94-AX100-AX106-AX112</f>
        <v/>
      </c>
      <c r="AZ117" s="1943">
        <f>AZ10-AZ16-AZ22-AZ28-AZ34-AZ40-AZ46-AZ52-AZ58-AZ64-AZ70-AZ76-AZ82-AZ88-AZ94-AZ100-AZ106-AZ112</f>
        <v/>
      </c>
      <c r="BB117" s="1943">
        <f>BB10-BB16-BB22-BB28-BB34-BB40-BB46-BB52-BB58-BB64-BB70-BB76-BB82-BB88-BB94-BB100-BB106-BB112</f>
        <v/>
      </c>
      <c r="BD117" s="1943">
        <f>BD10-BD16-BD22-BD28-BD34-BD40-BD46-BD52-BD58-BD64-BD70-BD76-BD82-BD88-BD94-BD100-BD106-BD112</f>
        <v/>
      </c>
      <c r="BF117" s="1943">
        <f>BF10-BF16-BF22-BF28-BF34-BF40-BF46-BF52-BF58-BF64-BF70-BF76-BF82-BF88-BF94-BF100-BF106-BF112</f>
        <v/>
      </c>
      <c r="BH117" s="1943">
        <f>BH10-BH16-BH22-BH28-BH34-BH40-BH46-BH52-BH58-BH64-BH70-BH76-BH82-BH88-BH94-BH100-BH106-BH112</f>
        <v/>
      </c>
      <c r="BJ117" s="1943">
        <f>BJ10-BJ16-BJ22-BJ28-BJ34-BJ40-BJ46-BJ52-BJ58-BJ64-BJ70-BJ76-BJ82-BJ88-BJ94-BJ100-BJ106-BJ112</f>
        <v/>
      </c>
      <c r="BL117" s="1943">
        <f>BL10-BL16-BL22-BL28-BL34-BL40-BL46-BL52-BL58-BL64-BL70-BL76-BL82-BL88-BL94-BL100-BL106-BL112</f>
        <v/>
      </c>
      <c r="BN117" s="1943">
        <f>BN10-BN16-BN22-BN28-BN34-BN40-BN46-BN52-BN58-BN64-BN70-BN76-BN82-BN88-BN94-BN100-BN106-BN112</f>
        <v/>
      </c>
      <c r="BP117" s="1952">
        <f>BP10-BP16-BP22-BP28-BP34-BP40-BP46-BP52-BP58-BP64-BP70-BP76-BP82-BP88-BP94-BP100-BP106-BP112</f>
        <v/>
      </c>
      <c r="BR117" s="1952">
        <f>BR10-BR16-BR22-BR28-BR34-BR40-BR46-BR52-BR58-BR64-BR70-BR76-BR82-BR88-BR94-BR100-BR106-BR112</f>
        <v/>
      </c>
      <c r="CC117" s="1458" t="n"/>
      <c r="EH117" s="1956">
        <f>EH16+EH22+EH28+EH64+EH34+EH40+EH46+EH52+EH70+EH58+EH76+EH82+EH88+EH94+EH100+EH106+EH112</f>
        <v/>
      </c>
    </row>
    <row r="118">
      <c r="C118" s="1956">
        <f>C6-C14-C20-C26-C32-C38-C44-C50-C56-C62-C68-C74-C80-C86-C92-C98-C104-C110</f>
        <v/>
      </c>
      <c r="E118" s="1956">
        <f>E6-E14-E20-E26-E32-E38-E44-E50-E56-E62-E68-E74-E80-E86-E92-E98-E104-E110</f>
        <v/>
      </c>
      <c r="G118" s="1956">
        <f>G6-G14-G20-G26-G32-G38-G44-G50-G56-G62-G68-G74-G80-G86-G92-G98-G104-G110</f>
        <v/>
      </c>
      <c r="I118" s="1956">
        <f>I6-I14-I20-I26-I32-I38-I44-I50-I56-I62-I68-I74-I80-I86-I92-I98-I104-I110</f>
        <v/>
      </c>
      <c r="K118" s="2214">
        <f>K6-K14-K20-K26-K32-K38-K44-K50-K56-K62-K68-K74-K80-K86-K92-K98-K104-K110</f>
      </c>
      <c r="M118" s="2215">
        <f>M6-M14-M20-M26-M32-M38-M44-M50-M56-M62-M68-M74-M80-M86-M92-M98-M104-M110</f>
      </c>
      <c r="O118" s="2216">
        <f>O6-O14-O20-O26-O32-O38-O44-O50-O56-O62-O68-O74-O80-O86-O92-O98-O104-O110</f>
      </c>
      <c r="T118" s="1956">
        <f>T6-T14-T20-T26-T32-T38-T44-T50-T56-T62-T68-T74-T80-T86-T92-T98-T104-T110</f>
        <v/>
      </c>
      <c r="V118" s="1943">
        <f>V6-V14-V20-V26-V32-V38-V44-V50-V56-V62-V68-V74-V80-V86-V92-V98-V104-V110</f>
        <v/>
      </c>
      <c r="X118" s="1943">
        <f>X6-X14-X20-X26-X32-X38-X44-X50-X56-X62-X68-X74-X80-X86-X92-X98-X104-X110</f>
        <v/>
      </c>
      <c r="Z118" s="1943">
        <f>Z6-Z14-Z20-Z26-Z32-Z38-Z44-Z50-Z56-Z62-Z68-Z74-Z80-Z86-Z92-Z98-Z104-Z110</f>
        <v/>
      </c>
      <c r="AB118" s="1943">
        <f>AB6-AB14-AB20-AB26-AB32-AB38-AB44-AB50-AB56-AB62-AB68-AB74-AB80-AB86-AB92-AB98-AB104-AB110</f>
        <v/>
      </c>
      <c r="AD118" s="1943">
        <f>AD6-AD14-AD20-AD26-AD32-AD38-AD44-AD50-AD56-AD62-AD68-AD74-AD80-AD86-AD92-AD98-AD104-AD110</f>
        <v/>
      </c>
      <c r="AF118" s="1943">
        <f>AF6-AF14-AF20-AF26-AF32-AF38-AF44-AF50-AF56-AF62-AF68-AF74-AF80-AF86-AF92-AF98-AF104-AF110</f>
        <v/>
      </c>
      <c r="AH118" s="1956">
        <f>AH6-AH14-AH20-AH26-AH32-AH38-AH44-AH50-AH56-AH62-AH68-AH74-AH80-AH86-AH92-AH98-AH104-AH110</f>
        <v/>
      </c>
      <c r="AJ118" s="1956">
        <f>AJ6-AJ14-AJ20-AJ26-AJ32-AJ38-AJ44-AJ50-AJ56-AJ62-AJ68-AJ74-AJ80-AJ86-AJ92-AJ98-AJ104-AJ110</f>
        <v/>
      </c>
      <c r="AL118" s="1956">
        <f>AL6-AL14-AL20-AL26-AL32-AL38-AL44-AL50-AL56-AL62-AL68-AL74-AL80-AL86-AL92-AL98-AL104-AL110</f>
        <v/>
      </c>
      <c r="AN118" s="1956">
        <f>AN6-AN14-AN20-AN26-AN32-AN38-AN44-AN50-AN56-AN62-AN68-AN74-AN80-AN86-AN92-AN98-AN104-AN110</f>
        <v/>
      </c>
      <c r="AP118" s="1956">
        <f>AP6-AP14-AP20-AP26-AP32-AP38-AP44-AP50-AP56-AP62-AP68-AP74-AP80-AP86-AP92-AP98-AP104-AP110</f>
        <v/>
      </c>
      <c r="AX118" s="1943">
        <f>AX6-AX14-AX20-AX26-AX32-AX38-AX44-AX50-AX56-AX62-AX68-AX74-AX80-AX86-AX92-AX98-AX104-AX110</f>
        <v/>
      </c>
      <c r="AZ118" s="1943">
        <f>AZ6-AZ14-AZ20-AZ26-AZ32-AZ38-AZ44-AZ50-AZ56-AZ62-AZ68-AZ74-AZ80-AZ86-AZ92-AZ98-AZ104-AZ110</f>
        <v/>
      </c>
      <c r="BB118" s="1943">
        <f>BB6-BB14-BB20-BB26-BB32-BB38-BB44-BB50-BB56-BB62-BB68-BB74-BB80-BB86-BB92-BB98-BB104-BB110</f>
        <v/>
      </c>
      <c r="BD118" s="1943">
        <f>BD6-BD14-BD20-BD26-BD32-BD38-BD44-BD50-BD56-BD62-BD68-BD74-BD80-BD86-BD92-BD98-BD104-BD110</f>
        <v/>
      </c>
      <c r="BF118" s="1943">
        <f>BF6-BF14-BF20-BF26-BF32-BF38-BF44-BF50-BF56-BF62-BF68-BF74-BF80-BF86-BF92-BF98-BF104-BF110</f>
        <v/>
      </c>
      <c r="BH118" s="1943">
        <f>BH6-BH14-BH20-BH26-BH32-BH38-BH44-BH50-BH56-BH62-BH68-BH74-BH80-BH86-BH92-BH98-BH104-BH110</f>
        <v/>
      </c>
      <c r="BJ118" s="1943">
        <f>BJ6-BJ14-BJ20-BJ26-BJ32-BJ38-BJ44-BJ50-BJ56-BJ62-BJ68-BJ74-BJ80-BJ86-BJ92-BJ98-BJ104-BJ110</f>
        <v/>
      </c>
      <c r="BL118" s="1943">
        <f>BL6-BL14-BL20-BL26-BL32-BL38-BL44-BL50-BL56-BL62-BL68-BL74-BL80-BL86-BL92-BL98-BL104-BL110</f>
        <v/>
      </c>
      <c r="BN118" s="1943">
        <f>BN6-BN14-BN20-BN26-BN32-BN38-BN44-BN50-BN56-BN62-BN68-BN74-BN80-BN86-BN92-BN98-BN104-BN110</f>
        <v/>
      </c>
      <c r="BP118" s="1952">
        <f>BP6-BP14-BP20-BP26-BP32-BP38-BP44-BP50-BP56-BP62-BP68-BP74-BP80-BP86-BP92-BP98-BP104-BP110</f>
        <v/>
      </c>
      <c r="BR118" s="1952">
        <f>BR6-BR14-BR20-BR26-BR32-BR38-BR44-BR50-BR56-BR62-BR68-BR74-BR80-BR86-BR92-BR98-BR104-BR110</f>
        <v/>
      </c>
    </row>
  </sheetData>
  <autoFilter ref="A4:EO78"/>
  <mergeCells count="181">
    <mergeCell ref="BD3:BD4"/>
    <mergeCell ref="EA3:EA4"/>
    <mergeCell ref="L3:L4"/>
    <mergeCell ref="A59:A64"/>
    <mergeCell ref="N3:N4"/>
    <mergeCell ref="F3:F4"/>
    <mergeCell ref="BF3:BF4"/>
    <mergeCell ref="X3:X4"/>
    <mergeCell ref="Z3:Z4"/>
    <mergeCell ref="BH3:BH4"/>
    <mergeCell ref="DJ78:DJ82"/>
    <mergeCell ref="BZ3:BZ4"/>
    <mergeCell ref="DY3:DY4"/>
    <mergeCell ref="BR3:BR4"/>
    <mergeCell ref="CB3:CB4"/>
    <mergeCell ref="EB3:EB4"/>
    <mergeCell ref="ED3:ED4"/>
    <mergeCell ref="DV3:DV4"/>
    <mergeCell ref="G3:G4"/>
    <mergeCell ref="I3:I4"/>
    <mergeCell ref="CF3:CF4"/>
    <mergeCell ref="EJ3:EJ4"/>
    <mergeCell ref="CR3:CR4"/>
    <mergeCell ref="A65:A70"/>
    <mergeCell ref="CT3:CT4"/>
    <mergeCell ref="AG3:AG4"/>
    <mergeCell ref="AI3:AI4"/>
    <mergeCell ref="AS3:AS4"/>
    <mergeCell ref="CU3:CU4"/>
    <mergeCell ref="BE3:BE4"/>
    <mergeCell ref="A17:A22"/>
    <mergeCell ref="DJ66:DJ70"/>
    <mergeCell ref="A53:A58"/>
    <mergeCell ref="O3:O4"/>
    <mergeCell ref="AY3:AY4"/>
    <mergeCell ref="Q3:Q4"/>
    <mergeCell ref="BS3:BS4"/>
    <mergeCell ref="H1:H2"/>
    <mergeCell ref="BU3:BU4"/>
    <mergeCell ref="DJ12:DJ16"/>
    <mergeCell ref="J1:J2"/>
    <mergeCell ref="BM3:BM4"/>
    <mergeCell ref="CE3:CE4"/>
    <mergeCell ref="DM3:DM4"/>
    <mergeCell ref="DO3:DO4"/>
    <mergeCell ref="CG3:CG4"/>
    <mergeCell ref="EG3:EG4"/>
    <mergeCell ref="EI3:EI4"/>
    <mergeCell ref="B3:B4"/>
    <mergeCell ref="BN3:BN4"/>
    <mergeCell ref="A11:A16"/>
    <mergeCell ref="BP3:BP4"/>
    <mergeCell ref="W1:W2"/>
    <mergeCell ref="Y1:Y2"/>
    <mergeCell ref="AJ3:AJ4"/>
    <mergeCell ref="AL3:AL4"/>
    <mergeCell ref="D3:D4"/>
    <mergeCell ref="EK3:EK4"/>
    <mergeCell ref="CN3:CN4"/>
    <mergeCell ref="DJ108:DJ112"/>
    <mergeCell ref="CP3:CP4"/>
    <mergeCell ref="AX3:AX4"/>
    <mergeCell ref="AC1:AC2"/>
    <mergeCell ref="DJ24:DJ28"/>
    <mergeCell ref="AZ3:AZ4"/>
    <mergeCell ref="A89:A94"/>
    <mergeCell ref="AW1:AW2"/>
    <mergeCell ref="AE1:AE2"/>
    <mergeCell ref="AY1:AY2"/>
    <mergeCell ref="AO1:AO2"/>
    <mergeCell ref="AQ1:AQ2"/>
    <mergeCell ref="DL3:DL4"/>
    <mergeCell ref="T3:T4"/>
    <mergeCell ref="BX3:BX4"/>
    <mergeCell ref="A23:A28"/>
    <mergeCell ref="DR3:DR4"/>
    <mergeCell ref="K3:K4"/>
    <mergeCell ref="EL3:EL4"/>
    <mergeCell ref="C3:C4"/>
    <mergeCell ref="E3:E4"/>
    <mergeCell ref="DJ18:DJ22"/>
    <mergeCell ref="BG3:BG4"/>
    <mergeCell ref="Y3:Y4"/>
    <mergeCell ref="DX3:DX4"/>
    <mergeCell ref="F1:F2"/>
    <mergeCell ref="D1:D2"/>
    <mergeCell ref="P1:P2"/>
    <mergeCell ref="A107:A112"/>
    <mergeCell ref="DU3:DU4"/>
    <mergeCell ref="DJ42:DJ46"/>
    <mergeCell ref="DW3:DW4"/>
    <mergeCell ref="A77:A82"/>
    <mergeCell ref="A83:A88"/>
    <mergeCell ref="AC3:AC4"/>
    <mergeCell ref="AE3:AE4"/>
    <mergeCell ref="AO3:AO4"/>
    <mergeCell ref="BY3:BY4"/>
    <mergeCell ref="AQ3:AQ4"/>
    <mergeCell ref="CQ3:CQ4"/>
    <mergeCell ref="BI3:BI4"/>
    <mergeCell ref="CS3:CS4"/>
    <mergeCell ref="BK3:BK4"/>
    <mergeCell ref="A41:A46"/>
    <mergeCell ref="M3:M4"/>
    <mergeCell ref="DJ84:DJ88"/>
    <mergeCell ref="DJ30:DJ34"/>
    <mergeCell ref="EH3:EH4"/>
    <mergeCell ref="CA3:CA4"/>
    <mergeCell ref="AK1:AK2"/>
    <mergeCell ref="DK3:DK4"/>
    <mergeCell ref="AM1:AM2"/>
    <mergeCell ref="EE3:EE4"/>
    <mergeCell ref="P3:P4"/>
    <mergeCell ref="A95:A100"/>
    <mergeCell ref="R3:R4"/>
    <mergeCell ref="H3:H4"/>
    <mergeCell ref="J3:J4"/>
    <mergeCell ref="BJ3:BJ4"/>
    <mergeCell ref="AB3:AB4"/>
    <mergeCell ref="BL3:BL4"/>
    <mergeCell ref="AD3:AD4"/>
    <mergeCell ref="EC3:EC4"/>
    <mergeCell ref="CD3:CD4"/>
    <mergeCell ref="A5:A10"/>
    <mergeCell ref="BA1:BA2"/>
    <mergeCell ref="DJ54:DJ58"/>
    <mergeCell ref="DN3:DN4"/>
    <mergeCell ref="U1:U2"/>
    <mergeCell ref="DJ72:DJ76"/>
    <mergeCell ref="A29:A34"/>
    <mergeCell ref="AF3:AF4"/>
    <mergeCell ref="AH3:AH4"/>
    <mergeCell ref="DJ96:DJ100"/>
    <mergeCell ref="CH3:CH4"/>
    <mergeCell ref="CJ3:CJ4"/>
    <mergeCell ref="CL3:CL4"/>
    <mergeCell ref="AA1:AA2"/>
    <mergeCell ref="AV3:AV4"/>
    <mergeCell ref="CV3:CV4"/>
    <mergeCell ref="EN3:EN4"/>
    <mergeCell ref="EF3:EF4"/>
    <mergeCell ref="DP3:DP4"/>
    <mergeCell ref="AK3:AK4"/>
    <mergeCell ref="DJ48:DJ52"/>
    <mergeCell ref="AW3:AW4"/>
    <mergeCell ref="BT3:BT4"/>
    <mergeCell ref="DJ90:DJ94"/>
    <mergeCell ref="A3:A4"/>
    <mergeCell ref="BA3:BA4"/>
    <mergeCell ref="DJ60:DJ64"/>
    <mergeCell ref="BC3:BC4"/>
    <mergeCell ref="U3:U4"/>
    <mergeCell ref="DT3:DT4"/>
    <mergeCell ref="W3:W4"/>
    <mergeCell ref="BW3:BW4"/>
    <mergeCell ref="L1:L2"/>
    <mergeCell ref="BO3:BO4"/>
    <mergeCell ref="N1:N2"/>
    <mergeCell ref="BQ3:BQ4"/>
    <mergeCell ref="A71:A76"/>
    <mergeCell ref="CI3:CI4"/>
    <mergeCell ref="DQ3:DQ4"/>
    <mergeCell ref="DS3:DS4"/>
    <mergeCell ref="CK3:CK4"/>
    <mergeCell ref="DJ36:DJ40"/>
    <mergeCell ref="A101:A106"/>
    <mergeCell ref="AA3:AA4"/>
    <mergeCell ref="CC3:CC4"/>
    <mergeCell ref="AM3:AM4"/>
    <mergeCell ref="CM3:CM4"/>
    <mergeCell ref="CO3:CO4"/>
    <mergeCell ref="A47:A52"/>
    <mergeCell ref="A35:A40"/>
    <mergeCell ref="DJ102:DJ106"/>
    <mergeCell ref="V3:V4"/>
    <mergeCell ref="AN3:AN4"/>
    <mergeCell ref="AP3:AP4"/>
    <mergeCell ref="AR3:AR4"/>
    <mergeCell ref="AG1:AG2"/>
    <mergeCell ref="BB3:BB4"/>
    <mergeCell ref="AI1:AI2"/>
  </mergeCells>
  <pageMargins left="0.7" right="0.7" top="0.75" bottom="0.75" header="0.3" footer="0.3"/>
  <pageSetup orientation="portrait" paperSize="9" horizontalDpi="200" verticalDpi="30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42"/>
  <sheetViews>
    <sheetView topLeftCell="B1" workbookViewId="0">
      <selection activeCell="A22" sqref="A22:XFD22"/>
    </sheetView>
  </sheetViews>
  <sheetFormatPr baseColWidth="8" defaultColWidth="8.88671875" defaultRowHeight="14.4"/>
  <cols>
    <col min="1" max="1" customWidth="true" style="21" width="8.0"/>
    <col min="2" max="2" customWidth="true" style="21" width="21.0"/>
    <col min="3" max="3" customWidth="true" style="21" width="11.0"/>
    <col min="4" max="4" customWidth="true" style="21" width="12.21875"/>
    <col min="5" max="5" customWidth="true" style="21" width="7.0"/>
    <col min="6" max="6" customWidth="true" style="21" width="14.0"/>
    <col min="7" max="7" customWidth="true" style="21" width="21.0"/>
    <col min="8" max="8" customWidth="true" style="21" width="11.0"/>
    <col min="9" max="9" customWidth="true" style="21" width="12.0"/>
    <col min="10" max="10" customWidth="true" style="21" width="7.0"/>
    <col min="11" max="11" customWidth="true" style="21" width="11.0"/>
    <col min="12" max="12" customWidth="true" style="21" width="21.0"/>
    <col min="13" max="13" customWidth="true" style="21" width="11.0"/>
    <col min="14" max="14" customWidth="true" style="21" width="12.0"/>
    <col min="15" max="15" customWidth="true" style="21" width="7.0"/>
    <col min="16" max="16" customWidth="true" style="21" width="11.0"/>
    <col min="17" max="17" customWidth="true" style="21" width="11.0"/>
    <col min="18" max="18" customWidth="true" style="21" width="12.0"/>
    <col min="19" max="19" customWidth="true" style="21" width="14.33203125"/>
  </cols>
  <sheetData>
    <row r="1" ht="22.2" customHeight="1" s="21">
      <c r="A1" s="704" t="inlineStr">
        <is>
          <t>2026年1-7月全省分市州累计完成公路货运量情况</t>
        </is>
      </c>
      <c r="Q1" s="616" t="inlineStr">
        <is>
          <t> </t>
        </is>
      </c>
      <c r="R1" s="1957" t="n"/>
    </row>
    <row r="2" ht="46.95" customFormat="1" customHeight="1" s="615">
      <c r="A2" s="706" t="inlineStr">
        <is>
          <t>市州</t>
        </is>
      </c>
      <c r="B2" s="705" t="inlineStr">
        <is>
          <t>规上货运量</t>
        </is>
      </c>
      <c r="C2" s="2026" t="n"/>
      <c r="D2" s="2036" t="n"/>
      <c r="E2" s="705" t="inlineStr">
        <is>
          <t>规上增速</t>
        </is>
      </c>
      <c r="F2" s="1960" t="n"/>
      <c r="G2" s="705" t="inlineStr">
        <is>
          <t>规下货运量</t>
        </is>
      </c>
      <c r="H2" s="2026" t="n"/>
      <c r="I2" s="2036" t="n"/>
      <c r="J2" s="705" t="inlineStr">
        <is>
          <t>规下增速</t>
        </is>
      </c>
      <c r="K2" s="1960" t="n"/>
      <c r="L2" s="705" t="inlineStr">
        <is>
          <t>合计货运量</t>
        </is>
      </c>
      <c r="M2" s="2026" t="n"/>
      <c r="N2" s="2036" t="n"/>
      <c r="O2" s="705" t="inlineStr">
        <is>
          <t>合计增速</t>
        </is>
      </c>
      <c r="P2" s="1960" t="n"/>
      <c r="Q2" s="705" t="inlineStr">
        <is>
          <t>分市州规上规下占比</t>
        </is>
      </c>
      <c r="R2" s="1961" t="n"/>
    </row>
    <row r="3" ht="28.8" customFormat="1" customHeight="1" s="615">
      <c r="A3" s="1954" t="n"/>
      <c r="B3" s="617" t="inlineStr">
        <is>
          <t>累计完成    (万吨）</t>
        </is>
      </c>
      <c r="C3" s="617" t="inlineStr">
        <is>
          <t>排名</t>
        </is>
      </c>
      <c r="D3" s="617" t="inlineStr">
        <is>
          <t>占全省比重</t>
        </is>
      </c>
      <c r="E3" s="617" t="inlineStr">
        <is>
          <t>同比</t>
        </is>
      </c>
      <c r="F3" s="617" t="inlineStr">
        <is>
          <t>增速    排名</t>
        </is>
      </c>
      <c r="G3" s="617" t="inlineStr">
        <is>
          <t>累计完成    (万吨）</t>
        </is>
      </c>
      <c r="H3" s="617" t="inlineStr">
        <is>
          <t>排名</t>
        </is>
      </c>
      <c r="I3" s="617" t="inlineStr">
        <is>
          <t>占全省比重</t>
        </is>
      </c>
      <c r="J3" s="617" t="inlineStr">
        <is>
          <t>同比</t>
        </is>
      </c>
      <c r="K3" s="617" t="inlineStr">
        <is>
          <t>增速排名</t>
        </is>
      </c>
      <c r="L3" s="617" t="inlineStr">
        <is>
          <t>累计完成    (万吨）</t>
        </is>
      </c>
      <c r="M3" s="617" t="inlineStr">
        <is>
          <t>排名</t>
        </is>
      </c>
      <c r="N3" s="617" t="inlineStr">
        <is>
          <t>占全省比重</t>
        </is>
      </c>
      <c r="O3" s="617" t="inlineStr">
        <is>
          <t>同比</t>
        </is>
      </c>
      <c r="P3" s="617" t="inlineStr">
        <is>
          <t>增速排名</t>
        </is>
      </c>
      <c r="Q3" s="1962" t="n"/>
      <c r="R3" s="1963" t="n"/>
    </row>
    <row r="4" ht="27" customFormat="1" customHeight="1" s="615">
      <c r="A4" s="706" t="inlineStr">
        <is>
          <t>全省</t>
        </is>
      </c>
      <c r="B4" s="1460" t="n">
        <v>27734.461</v>
      </c>
      <c r="C4" s="1964" t="n"/>
      <c r="D4" s="620" t="n"/>
      <c r="E4" s="620" t="n">
        <v>-0.0840162350420057</v>
      </c>
      <c r="F4" s="1964" t="n"/>
      <c r="G4" s="1460" t="n">
        <v>85688.6701703725</v>
      </c>
      <c r="H4" s="1964" t="n"/>
      <c r="I4" s="620" t="n"/>
      <c r="J4" s="620" t="n">
        <v>0.0505018737618537</v>
      </c>
      <c r="K4" s="1964" t="n"/>
      <c r="L4" s="1460" t="n">
        <v>113423.131170373</v>
      </c>
      <c r="M4" s="1964" t="n"/>
      <c r="N4" s="620" t="n"/>
      <c r="O4" s="620" t="n">
        <v>0.01408639446202</v>
      </c>
      <c r="P4" s="1964" t="n"/>
      <c r="Q4" s="1888">
        <f>ROUND(B4/L4*10,1)</f>
        <v/>
      </c>
      <c r="R4" s="1888">
        <f>10-Q4</f>
        <v/>
      </c>
    </row>
    <row r="5" ht="25.95" customFormat="1" customHeight="1" s="615">
      <c r="A5" s="62" t="inlineStr">
        <is>
          <t>武汉</t>
        </is>
      </c>
      <c r="B5" s="1461" t="n">
        <v>8905.1507</v>
      </c>
      <c r="C5" s="1462" t="n">
        <v>1</v>
      </c>
      <c r="D5" s="624" t="n">
        <v>0.321086128192648</v>
      </c>
      <c r="E5" s="625" t="n">
        <v>-0.200296320895495</v>
      </c>
      <c r="F5" s="1462" t="n">
        <v>13</v>
      </c>
      <c r="G5" s="1461" t="n">
        <v>25401.6272504976</v>
      </c>
      <c r="H5" s="1462" t="n">
        <v>1</v>
      </c>
      <c r="I5" s="624" t="n">
        <v>0.296440908698807</v>
      </c>
      <c r="J5" s="625" t="n">
        <v>0.0919543980931663</v>
      </c>
      <c r="K5" s="1462" t="n">
        <v>4</v>
      </c>
      <c r="L5" s="1461" t="n">
        <v>34306.7779504976</v>
      </c>
      <c r="M5" s="1462" t="n">
        <v>1</v>
      </c>
      <c r="N5" s="624" t="n">
        <v>0.259574090952218</v>
      </c>
      <c r="O5" s="624" t="n">
        <v>-0.0026547953104139</v>
      </c>
      <c r="P5" s="1462" t="n">
        <v>16</v>
      </c>
      <c r="Q5" s="1888">
        <f>ROUND(B5/L5*10,1)</f>
        <v/>
      </c>
      <c r="R5" s="1888">
        <f>10-Q5</f>
        <v/>
      </c>
    </row>
    <row r="6" ht="27" customFormat="1" customHeight="1" s="615">
      <c r="A6" s="62" t="inlineStr">
        <is>
          <t>黄石</t>
        </is>
      </c>
      <c r="B6" s="1461" t="n">
        <v>1010.0515</v>
      </c>
      <c r="C6" s="1462" t="n">
        <v>7</v>
      </c>
      <c r="D6" s="624" t="n">
        <v>0.0364186453812822</v>
      </c>
      <c r="E6" s="625" t="n">
        <v>-0.357576788715553</v>
      </c>
      <c r="F6" s="1462" t="n">
        <v>16</v>
      </c>
      <c r="G6" s="1461" t="n">
        <v>2953.13498790362</v>
      </c>
      <c r="H6" s="1462" t="n">
        <v>9</v>
      </c>
      <c r="I6" s="624" t="n">
        <v>0.0344635408862336</v>
      </c>
      <c r="J6" s="625" t="n">
        <v>0.238016860433946</v>
      </c>
      <c r="K6" s="1462" t="n">
        <v>1</v>
      </c>
      <c r="L6" s="1461" t="n">
        <v>3963.18648790362</v>
      </c>
      <c r="M6" s="1462" t="n">
        <v>9</v>
      </c>
      <c r="N6" s="624" t="n">
        <v>0.254858433506186</v>
      </c>
      <c r="O6" s="624" t="n">
        <v>0.00140452019176029</v>
      </c>
      <c r="P6" s="1462" t="n">
        <v>14</v>
      </c>
      <c r="Q6" s="1888">
        <f>ROUND(B6/L6*10,1)</f>
        <v/>
      </c>
      <c r="R6" s="1888">
        <f>10-Q6</f>
        <v/>
      </c>
    </row>
    <row r="7" ht="27" customFormat="1" customHeight="1" s="615">
      <c r="A7" s="62" t="inlineStr">
        <is>
          <t>十堰</t>
        </is>
      </c>
      <c r="B7" s="1461" t="n">
        <v>84.3086</v>
      </c>
      <c r="C7" s="1462" t="n">
        <v>15</v>
      </c>
      <c r="D7" s="624" t="n">
        <v>0.00303984995417794</v>
      </c>
      <c r="E7" s="625" t="n">
        <v>-0.0528347460721368</v>
      </c>
      <c r="F7" s="1462" t="n">
        <v>11</v>
      </c>
      <c r="G7" s="1461" t="n">
        <v>2266.5975139689</v>
      </c>
      <c r="H7" s="1462" t="n">
        <v>11</v>
      </c>
      <c r="I7" s="624" t="n">
        <v>0.0264515426539154</v>
      </c>
      <c r="J7" s="625" t="n">
        <v>0.06928647889767239</v>
      </c>
      <c r="K7" s="1462" t="n">
        <v>5</v>
      </c>
      <c r="L7" s="1461" t="n">
        <v>2350.9061139689</v>
      </c>
      <c r="M7" s="1462" t="n">
        <v>12</v>
      </c>
      <c r="N7" s="624" t="n">
        <v>0.0358621722488384</v>
      </c>
      <c r="O7" s="624" t="n">
        <v>0.0643650344717912</v>
      </c>
      <c r="P7" s="1462" t="n">
        <v>3</v>
      </c>
      <c r="Q7" s="1888">
        <f>ROUND(B7/L7*10,1)</f>
        <v/>
      </c>
      <c r="R7" s="1888">
        <f>10-Q7</f>
        <v/>
      </c>
    </row>
    <row r="8" ht="27" customFormat="1" customHeight="1" s="615">
      <c r="A8" s="62" t="inlineStr">
        <is>
          <t>宜昌</t>
        </is>
      </c>
      <c r="B8" s="1461" t="n">
        <v>5163.4269</v>
      </c>
      <c r="C8" s="1462" t="n">
        <v>2</v>
      </c>
      <c r="D8" s="624" t="n">
        <v>0.186173688394377</v>
      </c>
      <c r="E8" s="625" t="n">
        <v>0.0249388918553572</v>
      </c>
      <c r="F8" s="1462" t="n">
        <v>10</v>
      </c>
      <c r="G8" s="1461" t="n">
        <v>3603.84422559579</v>
      </c>
      <c r="H8" s="1462" t="n">
        <v>7</v>
      </c>
      <c r="I8" s="624" t="n">
        <v>0.0420574180744124</v>
      </c>
      <c r="J8" s="625" t="n">
        <v>-0.0361878120535919</v>
      </c>
      <c r="K8" s="1462" t="n">
        <v>13</v>
      </c>
      <c r="L8" s="1461" t="n">
        <v>8767.271125595789</v>
      </c>
      <c r="M8" s="1462" t="n">
        <v>3</v>
      </c>
      <c r="N8" s="624" t="n">
        <v>0.588943449567281</v>
      </c>
      <c r="O8" s="624" t="n">
        <v>-0.00110231716285725</v>
      </c>
      <c r="P8" s="1462" t="n">
        <v>15</v>
      </c>
      <c r="Q8" s="1888">
        <f>ROUND(B8/L8*10,1)</f>
        <v/>
      </c>
      <c r="R8" s="1888">
        <f>10-Q8</f>
        <v/>
      </c>
    </row>
    <row r="9" ht="27" customFormat="1" customHeight="1" s="615">
      <c r="A9" s="62" t="inlineStr">
        <is>
          <t>襄阳</t>
        </is>
      </c>
      <c r="B9" s="1461" t="n">
        <v>2202.1737</v>
      </c>
      <c r="C9" s="1462" t="n">
        <v>4</v>
      </c>
      <c r="D9" s="624" t="n">
        <v>0.07940207311041669</v>
      </c>
      <c r="E9" s="625" t="n">
        <v>-0.275051345656335</v>
      </c>
      <c r="F9" s="1462" t="n">
        <v>15</v>
      </c>
      <c r="G9" s="1461" t="n">
        <v>18259.5264948524</v>
      </c>
      <c r="H9" s="1462" t="n">
        <v>2</v>
      </c>
      <c r="I9" s="624" t="n">
        <v>0.213091491075162</v>
      </c>
      <c r="J9" s="625" t="n">
        <v>0.0445087494952492</v>
      </c>
      <c r="K9" s="1462" t="n">
        <v>8</v>
      </c>
      <c r="L9" s="1461" t="n">
        <v>20461.7001948524</v>
      </c>
      <c r="M9" s="1462" t="n">
        <v>2</v>
      </c>
      <c r="N9" s="624" t="n">
        <v>0.10762417976166</v>
      </c>
      <c r="O9" s="624" t="n">
        <v>-0.00279957876534287</v>
      </c>
      <c r="P9" s="1462" t="n">
        <v>17</v>
      </c>
      <c r="Q9" s="1888">
        <f>ROUND(B9/L9*10,1)</f>
        <v/>
      </c>
      <c r="R9" s="1888">
        <f>10-Q9</f>
        <v/>
      </c>
    </row>
    <row r="10" ht="27" customFormat="1" customHeight="1" s="615">
      <c r="A10" s="62" t="inlineStr">
        <is>
          <t>鄂州</t>
        </is>
      </c>
      <c r="B10" s="1461" t="n">
        <v>780.258</v>
      </c>
      <c r="C10" s="1462" t="n">
        <v>8</v>
      </c>
      <c r="D10" s="624" t="n">
        <v>0.0281331589606158</v>
      </c>
      <c r="E10" s="625" t="n">
        <v>0.389027003903477</v>
      </c>
      <c r="F10" s="1462" t="n">
        <v>3</v>
      </c>
      <c r="G10" s="1461" t="n">
        <v>658.794199316585</v>
      </c>
      <c r="H10" s="1462" t="n">
        <v>16</v>
      </c>
      <c r="I10" s="624" t="n">
        <v>0.00768822993759528</v>
      </c>
      <c r="J10" s="625" t="n">
        <v>-0.181245489565721</v>
      </c>
      <c r="K10" s="1462" t="n">
        <v>17</v>
      </c>
      <c r="L10" s="1461" t="n">
        <v>1439.05219931659</v>
      </c>
      <c r="M10" s="1462" t="n">
        <v>14</v>
      </c>
      <c r="N10" s="624" t="n">
        <v>0.542202708401092</v>
      </c>
      <c r="O10" s="624" t="n">
        <v>0.0532016572976677</v>
      </c>
      <c r="P10" s="1462" t="n">
        <v>5</v>
      </c>
      <c r="Q10" s="1888">
        <f>ROUND(B10/L10*10,1)</f>
        <v/>
      </c>
      <c r="R10" s="1888">
        <f>10-Q10</f>
        <v/>
      </c>
    </row>
    <row r="11" ht="27" customFormat="1" customHeight="1" s="615">
      <c r="A11" s="62" t="inlineStr">
        <is>
          <t>荆门</t>
        </is>
      </c>
      <c r="B11" s="1461" t="n">
        <v>551.9037</v>
      </c>
      <c r="C11" s="1462" t="n">
        <v>10</v>
      </c>
      <c r="D11" s="624" t="n">
        <v>0.0198995646607302</v>
      </c>
      <c r="E11" s="625" t="n">
        <v>-0.07876559757566259</v>
      </c>
      <c r="F11" s="1462" t="n">
        <v>12</v>
      </c>
      <c r="G11" s="1461" t="n">
        <v>6622.43963271977</v>
      </c>
      <c r="H11" s="1462" t="n">
        <v>3</v>
      </c>
      <c r="I11" s="624" t="n">
        <v>0.0772848921514659</v>
      </c>
      <c r="J11" s="625" t="n">
        <v>0.0379013071400227</v>
      </c>
      <c r="K11" s="1462" t="n">
        <v>9</v>
      </c>
      <c r="L11" s="1461" t="n">
        <v>7174.34333271977</v>
      </c>
      <c r="M11" s="1462" t="n">
        <v>5</v>
      </c>
      <c r="N11" s="624" t="n">
        <v>0.07692741682475</v>
      </c>
      <c r="O11" s="624" t="n">
        <v>0.0278873849304933</v>
      </c>
      <c r="P11" s="1462" t="n">
        <v>10</v>
      </c>
      <c r="Q11" s="1888">
        <f>ROUND(B11/L11*10,1)</f>
        <v/>
      </c>
      <c r="R11" s="1888">
        <f>10-Q11</f>
        <v/>
      </c>
    </row>
    <row r="12" ht="27" customFormat="1" customHeight="1" s="615">
      <c r="A12" s="62" t="inlineStr">
        <is>
          <t>孝感</t>
        </is>
      </c>
      <c r="B12" s="1461" t="n">
        <v>1203.2618</v>
      </c>
      <c r="C12" s="1462" t="n">
        <v>5</v>
      </c>
      <c r="D12" s="624" t="n">
        <v>0.0433850796667727</v>
      </c>
      <c r="E12" s="625" t="n">
        <v>0.27687803225713</v>
      </c>
      <c r="F12" s="1462" t="n">
        <v>5</v>
      </c>
      <c r="G12" s="1461" t="n">
        <v>1477.4279510378</v>
      </c>
      <c r="H12" s="1462" t="n">
        <v>13</v>
      </c>
      <c r="I12" s="624" t="n">
        <v>0.0172418121100523</v>
      </c>
      <c r="J12" s="625" t="n">
        <v>-0.11724967060268</v>
      </c>
      <c r="K12" s="1462" t="n">
        <v>16</v>
      </c>
      <c r="L12" s="1461" t="n">
        <v>2680.6897510378</v>
      </c>
      <c r="M12" s="1462" t="n">
        <v>11</v>
      </c>
      <c r="N12" s="624" t="n">
        <v>0.448862759867743</v>
      </c>
      <c r="O12" s="624" t="n">
        <v>0.0247240832324476</v>
      </c>
      <c r="P12" s="1462" t="n">
        <v>11</v>
      </c>
      <c r="Q12" s="1888">
        <f>ROUND(B12/L12*10,1)</f>
        <v/>
      </c>
      <c r="R12" s="1888">
        <f>10-Q12</f>
        <v/>
      </c>
    </row>
    <row r="13" ht="27" customFormat="1" customHeight="1" s="615">
      <c r="A13" s="62" t="inlineStr">
        <is>
          <t>荆州</t>
        </is>
      </c>
      <c r="B13" s="1461" t="n">
        <v>1166.3033</v>
      </c>
      <c r="C13" s="1462" t="n">
        <v>6</v>
      </c>
      <c r="D13" s="624" t="n">
        <v>0.0420524956298952</v>
      </c>
      <c r="E13" s="625" t="n">
        <v>0.0276134087531128</v>
      </c>
      <c r="F13" s="1462" t="n">
        <v>9</v>
      </c>
      <c r="G13" s="1461" t="n">
        <v>5798.33433466227</v>
      </c>
      <c r="H13" s="1462" t="n">
        <v>4</v>
      </c>
      <c r="I13" s="624" t="n">
        <v>0.06766745618917409</v>
      </c>
      <c r="J13" s="625" t="n">
        <v>0.06278790836749031</v>
      </c>
      <c r="K13" s="1462" t="n">
        <v>6</v>
      </c>
      <c r="L13" s="1461" t="n">
        <v>6964.63763466227</v>
      </c>
      <c r="M13" s="1462" t="n">
        <v>6</v>
      </c>
      <c r="N13" s="624" t="n">
        <v>0.167460729643051</v>
      </c>
      <c r="O13" s="624" t="n">
        <v>0.0567306590115026</v>
      </c>
      <c r="P13" s="1462" t="n">
        <v>4</v>
      </c>
      <c r="Q13" s="1888">
        <f>ROUND(B13/L13*10,1)</f>
        <v/>
      </c>
      <c r="R13" s="1888">
        <f>10-Q13</f>
        <v/>
      </c>
    </row>
    <row r="14" ht="27" customFormat="1" customHeight="1" s="615">
      <c r="A14" s="62" t="inlineStr">
        <is>
          <t>黄冈</t>
        </is>
      </c>
      <c r="B14" s="1461" t="n">
        <v>4836.463</v>
      </c>
      <c r="C14" s="1462" t="n">
        <v>3</v>
      </c>
      <c r="D14" s="624" t="n">
        <v>0.174384604049093</v>
      </c>
      <c r="E14" s="625" t="n">
        <v>0.135086913846279</v>
      </c>
      <c r="F14" s="1462" t="n">
        <v>6</v>
      </c>
      <c r="G14" s="1461" t="n">
        <v>2995.93537712321</v>
      </c>
      <c r="H14" s="1462" t="n">
        <v>8</v>
      </c>
      <c r="I14" s="624" t="n">
        <v>0.0349630280312027</v>
      </c>
      <c r="J14" s="625" t="n">
        <v>-0.104894192370925</v>
      </c>
      <c r="K14" s="1462" t="n">
        <v>15</v>
      </c>
      <c r="L14" s="1461" t="n">
        <v>7832.39837712321</v>
      </c>
      <c r="M14" s="1462" t="n">
        <v>4</v>
      </c>
      <c r="N14" s="624" t="n">
        <v>0.61749451025452</v>
      </c>
      <c r="O14" s="624" t="n">
        <v>0.02950956891227</v>
      </c>
      <c r="P14" s="1462" t="n">
        <v>9</v>
      </c>
      <c r="Q14" s="1888">
        <f>ROUND(B14/L14*10,1)</f>
        <v/>
      </c>
      <c r="R14" s="1888">
        <f>10-Q14</f>
        <v/>
      </c>
    </row>
    <row r="15" ht="27" customFormat="1" customHeight="1" s="615">
      <c r="A15" s="62" t="inlineStr">
        <is>
          <t>咸宁</t>
        </is>
      </c>
      <c r="B15" s="1461" t="n">
        <v>648.3214</v>
      </c>
      <c r="C15" s="1462" t="n">
        <v>9</v>
      </c>
      <c r="D15" s="624" t="n">
        <v>0.0233760230638699</v>
      </c>
      <c r="E15" s="625" t="n">
        <v>0.345282567452292</v>
      </c>
      <c r="F15" s="1462" t="n">
        <v>4</v>
      </c>
      <c r="G15" s="1461" t="n">
        <v>4139.74939184997</v>
      </c>
      <c r="H15" s="1462" t="n">
        <v>6</v>
      </c>
      <c r="I15" s="624" t="n">
        <v>0.0483115140381922</v>
      </c>
      <c r="J15" s="625" t="n">
        <v>0.0103773033142722</v>
      </c>
      <c r="K15" s="1462" t="n">
        <v>10</v>
      </c>
      <c r="L15" s="1461" t="n">
        <v>4788.07079184997</v>
      </c>
      <c r="M15" s="1462" t="n">
        <v>8</v>
      </c>
      <c r="N15" s="624" t="n">
        <v>0.135403470037148</v>
      </c>
      <c r="O15" s="624" t="n">
        <v>0.0456236115912594</v>
      </c>
      <c r="P15" s="1462" t="n">
        <v>8</v>
      </c>
      <c r="Q15" s="1888">
        <f>ROUND(B15/L15*10,1)</f>
        <v/>
      </c>
      <c r="R15" s="1888">
        <f>10-Q15</f>
        <v/>
      </c>
    </row>
    <row r="16" ht="27" customFormat="1" customHeight="1" s="615">
      <c r="A16" s="62" t="inlineStr">
        <is>
          <t>随州</t>
        </is>
      </c>
      <c r="B16" s="1461" t="n">
        <v>409.4403</v>
      </c>
      <c r="C16" s="1462" t="n">
        <v>11</v>
      </c>
      <c r="D16" s="624" t="n">
        <v>0.0147628720817758</v>
      </c>
      <c r="E16" s="625" t="n">
        <v>-0.48456198564343</v>
      </c>
      <c r="F16" s="1462" t="n">
        <v>17</v>
      </c>
      <c r="G16" s="1461" t="n">
        <v>5044.13022826661</v>
      </c>
      <c r="H16" s="1462" t="n">
        <v>5</v>
      </c>
      <c r="I16" s="624" t="n">
        <v>0.058865777917168</v>
      </c>
      <c r="J16" s="625" t="n">
        <v>0.14107841055718</v>
      </c>
      <c r="K16" s="1462" t="n">
        <v>3</v>
      </c>
      <c r="L16" s="1461" t="n">
        <v>5453.57052826661</v>
      </c>
      <c r="M16" s="1462" t="n">
        <v>7</v>
      </c>
      <c r="N16" s="624" t="n">
        <v>0.0750774740837795</v>
      </c>
      <c r="O16" s="624" t="n">
        <v>0.0457774530631871</v>
      </c>
      <c r="P16" s="1462" t="n">
        <v>7</v>
      </c>
      <c r="Q16" s="1888">
        <f>ROUND(B16/L16*10,1)</f>
        <v/>
      </c>
      <c r="R16" s="1888">
        <f>10-Q16</f>
        <v/>
      </c>
    </row>
    <row r="17" ht="27" customFormat="1" customHeight="1" s="615">
      <c r="A17" s="62" t="inlineStr">
        <is>
          <t>恩施州</t>
        </is>
      </c>
      <c r="B17" s="1461" t="n">
        <v>41.0537</v>
      </c>
      <c r="C17" s="1462" t="n">
        <v>16</v>
      </c>
      <c r="D17" s="624" t="n">
        <v>0.0014802414945075</v>
      </c>
      <c r="E17" s="625" t="n">
        <v>0.410833399200657</v>
      </c>
      <c r="F17" s="1462" t="n">
        <v>2</v>
      </c>
      <c r="G17" s="1461" t="n">
        <v>2739.57966701833</v>
      </c>
      <c r="H17" s="1462" t="n">
        <v>10</v>
      </c>
      <c r="I17" s="624" t="n">
        <v>0.0319713173465208</v>
      </c>
      <c r="J17" s="625" t="n">
        <v>0.00342367274143252</v>
      </c>
      <c r="K17" s="1462" t="n">
        <v>12</v>
      </c>
      <c r="L17" s="1461" t="n">
        <v>2780.63336701833</v>
      </c>
      <c r="M17" s="1462" t="n">
        <v>10</v>
      </c>
      <c r="N17" s="624" t="n">
        <v>0.0147641542703711</v>
      </c>
      <c r="O17" s="624" t="n">
        <v>0.00772006714463691</v>
      </c>
      <c r="P17" s="1462" t="n">
        <v>13</v>
      </c>
      <c r="Q17" s="1888">
        <f>ROUND(B17/L17*10,1)</f>
        <v/>
      </c>
      <c r="R17" s="1888">
        <f>10-Q17</f>
        <v/>
      </c>
    </row>
    <row r="18" ht="27" customFormat="1" customHeight="1" s="615">
      <c r="A18" s="62" t="inlineStr">
        <is>
          <t>仙桃</t>
        </is>
      </c>
      <c r="B18" s="1461" t="n">
        <v>126.4174</v>
      </c>
      <c r="C18" s="1462" t="n">
        <v>14</v>
      </c>
      <c r="D18" s="624" t="n">
        <v>0.00455813437297375</v>
      </c>
      <c r="E18" s="625" t="n">
        <v>5.54625765092122</v>
      </c>
      <c r="F18" s="1462" t="n">
        <v>1</v>
      </c>
      <c r="G18" s="1461" t="n">
        <v>792.235600032975</v>
      </c>
      <c r="H18" s="1462" t="n">
        <v>15</v>
      </c>
      <c r="I18" s="624" t="n">
        <v>0.0092455116698368</v>
      </c>
      <c r="J18" s="625" t="n">
        <v>-0.0580964450676068</v>
      </c>
      <c r="K18" s="1462" t="n">
        <v>14</v>
      </c>
      <c r="L18" s="1461" t="n">
        <v>918.653000032975</v>
      </c>
      <c r="M18" s="1462" t="n">
        <v>16</v>
      </c>
      <c r="N18" s="624" t="n">
        <v>0.137611698862859</v>
      </c>
      <c r="O18" s="624" t="n">
        <v>0.0676897244889865</v>
      </c>
      <c r="P18" s="1462" t="n">
        <v>2</v>
      </c>
      <c r="Q18" s="1888">
        <f>ROUND(B18/L18*10,1)</f>
        <v/>
      </c>
      <c r="R18" s="1888">
        <f>10-Q18</f>
        <v/>
      </c>
    </row>
    <row r="19" ht="27" customFormat="1" customHeight="1" s="615">
      <c r="A19" s="62" t="inlineStr">
        <is>
          <t>潜江</t>
        </is>
      </c>
      <c r="B19" s="1461" t="n">
        <v>267.4094</v>
      </c>
      <c r="C19" s="1462" t="n">
        <v>13</v>
      </c>
      <c r="D19" s="624" t="n">
        <v>0.00964177382066304</v>
      </c>
      <c r="E19" s="625" t="n">
        <v>0.0598345543064867</v>
      </c>
      <c r="F19" s="1462" t="n">
        <v>8</v>
      </c>
      <c r="G19" s="1461" t="n">
        <v>1092.97987963564</v>
      </c>
      <c r="H19" s="1462" t="n">
        <v>14</v>
      </c>
      <c r="I19" s="624" t="n">
        <v>0.0127552438083412</v>
      </c>
      <c r="J19" s="625" t="n">
        <v>0.0049698737605206</v>
      </c>
      <c r="K19" s="1462" t="n">
        <v>11</v>
      </c>
      <c r="L19" s="1461" t="n">
        <v>1360.38927963564</v>
      </c>
      <c r="M19" s="1462" t="n">
        <v>15</v>
      </c>
      <c r="N19" s="624" t="n">
        <v>0.196568294092719</v>
      </c>
      <c r="O19" s="624" t="n">
        <v>0.0153013699718465</v>
      </c>
      <c r="P19" s="1462" t="n">
        <v>12</v>
      </c>
      <c r="Q19" s="1888">
        <f>ROUND(B19/L19*10,1)</f>
        <v/>
      </c>
      <c r="R19" s="1888">
        <f>10-Q19</f>
        <v/>
      </c>
    </row>
    <row r="20" ht="27" customFormat="1" customHeight="1" s="615">
      <c r="A20" s="62" t="inlineStr">
        <is>
          <t>天门</t>
        </is>
      </c>
      <c r="B20" s="1461" t="n">
        <v>299.4143</v>
      </c>
      <c r="C20" s="1462" t="n">
        <v>12</v>
      </c>
      <c r="D20" s="624" t="n">
        <v>0.0107957497353203</v>
      </c>
      <c r="E20" s="625" t="n">
        <v>0.07516108691655379</v>
      </c>
      <c r="F20" s="1462" t="n">
        <v>7</v>
      </c>
      <c r="G20" s="1461" t="n">
        <v>1708.37809356723</v>
      </c>
      <c r="H20" s="1462" t="n">
        <v>12</v>
      </c>
      <c r="I20" s="624" t="n">
        <v>0.0199370359018351</v>
      </c>
      <c r="J20" s="625" t="n">
        <v>0.0464886033830441</v>
      </c>
      <c r="K20" s="1462" t="n">
        <v>7</v>
      </c>
      <c r="L20" s="1461" t="n">
        <v>2007.79239356723</v>
      </c>
      <c r="M20" s="1462" t="n">
        <v>13</v>
      </c>
      <c r="N20" s="624" t="n">
        <v>0.149126125270369</v>
      </c>
      <c r="O20" s="624" t="n">
        <v>0.0506670090682515</v>
      </c>
      <c r="P20" s="1462" t="n">
        <v>6</v>
      </c>
      <c r="Q20" s="1888">
        <f>ROUND(B20/L20*10,1)</f>
        <v/>
      </c>
      <c r="R20" s="1888">
        <f>10-Q20</f>
        <v/>
      </c>
    </row>
    <row r="21" ht="27" customFormat="1" customHeight="1" s="615">
      <c r="A21" s="62" t="inlineStr">
        <is>
          <t>林区</t>
        </is>
      </c>
      <c r="B21" s="1461" t="n">
        <v>39.1033</v>
      </c>
      <c r="C21" s="1462" t="n">
        <v>17</v>
      </c>
      <c r="D21" s="624" t="n">
        <v>0.00140991743088139</v>
      </c>
      <c r="E21" s="625" t="n">
        <v>-0.241176755964798</v>
      </c>
      <c r="F21" s="1462" t="n">
        <v>14</v>
      </c>
      <c r="G21" s="1461" t="n">
        <v>133.955342323738</v>
      </c>
      <c r="H21" s="1462" t="n">
        <v>17</v>
      </c>
      <c r="I21" s="624" t="n">
        <v>0.00156327951008457</v>
      </c>
      <c r="J21" s="625" t="n">
        <v>0.215457450654913</v>
      </c>
      <c r="K21" s="1462" t="n">
        <v>2</v>
      </c>
      <c r="L21" s="1461" t="n">
        <v>173.058642323738</v>
      </c>
      <c r="M21" s="1462" t="n">
        <v>17</v>
      </c>
      <c r="N21" s="624" t="n">
        <v>0.225954043525027</v>
      </c>
      <c r="O21" s="624" t="n">
        <v>0.069971769193186</v>
      </c>
      <c r="P21" s="1462" t="n">
        <v>1</v>
      </c>
      <c r="Q21" s="1888">
        <f>ROUND(B21/L21*10,1)</f>
        <v/>
      </c>
      <c r="R21" s="1888">
        <f>10-Q21</f>
        <v/>
      </c>
    </row>
    <row r="22" ht="22.2" customHeight="1" s="21">
      <c r="A22" s="704" t="inlineStr">
        <is>
          <t>2026年7月全省分市州完成公路货运量情况</t>
        </is>
      </c>
      <c r="Q22" s="616" t="inlineStr">
        <is>
          <t> </t>
        </is>
      </c>
      <c r="R22" s="1957" t="n"/>
    </row>
    <row r="23" ht="46.95" customFormat="1" customHeight="1" s="615">
      <c r="A23" s="706" t="inlineStr">
        <is>
          <t>市州</t>
        </is>
      </c>
      <c r="B23" s="705" t="inlineStr">
        <is>
          <t>规上货运量</t>
        </is>
      </c>
      <c r="C23" s="2026" t="n"/>
      <c r="D23" s="2036" t="n"/>
      <c r="E23" s="705" t="inlineStr">
        <is>
          <t>规上增速</t>
        </is>
      </c>
      <c r="F23" s="1960" t="n"/>
      <c r="G23" s="705" t="inlineStr">
        <is>
          <t>规下货运量</t>
        </is>
      </c>
      <c r="H23" s="2026" t="n"/>
      <c r="I23" s="2036" t="n"/>
      <c r="J23" s="705" t="inlineStr">
        <is>
          <t>规下增速</t>
        </is>
      </c>
      <c r="K23" s="1960" t="n"/>
      <c r="L23" s="705" t="inlineStr">
        <is>
          <t>合计货运量</t>
        </is>
      </c>
      <c r="M23" s="2026" t="n"/>
      <c r="N23" s="2036" t="n"/>
      <c r="O23" s="705" t="inlineStr">
        <is>
          <t>合计增速</t>
        </is>
      </c>
      <c r="P23" s="1960" t="n"/>
      <c r="Q23" s="705" t="inlineStr">
        <is>
          <t>分市州规上规下占比</t>
        </is>
      </c>
      <c r="R23" s="1961" t="n"/>
    </row>
    <row r="24" ht="28.8" customFormat="1" customHeight="1" s="615">
      <c r="A24" s="1954" t="n"/>
      <c r="B24" s="617" t="inlineStr">
        <is>
          <t>完成(万吨）</t>
        </is>
      </c>
      <c r="C24" s="617" t="inlineStr">
        <is>
          <t>排名</t>
        </is>
      </c>
      <c r="D24" s="617" t="inlineStr">
        <is>
          <t>占全省比重</t>
        </is>
      </c>
      <c r="E24" s="617" t="inlineStr">
        <is>
          <t>同比</t>
        </is>
      </c>
      <c r="F24" s="617" t="inlineStr">
        <is>
          <t>增速    排名</t>
        </is>
      </c>
      <c r="G24" s="617" t="inlineStr">
        <is>
          <t>完成(万吨）</t>
        </is>
      </c>
      <c r="H24" s="617" t="inlineStr">
        <is>
          <t>排名</t>
        </is>
      </c>
      <c r="I24" s="617" t="inlineStr">
        <is>
          <t>占全省比重</t>
        </is>
      </c>
      <c r="J24" s="617" t="inlineStr">
        <is>
          <t>同比</t>
        </is>
      </c>
      <c r="K24" s="617" t="inlineStr">
        <is>
          <t>增速排名</t>
        </is>
      </c>
      <c r="L24" s="617" t="inlineStr">
        <is>
          <t>完成(万吨）</t>
        </is>
      </c>
      <c r="M24" s="617" t="inlineStr">
        <is>
          <t>排名</t>
        </is>
      </c>
      <c r="N24" s="617" t="inlineStr">
        <is>
          <t>占全省比重</t>
        </is>
      </c>
      <c r="O24" s="617" t="inlineStr">
        <is>
          <t>同比</t>
        </is>
      </c>
      <c r="P24" s="617" t="inlineStr">
        <is>
          <t>增速排名</t>
        </is>
      </c>
      <c r="Q24" s="1962" t="n"/>
      <c r="R24" s="1963" t="n"/>
    </row>
    <row r="25" ht="27" customFormat="1" customHeight="1" s="615">
      <c r="A25" s="706" t="inlineStr">
        <is>
          <t>全省</t>
        </is>
      </c>
      <c r="B25" s="1460" t="n">
        <v>3754.7823</v>
      </c>
      <c r="C25" s="1964" t="n"/>
      <c r="D25" s="620" t="n"/>
      <c r="E25" s="620" t="n">
        <v>-0.02502575522365269</v>
      </c>
      <c r="F25" s="1964" t="n"/>
      <c r="G25" s="1460" t="n">
        <v>12530.9282413941</v>
      </c>
      <c r="H25" s="1964" t="n"/>
      <c r="I25" s="620" t="n"/>
      <c r="J25" s="620" t="n">
        <v>0.02819987499745591</v>
      </c>
      <c r="K25" s="1964" t="n"/>
      <c r="L25" s="1460" t="n">
        <v>16285.7105413941</v>
      </c>
      <c r="M25" s="1964" t="n"/>
      <c r="N25" s="620" t="n"/>
      <c r="O25" s="620" t="n">
        <v>0.0154192784905991</v>
      </c>
      <c r="P25" s="1964" t="n"/>
      <c r="Q25" s="1888">
        <f>ROUND(B25/L25*10,1)</f>
        <v/>
      </c>
      <c r="R25" s="1888">
        <f>10-Q25</f>
        <v/>
      </c>
    </row>
    <row r="26" ht="27" customFormat="1" customHeight="1" s="615">
      <c r="A26" s="62" t="inlineStr">
        <is>
          <t>武汉</t>
        </is>
      </c>
      <c r="B26" s="1461" t="n">
        <v>1227.5499</v>
      </c>
      <c r="C26" s="1462" t="n">
        <v>1</v>
      </c>
      <c r="D26" s="624" t="n">
        <v>0.3269297130755091</v>
      </c>
      <c r="E26" s="625" t="n">
        <v>0.06007674902746762</v>
      </c>
      <c r="F26" s="1462" t="n">
        <v>8</v>
      </c>
      <c r="G26" s="1461" t="n">
        <v>3713.42161207247</v>
      </c>
      <c r="H26" s="1462" t="n">
        <v>1</v>
      </c>
      <c r="I26" s="624" t="n">
        <v>0.2963405057101613</v>
      </c>
      <c r="J26" s="625" t="n">
        <v>-0.001879010311765184</v>
      </c>
      <c r="K26" s="1462" t="n">
        <v>12</v>
      </c>
      <c r="L26" s="1461" t="n">
        <v>4940.97151207247</v>
      </c>
      <c r="M26" s="1462" t="n">
        <v>1</v>
      </c>
      <c r="N26" s="624" t="n">
        <v>0.3033930573378293</v>
      </c>
      <c r="O26" s="624" t="n">
        <v>0.01282739805712052</v>
      </c>
      <c r="P26" s="1462" t="n">
        <v>9</v>
      </c>
      <c r="Q26" s="1888">
        <f>ROUND(B26/L26*10,1)</f>
        <v/>
      </c>
      <c r="R26" s="1888">
        <f>10-Q26</f>
        <v/>
      </c>
    </row>
    <row r="27" ht="27" customFormat="1" customHeight="1" s="615">
      <c r="A27" s="62" t="inlineStr">
        <is>
          <t>黄石</t>
        </is>
      </c>
      <c r="B27" s="1461" t="n">
        <v>133.0799</v>
      </c>
      <c r="C27" s="1462" t="n">
        <v>7</v>
      </c>
      <c r="D27" s="624" t="n">
        <v>0.035442773872669</v>
      </c>
      <c r="E27" s="625" t="n">
        <v>-0.3245607713046725</v>
      </c>
      <c r="F27" s="1462" t="n">
        <v>15</v>
      </c>
      <c r="G27" s="1461" t="n">
        <v>427.507038725796</v>
      </c>
      <c r="H27" s="1462" t="n">
        <v>9</v>
      </c>
      <c r="I27" s="624" t="n">
        <v>0.0341161508940406</v>
      </c>
      <c r="J27" s="625" t="n">
        <v>0.183610967558413</v>
      </c>
      <c r="K27" s="1462" t="n">
        <v>3</v>
      </c>
      <c r="L27" s="1461" t="n">
        <v>560.586938725796</v>
      </c>
      <c r="M27" s="1462" t="n">
        <v>9</v>
      </c>
      <c r="N27" s="624" t="n">
        <v>0.03442201292359506</v>
      </c>
      <c r="O27" s="624" t="n">
        <v>0.004247329193915128</v>
      </c>
      <c r="P27" s="1462" t="n">
        <v>13</v>
      </c>
      <c r="Q27" s="1888">
        <f>ROUND(B27/L27*10,1)</f>
        <v/>
      </c>
      <c r="R27" s="1888">
        <f>10-Q27</f>
        <v/>
      </c>
    </row>
    <row r="28" ht="27" customFormat="1" customHeight="1" s="615">
      <c r="A28" s="62" t="inlineStr">
        <is>
          <t>十堰</t>
        </is>
      </c>
      <c r="B28" s="1461" t="n">
        <v>12.3819</v>
      </c>
      <c r="C28" s="1462" t="n">
        <v>15</v>
      </c>
      <c r="D28" s="624" t="n">
        <v>0.003297634592556804</v>
      </c>
      <c r="E28" s="625" t="n">
        <v>-0.02375583448971863</v>
      </c>
      <c r="F28" s="1462" t="n">
        <v>11</v>
      </c>
      <c r="G28" s="1461" t="n">
        <v>312.712232817206</v>
      </c>
      <c r="H28" s="1462" t="n">
        <v>11</v>
      </c>
      <c r="I28" s="624" t="n">
        <v>0.02495523290798255</v>
      </c>
      <c r="J28" s="625" t="n">
        <v>0.04775843025234661</v>
      </c>
      <c r="K28" s="1462" t="n">
        <v>6</v>
      </c>
      <c r="L28" s="1461" t="n">
        <v>325.094132817206</v>
      </c>
      <c r="M28" s="1462" t="n">
        <v>12</v>
      </c>
      <c r="N28" s="624" t="n">
        <v>0.01996192502567819</v>
      </c>
      <c r="O28" s="624" t="n">
        <v>0.04484326261639371</v>
      </c>
      <c r="P28" s="1462" t="n">
        <v>4</v>
      </c>
      <c r="Q28" s="1888">
        <f>ROUND(B28/L28*10,1)</f>
        <v/>
      </c>
      <c r="R28" s="1888">
        <f>10-Q28</f>
        <v/>
      </c>
    </row>
    <row r="29" ht="27" customFormat="1" customHeight="1" s="615">
      <c r="A29" s="62" t="inlineStr">
        <is>
          <t>宜昌</t>
        </is>
      </c>
      <c r="B29" s="1461" t="n">
        <v>696.23</v>
      </c>
      <c r="C29" s="1462" t="n">
        <v>2</v>
      </c>
      <c r="D29" s="624" t="n">
        <v>0.1854248647118636</v>
      </c>
      <c r="E29" s="625" t="n">
        <v>0.0962572191694091</v>
      </c>
      <c r="F29" s="1462" t="n">
        <v>6</v>
      </c>
      <c r="G29" s="1461" t="n">
        <v>595.43549600708</v>
      </c>
      <c r="H29" s="1462" t="n">
        <v>7</v>
      </c>
      <c r="I29" s="624" t="n">
        <v>0.04751726963371679</v>
      </c>
      <c r="J29" s="625" t="n">
        <v>-0.06712711589441123</v>
      </c>
      <c r="K29" s="1462" t="n">
        <v>15</v>
      </c>
      <c r="L29" s="1461" t="n">
        <v>1291.66549600708</v>
      </c>
      <c r="M29" s="1462" t="n">
        <v>3</v>
      </c>
      <c r="N29" s="624" t="n">
        <v>0.07931281184962717</v>
      </c>
      <c r="O29" s="624" t="n">
        <v>0.01436077344376208</v>
      </c>
      <c r="P29" s="1462" t="n">
        <v>7</v>
      </c>
      <c r="Q29" s="1888">
        <f>ROUND(B29/L29*10,1)</f>
        <v/>
      </c>
      <c r="R29" s="1888">
        <f>10-Q29</f>
        <v/>
      </c>
    </row>
    <row r="30" ht="27" customFormat="1" customHeight="1" s="615">
      <c r="A30" s="62" t="inlineStr">
        <is>
          <t>襄阳</t>
        </is>
      </c>
      <c r="B30" s="1461" t="n">
        <v>344.5188</v>
      </c>
      <c r="C30" s="1462" t="n">
        <v>4</v>
      </c>
      <c r="D30" s="624" t="n">
        <v>0.09175466710813035</v>
      </c>
      <c r="E30" s="625" t="n">
        <v>-0.2356261743702247</v>
      </c>
      <c r="F30" s="1462" t="n">
        <v>14</v>
      </c>
      <c r="G30" s="1461" t="n">
        <v>2578.92534209697</v>
      </c>
      <c r="H30" s="1462" t="n">
        <v>2</v>
      </c>
      <c r="I30" s="624" t="n">
        <v>0.2058048128930996</v>
      </c>
      <c r="J30" s="625" t="n">
        <v>0.05074598912405892</v>
      </c>
      <c r="K30" s="1462" t="n">
        <v>5</v>
      </c>
      <c r="L30" s="1461" t="n">
        <v>2923.44414209697</v>
      </c>
      <c r="M30" s="1462" t="n">
        <v>2</v>
      </c>
      <c r="N30" s="624" t="n">
        <v>0.1795097692953786</v>
      </c>
      <c r="O30" s="624" t="n">
        <v>0.006315873615000189</v>
      </c>
      <c r="P30" s="1462" t="n">
        <v>10</v>
      </c>
      <c r="Q30" s="1888">
        <f>ROUND(B30/L30*10,1)</f>
        <v/>
      </c>
      <c r="R30" s="1888">
        <f>10-Q30</f>
        <v/>
      </c>
    </row>
    <row r="31" ht="27" customFormat="1" customHeight="1" s="615">
      <c r="A31" s="62" t="inlineStr">
        <is>
          <t>鄂州</t>
        </is>
      </c>
      <c r="B31" s="1461" t="n">
        <v>88.2501</v>
      </c>
      <c r="C31" s="1462" t="n">
        <v>8</v>
      </c>
      <c r="D31" s="624" t="n">
        <v>0.02350338660113531</v>
      </c>
      <c r="E31" s="625" t="n">
        <v>0.3266322820003638</v>
      </c>
      <c r="F31" s="1462" t="n">
        <v>4</v>
      </c>
      <c r="G31" s="1461" t="n">
        <v>108.677858695634</v>
      </c>
      <c r="H31" s="1462" t="n">
        <v>15</v>
      </c>
      <c r="I31" s="624" t="n">
        <v>0.008672770013687613</v>
      </c>
      <c r="J31" s="625" t="n">
        <v>-0.1224643901034396</v>
      </c>
      <c r="K31" s="1462" t="n">
        <v>16</v>
      </c>
      <c r="L31" s="1461" t="n">
        <v>196.927958695634</v>
      </c>
      <c r="M31" s="1462" t="n">
        <v>14</v>
      </c>
      <c r="N31" s="624" t="n">
        <v>0.01209207041934668</v>
      </c>
      <c r="O31" s="624" t="n">
        <v>0.03446867067405956</v>
      </c>
      <c r="P31" s="1462" t="n">
        <v>5</v>
      </c>
      <c r="Q31" s="1888">
        <f>ROUND(B31/L31*10,1)</f>
        <v/>
      </c>
      <c r="R31" s="1888">
        <f>10-Q31</f>
        <v/>
      </c>
    </row>
    <row r="32" ht="27" customFormat="1" customHeight="1" s="615">
      <c r="A32" s="62" t="inlineStr">
        <is>
          <t>荆门</t>
        </is>
      </c>
      <c r="B32" s="1461" t="n">
        <v>77.63890000000001</v>
      </c>
      <c r="C32" s="1462" t="n">
        <v>10</v>
      </c>
      <c r="D32" s="624" t="n">
        <v>0.02067733727199044</v>
      </c>
      <c r="E32" s="625" t="n">
        <v>-0.1131645078016128</v>
      </c>
      <c r="F32" s="1462" t="n">
        <v>13</v>
      </c>
      <c r="G32" s="1461" t="n">
        <v>983.30762802068</v>
      </c>
      <c r="H32" s="1462" t="n">
        <v>3</v>
      </c>
      <c r="I32" s="624" t="n">
        <v>0.07847045399018934</v>
      </c>
      <c r="J32" s="625" t="n">
        <v>0.01456774114540482</v>
      </c>
      <c r="K32" s="1462" t="n">
        <v>8</v>
      </c>
      <c r="L32" s="1461" t="n">
        <v>1060.94652802068</v>
      </c>
      <c r="M32" s="1462" t="n">
        <v>4</v>
      </c>
      <c r="N32" s="624" t="n">
        <v>0.06514585441783619</v>
      </c>
      <c r="O32" s="624" t="n">
        <v>0.00398566499059938</v>
      </c>
      <c r="P32" s="1462" t="n">
        <v>14</v>
      </c>
      <c r="Q32" s="1888">
        <f>ROUND(B32/L32*10,1)</f>
        <v/>
      </c>
      <c r="R32" s="1888">
        <f>10-Q32</f>
        <v/>
      </c>
    </row>
    <row r="33" ht="27" customFormat="1" customHeight="1" s="615">
      <c r="A33" s="62" t="inlineStr">
        <is>
          <t>孝感</t>
        </is>
      </c>
      <c r="B33" s="1461" t="n">
        <v>164.6195</v>
      </c>
      <c r="C33" s="1462" t="n">
        <v>5</v>
      </c>
      <c r="D33" s="624" t="n">
        <v>0.043842621714713</v>
      </c>
      <c r="E33" s="625" t="n">
        <v>0.1135225556306383</v>
      </c>
      <c r="F33" s="1462" t="n">
        <v>5</v>
      </c>
      <c r="G33" s="1461" t="n">
        <v>218.751522267096</v>
      </c>
      <c r="H33" s="1462" t="n">
        <v>13</v>
      </c>
      <c r="I33" s="624" t="n">
        <v>0.01745692881270217</v>
      </c>
      <c r="J33" s="625" t="n">
        <v>-0.05049684692882317</v>
      </c>
      <c r="K33" s="1462" t="n">
        <v>14</v>
      </c>
      <c r="L33" s="1461" t="n">
        <v>383.371022267096</v>
      </c>
      <c r="M33" s="1462" t="n">
        <v>11</v>
      </c>
      <c r="N33" s="624" t="n">
        <v>0.02354033134094243</v>
      </c>
      <c r="O33" s="624" t="n">
        <v>0.01361388790504847</v>
      </c>
      <c r="P33" s="1462" t="n">
        <v>8</v>
      </c>
      <c r="Q33" s="1888">
        <f>ROUND(B33/L33*10,1)</f>
        <v/>
      </c>
      <c r="R33" s="1888">
        <f>10-Q33</f>
        <v/>
      </c>
    </row>
    <row r="34" ht="27" customFormat="1" customHeight="1" s="615">
      <c r="A34" s="62" t="inlineStr">
        <is>
          <t>荆州</t>
        </is>
      </c>
      <c r="B34" s="1461" t="n">
        <v>145.222</v>
      </c>
      <c r="C34" s="1462" t="n">
        <v>6</v>
      </c>
      <c r="D34" s="624" t="n">
        <v>0.0386765432445977</v>
      </c>
      <c r="E34" s="625" t="n">
        <v>0.08349722601073784</v>
      </c>
      <c r="F34" s="1462" t="n">
        <v>7</v>
      </c>
      <c r="G34" s="1461" t="n">
        <v>869.59670521625</v>
      </c>
      <c r="H34" s="1462" t="n">
        <v>4</v>
      </c>
      <c r="I34" s="624" t="n">
        <v>0.06939603263736391</v>
      </c>
      <c r="J34" s="625" t="n">
        <v>0.04290712117960815</v>
      </c>
      <c r="K34" s="1462" t="n">
        <v>7</v>
      </c>
      <c r="L34" s="1461" t="n">
        <v>1014.81870521625</v>
      </c>
      <c r="M34" s="1462" t="n">
        <v>6</v>
      </c>
      <c r="N34" s="624" t="n">
        <v>0.06231344359442231</v>
      </c>
      <c r="O34" s="624" t="n">
        <v>0.04852815782960085</v>
      </c>
      <c r="P34" s="1462" t="n">
        <v>3</v>
      </c>
      <c r="Q34" s="1888">
        <f>ROUND(B34/L34*10,1)</f>
        <v/>
      </c>
      <c r="R34" s="1888">
        <f>10-Q34</f>
        <v/>
      </c>
    </row>
    <row r="35" ht="27" customFormat="1" customHeight="1" s="615">
      <c r="A35" s="62" t="inlineStr">
        <is>
          <t>黄冈</t>
        </is>
      </c>
      <c r="B35" s="1461" t="n">
        <v>608.7164</v>
      </c>
      <c r="C35" s="1462" t="n">
        <v>3</v>
      </c>
      <c r="D35" s="624" t="n">
        <v>0.1621176279647425</v>
      </c>
      <c r="E35" s="625" t="n">
        <v>-0.09084522083038982</v>
      </c>
      <c r="F35" s="1462" t="n">
        <v>12</v>
      </c>
      <c r="G35" s="1461" t="n">
        <v>448.939300967</v>
      </c>
      <c r="H35" s="1462" t="n">
        <v>8</v>
      </c>
      <c r="I35" s="624" t="n">
        <v>0.03582650002607104</v>
      </c>
      <c r="J35" s="625" t="n">
        <v>0.1186237760918378</v>
      </c>
      <c r="K35" s="1462" t="n">
        <v>4</v>
      </c>
      <c r="L35" s="1461" t="n">
        <v>1057.655700967</v>
      </c>
      <c r="M35" s="1462" t="n">
        <v>5</v>
      </c>
      <c r="N35" s="624" t="n">
        <v>0.0649437860435202</v>
      </c>
      <c r="O35" s="624" t="n">
        <v>-0.01234236741619954</v>
      </c>
      <c r="P35" s="1462" t="n">
        <v>17</v>
      </c>
      <c r="Q35" s="1888">
        <f>ROUND(B35/L35*10,1)</f>
        <v/>
      </c>
      <c r="R35" s="1888">
        <f>10-Q35</f>
        <v/>
      </c>
    </row>
    <row r="36" ht="27" customFormat="1" customHeight="1" s="615">
      <c r="A36" s="62" t="inlineStr">
        <is>
          <t>咸宁</t>
        </is>
      </c>
      <c r="B36" s="1461" t="n">
        <v>80.56829999999999</v>
      </c>
      <c r="C36" s="1462" t="n">
        <v>9</v>
      </c>
      <c r="D36" s="624" t="n">
        <v>0.02145751565942984</v>
      </c>
      <c r="E36" s="625" t="n">
        <v>0.003042680945521736</v>
      </c>
      <c r="F36" s="1462" t="n">
        <v>9</v>
      </c>
      <c r="G36" s="1461" t="n">
        <v>624.620089585299</v>
      </c>
      <c r="H36" s="1462" t="n">
        <v>6</v>
      </c>
      <c r="I36" s="624" t="n">
        <v>0.04984627455785416</v>
      </c>
      <c r="J36" s="625" t="n">
        <v>0.005440423236440672</v>
      </c>
      <c r="K36" s="1462" t="n">
        <v>9</v>
      </c>
      <c r="L36" s="1461" t="n">
        <v>705.188389585299</v>
      </c>
      <c r="M36" s="1462" t="n">
        <v>8</v>
      </c>
      <c r="N36" s="624" t="n">
        <v>0.04330105142129912</v>
      </c>
      <c r="O36" s="624" t="n">
        <v>0.005165899511284655</v>
      </c>
      <c r="P36" s="1462" t="n">
        <v>11</v>
      </c>
      <c r="Q36" s="1888">
        <f>ROUND(B36/L36*10,1)</f>
        <v/>
      </c>
      <c r="R36" s="1888">
        <f>10-Q36</f>
        <v/>
      </c>
    </row>
    <row r="37" ht="27" customFormat="1" customHeight="1" s="615">
      <c r="A37" s="62" t="inlineStr">
        <is>
          <t>随州</t>
        </is>
      </c>
      <c r="B37" s="1461" t="n">
        <v>50.6647</v>
      </c>
      <c r="C37" s="1462" t="n">
        <v>11</v>
      </c>
      <c r="D37" s="624" t="n">
        <v>0.01349337883051169</v>
      </c>
      <c r="E37" s="625" t="n">
        <v>-0.5815366241249096</v>
      </c>
      <c r="F37" s="1462" t="n">
        <v>17</v>
      </c>
      <c r="G37" s="1461" t="n">
        <v>734.9704884069409</v>
      </c>
      <c r="H37" s="1462" t="n">
        <v>5</v>
      </c>
      <c r="I37" s="624" t="n">
        <v>0.05865251753489999</v>
      </c>
      <c r="J37" s="625" t="n">
        <v>0.2244424769360036</v>
      </c>
      <c r="K37" s="1462" t="n">
        <v>2</v>
      </c>
      <c r="L37" s="1461" t="n">
        <v>785.635188406941</v>
      </c>
      <c r="M37" s="1462" t="n">
        <v>7</v>
      </c>
      <c r="N37" s="624" t="n">
        <v>0.04824076827412951</v>
      </c>
      <c r="O37" s="624" t="n">
        <v>0.08915971969560665</v>
      </c>
      <c r="P37" s="1462" t="n">
        <v>1</v>
      </c>
      <c r="Q37" s="1888">
        <f>ROUND(B37/L37*10,1)</f>
        <v/>
      </c>
      <c r="R37" s="1888">
        <f>10-Q37</f>
        <v/>
      </c>
    </row>
    <row r="38" ht="27" customFormat="1" customHeight="1" s="615">
      <c r="A38" s="62" t="inlineStr">
        <is>
          <t>恩施州</t>
        </is>
      </c>
      <c r="B38" s="1461" t="n">
        <v>5.3575</v>
      </c>
      <c r="C38" s="1462" t="n">
        <v>17</v>
      </c>
      <c r="D38" s="624" t="n">
        <v>0.001426847037177096</v>
      </c>
      <c r="E38" s="625" t="n">
        <v>0.330229671011794</v>
      </c>
      <c r="F38" s="1462" t="n">
        <v>3</v>
      </c>
      <c r="G38" s="1461" t="n">
        <v>412.459584694399</v>
      </c>
      <c r="H38" s="1462" t="n">
        <v>10</v>
      </c>
      <c r="I38" s="624" t="n">
        <v>0.03291532572438638</v>
      </c>
      <c r="J38" s="625" t="n">
        <v>0.001746293942806121</v>
      </c>
      <c r="K38" s="1462" t="n">
        <v>11</v>
      </c>
      <c r="L38" s="1461" t="n">
        <v>417.817084694399</v>
      </c>
      <c r="M38" s="1462" t="n">
        <v>10</v>
      </c>
      <c r="N38" s="624" t="n">
        <v>0.02565544092364992</v>
      </c>
      <c r="O38" s="624" t="n">
        <v>0.004928276672262921</v>
      </c>
      <c r="P38" s="1462" t="n">
        <v>12</v>
      </c>
      <c r="Q38" s="1888">
        <f>ROUND(B38/L38*10,1)</f>
        <v/>
      </c>
      <c r="R38" s="1888">
        <f>10-Q38</f>
        <v/>
      </c>
    </row>
    <row r="39" ht="27" customFormat="1" customHeight="1" s="615">
      <c r="A39" s="62" t="inlineStr">
        <is>
          <t>仙桃</t>
        </is>
      </c>
      <c r="B39" s="1461" t="n">
        <v>28.1597</v>
      </c>
      <c r="C39" s="1462" t="n">
        <v>14</v>
      </c>
      <c r="D39" s="624" t="n">
        <v>0.007499689129779909</v>
      </c>
      <c r="E39" s="625" t="n">
        <v>7.909605771056128</v>
      </c>
      <c r="F39" s="1462" t="n">
        <v>1</v>
      </c>
      <c r="G39" s="1461" t="n">
        <v>98.392296214032</v>
      </c>
      <c r="H39" s="1462" t="n">
        <v>16</v>
      </c>
      <c r="I39" s="624" t="n">
        <v>0.007851955922068674</v>
      </c>
      <c r="J39" s="625" t="n">
        <v>-0.1469881800352028</v>
      </c>
      <c r="K39" s="1462" t="n">
        <v>17</v>
      </c>
      <c r="L39" s="1461" t="n">
        <v>126.551996214032</v>
      </c>
      <c r="M39" s="1462" t="n">
        <v>16</v>
      </c>
      <c r="N39" s="624" t="n">
        <v>0.00777073839623818</v>
      </c>
      <c r="O39" s="624" t="n">
        <v>0.06788146121948779</v>
      </c>
      <c r="P39" s="1462" t="n">
        <v>2</v>
      </c>
      <c r="Q39" s="1888">
        <f>ROUND(B39/L39*10,1)</f>
        <v/>
      </c>
      <c r="R39" s="1888">
        <f>10-Q39</f>
        <v/>
      </c>
    </row>
    <row r="40" ht="27" customFormat="1" customHeight="1" s="615">
      <c r="A40" s="62" t="inlineStr">
        <is>
          <t>潜江</t>
        </is>
      </c>
      <c r="B40" s="1461" t="n">
        <v>36.9671</v>
      </c>
      <c r="C40" s="1462" t="n">
        <v>13</v>
      </c>
      <c r="D40" s="624" t="n">
        <v>0.009845337770980758</v>
      </c>
      <c r="E40" s="625" t="n">
        <v>-0.01995763509447268</v>
      </c>
      <c r="F40" s="1462" t="n">
        <v>10</v>
      </c>
      <c r="G40" s="1461" t="n">
        <v>152.943625183625</v>
      </c>
      <c r="H40" s="1462" t="n">
        <v>14</v>
      </c>
      <c r="I40" s="624" t="n">
        <v>0.0122052909598826</v>
      </c>
      <c r="J40" s="625" t="n">
        <v>0.004520752286298002</v>
      </c>
      <c r="K40" s="1462" t="n">
        <v>10</v>
      </c>
      <c r="L40" s="1461" t="n">
        <v>189.910725183625</v>
      </c>
      <c r="M40" s="1462" t="n">
        <v>15</v>
      </c>
      <c r="N40" s="624" t="n">
        <v>0.01166118756077118</v>
      </c>
      <c r="O40" s="624" t="n">
        <v>-0.0003394728558325788</v>
      </c>
      <c r="P40" s="1462" t="n">
        <v>15</v>
      </c>
      <c r="Q40" s="1888">
        <f>ROUND(B40/L40*10,1)</f>
        <v/>
      </c>
      <c r="R40" s="1888">
        <f>10-Q40</f>
        <v/>
      </c>
    </row>
    <row r="41" ht="27" customFormat="1" customHeight="1" s="615">
      <c r="A41" s="62" t="inlineStr">
        <is>
          <t>天门</t>
        </is>
      </c>
      <c r="B41" s="1461" t="n">
        <v>46.9564</v>
      </c>
      <c r="C41" s="1462" t="n">
        <v>12</v>
      </c>
      <c r="D41" s="624" t="n">
        <v>0.01250575832319227</v>
      </c>
      <c r="E41" s="625" t="n">
        <v>0.4504534559023401</v>
      </c>
      <c r="F41" s="1462" t="n">
        <v>2</v>
      </c>
      <c r="G41" s="1461" t="n">
        <v>224.596743247571</v>
      </c>
      <c r="H41" s="1462" t="n">
        <v>12</v>
      </c>
      <c r="I41" s="624" t="n">
        <v>0.01792339233941571</v>
      </c>
      <c r="J41" s="625" t="n">
        <v>-0.04327349994408014</v>
      </c>
      <c r="K41" s="1462" t="n">
        <v>13</v>
      </c>
      <c r="L41" s="1461" t="n">
        <v>271.553143247571</v>
      </c>
      <c r="M41" s="1462" t="n">
        <v>13</v>
      </c>
      <c r="N41" s="624" t="n">
        <v>0.0166743196471135</v>
      </c>
      <c r="O41" s="624" t="n">
        <v>0.01656169966632248</v>
      </c>
      <c r="P41" s="1462" t="n">
        <v>6</v>
      </c>
      <c r="Q41" s="1888">
        <f>ROUND(B41/L41*10,1)</f>
        <v/>
      </c>
      <c r="R41" s="1888">
        <f>10-Q41</f>
        <v/>
      </c>
    </row>
    <row r="42" ht="27" customFormat="1" customHeight="1" s="615">
      <c r="A42" s="62" t="inlineStr">
        <is>
          <t>林区</t>
        </is>
      </c>
      <c r="B42" s="1461" t="n">
        <v>7.9012</v>
      </c>
      <c r="C42" s="1462" t="n">
        <v>16</v>
      </c>
      <c r="D42" s="624" t="n">
        <v>0.00210430309102075</v>
      </c>
      <c r="E42" s="625" t="n">
        <v>-0.4145220928767793</v>
      </c>
      <c r="F42" s="1462" t="n">
        <v>16</v>
      </c>
      <c r="G42" s="1461" t="n">
        <v>25.6706771760399</v>
      </c>
      <c r="H42" s="1462" t="n">
        <v>17</v>
      </c>
      <c r="I42" s="624" t="n">
        <v>0.002048585442476683</v>
      </c>
      <c r="J42" s="625" t="n">
        <v>0.2599058528110791</v>
      </c>
      <c r="K42" s="1462" t="n">
        <v>1</v>
      </c>
      <c r="L42" s="1461" t="n">
        <v>33.5718771760399</v>
      </c>
      <c r="M42" s="1462" t="n">
        <v>17</v>
      </c>
      <c r="N42" s="624" t="n">
        <v>0.002061431528621904</v>
      </c>
      <c r="O42" s="624" t="n">
        <v>-0.008812968773974084</v>
      </c>
      <c r="P42" s="1462" t="n">
        <v>16</v>
      </c>
      <c r="Q42" s="1888">
        <f>ROUND(B42/L42*10,1)</f>
        <v/>
      </c>
      <c r="R42" s="1888">
        <f>10-Q42</f>
        <v/>
      </c>
    </row>
  </sheetData>
  <mergeCells count="18">
    <mergeCell ref="G2:I2"/>
    <mergeCell ref="O2:P2"/>
    <mergeCell ref="Q2:R3"/>
    <mergeCell ref="B23:D23"/>
    <mergeCell ref="A1:P1"/>
    <mergeCell ref="E2:F2"/>
    <mergeCell ref="J2:K2"/>
    <mergeCell ref="G23:I23"/>
    <mergeCell ref="L23:N23"/>
    <mergeCell ref="O23:P23"/>
    <mergeCell ref="A22:P22"/>
    <mergeCell ref="A23:A24"/>
    <mergeCell ref="E23:F23"/>
    <mergeCell ref="Q23:R24"/>
    <mergeCell ref="A2:A3"/>
    <mergeCell ref="J23:K23"/>
    <mergeCell ref="L2:N2"/>
    <mergeCell ref="B2:D2"/>
  </mergeCells>
  <pageMargins left="0.75" right="0.75" top="1" bottom="1" header="0.5" footer="0.5"/>
  <pageSetup orientation="landscape" paperSize="8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R44"/>
  <sheetViews>
    <sheetView showGridLines="0" topLeftCell="A37" workbookViewId="0">
      <selection activeCell="O23" sqref="O23"/>
    </sheetView>
  </sheetViews>
  <sheetFormatPr baseColWidth="8" defaultColWidth="9" defaultRowHeight="14.4"/>
  <cols>
    <col min="1" max="1" customWidth="true" style="21" width="7.0"/>
    <col min="2" max="2" customWidth="true" style="21" width="25.0"/>
    <col min="3" max="3" customWidth="true" style="21" width="11.0"/>
    <col min="4" max="4" customWidth="true" style="21" width="13.0"/>
    <col min="5" max="5" customWidth="true" style="21" width="7.0"/>
    <col min="6" max="6" customWidth="true" style="21" width="14.0"/>
    <col min="7" max="7" customWidth="true" style="21" width="25.0"/>
    <col min="8" max="8" customWidth="true" style="21" width="11.0"/>
    <col min="9" max="9" customWidth="true" style="21" width="12.0"/>
    <col min="10" max="10" customWidth="true" style="21" width="7.0"/>
    <col min="11" max="11" customWidth="true" style="21" width="11.0"/>
    <col min="12" max="12" customWidth="true" style="21" width="25.0"/>
    <col min="13" max="13" customWidth="true" style="21" width="11.0"/>
    <col min="14" max="14" customWidth="true" style="21" width="12.0"/>
    <col min="15" max="15" customWidth="true" style="21" width="7.0"/>
    <col min="16" max="16" customWidth="true" style="824" width="11.0"/>
    <col min="17" max="17" customWidth="true" style="824" width="22.0"/>
    <col min="18" max="18" customWidth="true" style="824" width="12.0"/>
    <col min="19" max="19" customWidth="true" style="21" width="17.109375"/>
  </cols>
  <sheetData>
    <row r="1" ht="20.55" customFormat="1" customHeight="1" s="607">
      <c r="P1" s="1965" t="n"/>
    </row>
    <row r="2" ht="22.2" customHeight="1" s="21">
      <c r="A2" s="707" t="inlineStr">
        <is>
          <t>2026年1-7月全省分市州累计完成公路货物运输周转量情况</t>
        </is>
      </c>
    </row>
    <row r="3" ht="19.95" customFormat="1" customHeight="1" s="608">
      <c r="A3" s="706" t="inlineStr">
        <is>
          <t>市州</t>
        </is>
      </c>
      <c r="B3" s="705" t="inlineStr">
        <is>
          <t>规上周转量</t>
        </is>
      </c>
      <c r="C3" s="2026" t="n"/>
      <c r="D3" s="2036" t="n"/>
      <c r="E3" s="705" t="inlineStr">
        <is>
          <t>规上增速</t>
        </is>
      </c>
      <c r="F3" s="1960" t="n"/>
      <c r="G3" s="705" t="inlineStr">
        <is>
          <t>规下周转量</t>
        </is>
      </c>
      <c r="H3" s="2026" t="n"/>
      <c r="I3" s="2036" t="n"/>
      <c r="J3" s="705" t="inlineStr">
        <is>
          <t>规下增速</t>
        </is>
      </c>
      <c r="K3" s="1960" t="n"/>
      <c r="L3" s="705" t="inlineStr">
        <is>
          <t>合计周转量</t>
        </is>
      </c>
      <c r="M3" s="2026" t="n"/>
      <c r="N3" s="2036" t="n"/>
      <c r="O3" s="705" t="inlineStr">
        <is>
          <t>合计增速</t>
        </is>
      </c>
      <c r="P3" s="1960" t="n"/>
      <c r="Q3" s="705" t="inlineStr">
        <is>
          <t>分市州规上规下占比</t>
        </is>
      </c>
      <c r="R3" s="1961" t="n"/>
    </row>
    <row r="4" ht="34.05" customFormat="1" customHeight="1" s="215">
      <c r="A4" s="1954" t="n"/>
      <c r="B4" s="705" t="inlineStr">
        <is>
          <t>累计完成    (万吨公里）</t>
        </is>
      </c>
      <c r="C4" s="705" t="inlineStr">
        <is>
          <t>排名</t>
        </is>
      </c>
      <c r="D4" s="705" t="inlineStr">
        <is>
          <t>占全省 比重</t>
        </is>
      </c>
      <c r="E4" s="705" t="inlineStr">
        <is>
          <t>同比</t>
        </is>
      </c>
      <c r="F4" s="705" t="inlineStr">
        <is>
          <t>增速    排名</t>
        </is>
      </c>
      <c r="G4" s="705" t="inlineStr">
        <is>
          <t>累计完成    (万吨公里）</t>
        </is>
      </c>
      <c r="H4" s="705" t="inlineStr">
        <is>
          <t>排名</t>
        </is>
      </c>
      <c r="I4" s="705" t="inlineStr">
        <is>
          <t>占全省比重</t>
        </is>
      </c>
      <c r="J4" s="705" t="inlineStr">
        <is>
          <t>同比</t>
        </is>
      </c>
      <c r="K4" s="705" t="inlineStr">
        <is>
          <t>增速排名</t>
        </is>
      </c>
      <c r="L4" s="705" t="inlineStr">
        <is>
          <t>累计完成    (万吨公里）</t>
        </is>
      </c>
      <c r="M4" s="705" t="inlineStr">
        <is>
          <t>排名</t>
        </is>
      </c>
      <c r="N4" s="705" t="inlineStr">
        <is>
          <t>占全省比重</t>
        </is>
      </c>
      <c r="O4" s="705" t="inlineStr">
        <is>
          <t>同比</t>
        </is>
      </c>
      <c r="P4" s="705" t="inlineStr">
        <is>
          <t>增速排名</t>
        </is>
      </c>
      <c r="Q4" s="1962" t="n"/>
      <c r="R4" s="1963" t="n"/>
    </row>
    <row r="5" ht="27" customFormat="1" customHeight="1" s="215">
      <c r="A5" s="706" t="inlineStr">
        <is>
          <t>全省</t>
        </is>
      </c>
      <c r="B5" s="1966">
        <f>SUM(B6:B22)</f>
        <v/>
      </c>
      <c r="C5" s="1967" t="n"/>
      <c r="D5" s="58" t="n"/>
      <c r="E5" s="612" t="n">
        <v>-0.0491597359403374</v>
      </c>
      <c r="F5" s="1967" t="n"/>
      <c r="G5" s="1966">
        <f>SUM(G6:G22)</f>
        <v/>
      </c>
      <c r="H5" s="1967" t="n"/>
      <c r="I5" s="58" t="n"/>
      <c r="J5" s="58" t="n">
        <v>0.0113258238091389</v>
      </c>
      <c r="K5" s="1967" t="n"/>
      <c r="L5" s="1966">
        <f>SUM(L6:L22)</f>
        <v/>
      </c>
      <c r="M5" s="1967" t="n"/>
      <c r="N5" s="58" t="n"/>
      <c r="O5" s="58" t="n">
        <v>-0.00675951704618472</v>
      </c>
      <c r="P5" s="1967" t="n"/>
      <c r="Q5" s="1888">
        <f>ROUND(B5/L5*10,1)</f>
        <v/>
      </c>
      <c r="R5" s="1888">
        <f>10-Q5</f>
        <v/>
      </c>
    </row>
    <row r="6" ht="27" customFormat="1" customHeight="1" s="215">
      <c r="A6" s="62" t="inlineStr">
        <is>
          <t>武汉</t>
        </is>
      </c>
      <c r="B6" s="1968" t="n">
        <v>1440570.2872</v>
      </c>
      <c r="C6" s="2021">
        <f>RANK(B6,B$6:B$22)</f>
        <v/>
      </c>
      <c r="D6" s="64">
        <f>B6/B$5</f>
        <v/>
      </c>
      <c r="E6" s="64" t="n">
        <v>-0.0676493105300842</v>
      </c>
      <c r="F6" s="2021">
        <f>RANK(E6,E$6:E$22)</f>
        <v/>
      </c>
      <c r="G6" s="1890" t="n">
        <v>3154959.2651622</v>
      </c>
      <c r="H6" s="2021">
        <f>RANK(G6,G$6:G$22)</f>
        <v/>
      </c>
      <c r="I6" s="64">
        <f>G6/G$5</f>
        <v/>
      </c>
      <c r="J6" s="64" t="n">
        <v>0.0128610903993778</v>
      </c>
      <c r="K6" s="2021">
        <f>RANK(J6,J$6:J$22)</f>
        <v/>
      </c>
      <c r="L6" s="1890">
        <f>G6+B6</f>
        <v/>
      </c>
      <c r="M6" s="2021">
        <f>RANK(L6,L$6:L$22)</f>
        <v/>
      </c>
      <c r="N6" s="64">
        <f>L6/L$5</f>
        <v/>
      </c>
      <c r="O6" s="64" t="n">
        <v>-0.0138334142241787</v>
      </c>
      <c r="P6" s="2021">
        <f>RANK(O6,O$6:O$22)</f>
        <v/>
      </c>
      <c r="Q6" s="1888">
        <f>ROUND(B6/L6*10,1)</f>
        <v/>
      </c>
      <c r="R6" s="1888">
        <f>10-Q6</f>
        <v/>
      </c>
    </row>
    <row r="7" ht="27" customFormat="1" customHeight="1" s="215">
      <c r="A7" s="62" t="inlineStr">
        <is>
          <t>黄石</t>
        </is>
      </c>
      <c r="B7" s="1968" t="n">
        <v>118270.939</v>
      </c>
      <c r="C7" s="2021">
        <f>RANK(B7,B$6:B$22)</f>
        <v/>
      </c>
      <c r="D7" s="64">
        <f>B7/B$5</f>
        <v/>
      </c>
      <c r="E7" s="64" t="n">
        <v>-0.161246835606836</v>
      </c>
      <c r="F7" s="2021">
        <f>RANK(E7,E$6:E$22)</f>
        <v/>
      </c>
      <c r="G7" s="1890" t="n">
        <v>212234.179986608</v>
      </c>
      <c r="H7" s="2021">
        <f>RANK(G7,G$6:G$22)</f>
        <v/>
      </c>
      <c r="I7" s="64">
        <f>G7/G$5</f>
        <v/>
      </c>
      <c r="J7" s="64" t="n">
        <v>0.114027706134397</v>
      </c>
      <c r="K7" s="2021">
        <f>RANK(J7,J$6:J$22)</f>
        <v/>
      </c>
      <c r="L7" s="1890">
        <f>G7+B7</f>
        <v/>
      </c>
      <c r="M7" s="2021">
        <f>RANK(L7,L$6:L$22)</f>
        <v/>
      </c>
      <c r="N7" s="64">
        <f>L7/L$5</f>
        <v/>
      </c>
      <c r="O7" s="64" t="n">
        <v>-0.00305745579573391</v>
      </c>
      <c r="P7" s="2021">
        <f>RANK(O7,O$6:O$22)</f>
        <v/>
      </c>
      <c r="Q7" s="1888">
        <f>ROUND(B7/L7*10,1)</f>
        <v/>
      </c>
      <c r="R7" s="1888">
        <f>10-Q7</f>
        <v/>
      </c>
    </row>
    <row r="8" ht="27" customFormat="1" customHeight="1" s="215">
      <c r="A8" s="62" t="inlineStr">
        <is>
          <t>十堰</t>
        </is>
      </c>
      <c r="B8" s="1968" t="n">
        <v>27053.7853</v>
      </c>
      <c r="C8" s="2021">
        <f>RANK(B8,B$6:B$22)</f>
        <v/>
      </c>
      <c r="D8" s="64">
        <f>B8/B$5</f>
        <v/>
      </c>
      <c r="E8" s="64" t="n">
        <v>-0.0725793237814142</v>
      </c>
      <c r="F8" s="2021">
        <f>RANK(E8,E$6:E$22)</f>
        <v/>
      </c>
      <c r="G8" s="1890" t="n">
        <v>294297.788787879</v>
      </c>
      <c r="H8" s="2021">
        <f>RANK(G8,G$6:G$22)</f>
        <v/>
      </c>
      <c r="I8" s="64">
        <f>G8/G$5</f>
        <v/>
      </c>
      <c r="J8" s="64" t="n">
        <v>0.0201498949634025</v>
      </c>
      <c r="K8" s="2021">
        <f>RANK(J8,J$6:J$22)</f>
        <v/>
      </c>
      <c r="L8" s="1890">
        <f>G8+B8</f>
        <v/>
      </c>
      <c r="M8" s="2021">
        <f>RANK(L8,L$6:L$22)</f>
        <v/>
      </c>
      <c r="N8" s="64">
        <f>L8/L$5</f>
        <v/>
      </c>
      <c r="O8" s="64" t="n">
        <v>0.0116343780900821</v>
      </c>
      <c r="P8" s="2021">
        <f>RANK(O8,O$6:O$22)</f>
        <v/>
      </c>
      <c r="Q8" s="1888">
        <f>ROUND(B8/L8*10,1)</f>
        <v/>
      </c>
      <c r="R8" s="1888">
        <f>10-Q8</f>
        <v/>
      </c>
    </row>
    <row r="9" ht="27" customFormat="1" customHeight="1" s="215">
      <c r="A9" s="62" t="inlineStr">
        <is>
          <t>宜昌</t>
        </is>
      </c>
      <c r="B9" s="1968" t="n">
        <v>458198.9876</v>
      </c>
      <c r="C9" s="2021">
        <f>RANK(B9,B$6:B$22)</f>
        <v/>
      </c>
      <c r="D9" s="64">
        <f>B9/B$5</f>
        <v/>
      </c>
      <c r="E9" s="64" t="n">
        <v>0.0932075638277519</v>
      </c>
      <c r="F9" s="2021">
        <f>RANK(E9,E$6:E$22)</f>
        <v/>
      </c>
      <c r="G9" s="1890" t="n">
        <v>356184.100308661</v>
      </c>
      <c r="H9" s="2021">
        <f>RANK(G9,G$6:G$22)</f>
        <v/>
      </c>
      <c r="I9" s="64">
        <f>G9/G$5</f>
        <v/>
      </c>
      <c r="J9" s="64" t="n">
        <v>-0.114369335913131</v>
      </c>
      <c r="K9" s="2021">
        <f>RANK(J9,J$6:J$22)</f>
        <v/>
      </c>
      <c r="L9" s="1890">
        <f>G9+B9</f>
        <v/>
      </c>
      <c r="M9" s="2021">
        <f>RANK(L9,L$6:L$22)</f>
        <v/>
      </c>
      <c r="N9" s="64">
        <f>L9/L$5</f>
        <v/>
      </c>
      <c r="O9" s="64" t="n">
        <v>-0.00843876520223563</v>
      </c>
      <c r="P9" s="2021">
        <f>RANK(O9,O$6:O$22)</f>
        <v/>
      </c>
      <c r="Q9" s="1888">
        <f>ROUND(B9/L9*10,1)</f>
        <v/>
      </c>
      <c r="R9" s="1888">
        <f>10-Q9</f>
        <v/>
      </c>
    </row>
    <row r="10" ht="27" customFormat="1" customHeight="1" s="215">
      <c r="A10" s="62" t="inlineStr">
        <is>
          <t>襄阳</t>
        </is>
      </c>
      <c r="B10" s="1968" t="n">
        <v>600237.6346</v>
      </c>
      <c r="C10" s="2021">
        <f>RANK(B10,B$6:B$22)</f>
        <v/>
      </c>
      <c r="D10" s="64">
        <f>B10/B$5</f>
        <v/>
      </c>
      <c r="E10" s="64" t="n">
        <v>-0.134892297963815</v>
      </c>
      <c r="F10" s="2021">
        <f>RANK(E10,E$6:E$22)</f>
        <v/>
      </c>
      <c r="G10" s="1890" t="n">
        <v>2988571.050711</v>
      </c>
      <c r="H10" s="2021">
        <f>RANK(G10,G$6:G$22)</f>
        <v/>
      </c>
      <c r="I10" s="64">
        <f>G10/G$5</f>
        <v/>
      </c>
      <c r="J10" s="64" t="n">
        <v>0.0145273532989323</v>
      </c>
      <c r="K10" s="2021">
        <f>RANK(J10,J$6:J$22)</f>
        <v/>
      </c>
      <c r="L10" s="1890">
        <f>G10+B10</f>
        <v/>
      </c>
      <c r="M10" s="2021">
        <f>RANK(L10,L$6:L$22)</f>
        <v/>
      </c>
      <c r="N10" s="64">
        <f>L10/L$5</f>
        <v/>
      </c>
      <c r="O10" s="64" t="n">
        <v>-0.0139569965043528</v>
      </c>
      <c r="P10" s="2021">
        <f>RANK(O10,O$6:O$22)</f>
        <v/>
      </c>
      <c r="Q10" s="1888">
        <f>ROUND(B10/L10*10,1)</f>
        <v/>
      </c>
      <c r="R10" s="1888">
        <f>10-Q10</f>
        <v/>
      </c>
    </row>
    <row r="11" ht="27" customFormat="1" customHeight="1" s="215">
      <c r="A11" s="62" t="inlineStr">
        <is>
          <t>鄂州</t>
        </is>
      </c>
      <c r="B11" s="1968" t="n">
        <v>31715.6786</v>
      </c>
      <c r="C11" s="2021">
        <f>RANK(B11,B$6:B$22)</f>
        <v/>
      </c>
      <c r="D11" s="64">
        <f>B11/B$5</f>
        <v/>
      </c>
      <c r="E11" s="64" t="n">
        <v>-0.485454034325093</v>
      </c>
      <c r="F11" s="2021">
        <f>RANK(E11,E$6:E$22)</f>
        <v/>
      </c>
      <c r="G11" s="1890" t="n">
        <v>69717.685402024</v>
      </c>
      <c r="H11" s="2021">
        <f>RANK(G11,G$6:G$22)</f>
        <v/>
      </c>
      <c r="I11" s="64">
        <f>G11/G$5</f>
        <v/>
      </c>
      <c r="J11" s="64" t="n">
        <v>0.530265329698598</v>
      </c>
      <c r="K11" s="2021">
        <f>RANK(J11,J$6:J$22)</f>
        <v/>
      </c>
      <c r="L11" s="1890">
        <f>G11+B11</f>
        <v/>
      </c>
      <c r="M11" s="2021">
        <f>RANK(L11,L$6:L$22)</f>
        <v/>
      </c>
      <c r="N11" s="64">
        <f>L11/L$5</f>
        <v/>
      </c>
      <c r="O11" s="64" t="n">
        <v>-0.0537702723690464</v>
      </c>
      <c r="P11" s="2021">
        <f>RANK(O11,O$6:O$22)</f>
        <v/>
      </c>
      <c r="Q11" s="1888">
        <f>ROUND(B11/L11*10,1)</f>
        <v/>
      </c>
      <c r="R11" s="1888">
        <f>10-Q11</f>
        <v/>
      </c>
    </row>
    <row r="12" ht="27" customFormat="1" customHeight="1" s="215">
      <c r="A12" s="62" t="inlineStr">
        <is>
          <t>荆门</t>
        </is>
      </c>
      <c r="B12" s="1968" t="n">
        <v>154638.9096</v>
      </c>
      <c r="C12" s="2021">
        <f>RANK(B12,B$6:B$22)</f>
        <v/>
      </c>
      <c r="D12" s="64">
        <f>B12/B$5</f>
        <v/>
      </c>
      <c r="E12" s="64" t="n">
        <v>-0.141524772740314</v>
      </c>
      <c r="F12" s="2021">
        <f>RANK(E12,E$6:E$22)</f>
        <v/>
      </c>
      <c r="G12" s="1890" t="n">
        <v>741188.9671484299</v>
      </c>
      <c r="H12" s="2021">
        <f>RANK(G12,G$6:G$22)</f>
        <v/>
      </c>
      <c r="I12" s="64">
        <f>G12/G$5</f>
        <v/>
      </c>
      <c r="J12" s="64" t="n">
        <v>0.0367831878519573</v>
      </c>
      <c r="K12" s="2021">
        <f>RANK(J12,J$6:J$22)</f>
        <v/>
      </c>
      <c r="L12" s="1890">
        <f>G12+B12</f>
        <v/>
      </c>
      <c r="M12" s="2021">
        <f>RANK(L12,L$6:L$22)</f>
        <v/>
      </c>
      <c r="N12" s="64">
        <f>L12/L$5</f>
        <v/>
      </c>
      <c r="O12" s="64" t="n">
        <v>0.0008970612191114841</v>
      </c>
      <c r="P12" s="2021">
        <f>RANK(O12,O$6:O$22)</f>
        <v/>
      </c>
      <c r="Q12" s="1888">
        <f>ROUND(B12/L12*10,1)</f>
        <v/>
      </c>
      <c r="R12" s="1888">
        <f>10-Q12</f>
        <v/>
      </c>
    </row>
    <row r="13" ht="27" customFormat="1" customHeight="1" s="215">
      <c r="A13" s="62" t="inlineStr">
        <is>
          <t>孝感</t>
        </is>
      </c>
      <c r="B13" s="1968" t="n">
        <v>198074.3532</v>
      </c>
      <c r="C13" s="2021">
        <f>RANK(B13,B$6:B$22)</f>
        <v/>
      </c>
      <c r="D13" s="64">
        <f>B13/B$5</f>
        <v/>
      </c>
      <c r="E13" s="64" t="n">
        <v>0.101236768458028</v>
      </c>
      <c r="F13" s="2021">
        <f>RANK(E13,E$6:E$22)</f>
        <v/>
      </c>
      <c r="G13" s="1890" t="n">
        <v>145445.046270726</v>
      </c>
      <c r="H13" s="2021">
        <f>RANK(G13,G$6:G$22)</f>
        <v/>
      </c>
      <c r="I13" s="64">
        <f>G13/G$5</f>
        <v/>
      </c>
      <c r="J13" s="64" t="n">
        <v>-0.15579270850651</v>
      </c>
      <c r="K13" s="2021">
        <f>RANK(J13,J$6:J$22)</f>
        <v/>
      </c>
      <c r="L13" s="1890">
        <f>G13+B13</f>
        <v/>
      </c>
      <c r="M13" s="2021">
        <f>RANK(L13,L$6:L$22)</f>
        <v/>
      </c>
      <c r="N13" s="64">
        <f>L13/L$5</f>
        <v/>
      </c>
      <c r="O13" s="64" t="n">
        <v>-0.0245119206786121</v>
      </c>
      <c r="P13" s="2021">
        <f>RANK(O13,O$6:O$22)</f>
        <v/>
      </c>
      <c r="Q13" s="1888">
        <f>ROUND(B13/L13*10,1)</f>
        <v/>
      </c>
      <c r="R13" s="1888">
        <f>10-Q13</f>
        <v/>
      </c>
    </row>
    <row r="14" ht="27" customFormat="1" customHeight="1" s="215">
      <c r="A14" s="62" t="inlineStr">
        <is>
          <t>荆州</t>
        </is>
      </c>
      <c r="B14" s="1968" t="n">
        <v>378826.8889</v>
      </c>
      <c r="C14" s="2021">
        <f>RANK(B14,B$6:B$22)</f>
        <v/>
      </c>
      <c r="D14" s="64">
        <f>B14/B$5</f>
        <v/>
      </c>
      <c r="E14" s="64" t="n">
        <v>0.0178964824825056</v>
      </c>
      <c r="F14" s="2021">
        <f>RANK(E14,E$6:E$22)</f>
        <v/>
      </c>
      <c r="G14" s="1890" t="n">
        <v>757519.336380012</v>
      </c>
      <c r="H14" s="2021">
        <f>RANK(G14,G$6:G$22)</f>
        <v/>
      </c>
      <c r="I14" s="64">
        <f>G14/G$5</f>
        <v/>
      </c>
      <c r="J14" s="64" t="n">
        <v>0.0182278844466259</v>
      </c>
      <c r="K14" s="2021">
        <f>RANK(J14,J$6:J$22)</f>
        <v/>
      </c>
      <c r="L14" s="1890">
        <f>G14+B14</f>
        <v/>
      </c>
      <c r="M14" s="2021">
        <f>RANK(L14,L$6:L$22)</f>
        <v/>
      </c>
      <c r="N14" s="64">
        <f>L14/L$5</f>
        <v/>
      </c>
      <c r="O14" s="64" t="n">
        <v>0.0181173800800638</v>
      </c>
      <c r="P14" s="2021">
        <f>RANK(O14,O$6:O$22)</f>
        <v/>
      </c>
      <c r="Q14" s="1888">
        <f>ROUND(B14/L14*10,1)</f>
        <v/>
      </c>
      <c r="R14" s="1888">
        <f>10-Q14</f>
        <v/>
      </c>
    </row>
    <row r="15" ht="27" customFormat="1" customHeight="1" s="215">
      <c r="A15" s="62" t="inlineStr">
        <is>
          <t>黄冈</t>
        </is>
      </c>
      <c r="B15" s="1968" t="n">
        <v>655348.9665</v>
      </c>
      <c r="C15" s="2021">
        <f>RANK(B15,B$6:B$22)</f>
        <v/>
      </c>
      <c r="D15" s="64">
        <f>B15/B$5</f>
        <v/>
      </c>
      <c r="E15" s="64" t="n">
        <v>0.122932162654469</v>
      </c>
      <c r="F15" s="2021">
        <f>RANK(E15,E$6:E$22)</f>
        <v/>
      </c>
      <c r="G15" s="1890" t="n">
        <v>224567.396064062</v>
      </c>
      <c r="H15" s="2021">
        <f>RANK(G15,G$6:G$22)</f>
        <v/>
      </c>
      <c r="I15" s="64">
        <f>G15/G$5</f>
        <v/>
      </c>
      <c r="J15" s="64" t="n">
        <v>-0.226638901506225</v>
      </c>
      <c r="K15" s="2021">
        <f>RANK(J15,J$6:J$22)</f>
        <v/>
      </c>
      <c r="L15" s="1890">
        <f>G15+B15</f>
        <v/>
      </c>
      <c r="M15" s="2021">
        <f>RANK(L15,L$6:L$22)</f>
        <v/>
      </c>
      <c r="N15" s="64">
        <f>L15/L$5</f>
        <v/>
      </c>
      <c r="O15" s="64" t="n">
        <v>0.00678821414541853</v>
      </c>
      <c r="P15" s="2021">
        <f>RANK(O15,O$6:O$22)</f>
        <v/>
      </c>
      <c r="Q15" s="1888">
        <f>ROUND(B15/L15*10,1)</f>
        <v/>
      </c>
      <c r="R15" s="1888">
        <f>10-Q15</f>
        <v/>
      </c>
    </row>
    <row r="16" ht="27" customFormat="1" customHeight="1" s="215">
      <c r="A16" s="62" t="inlineStr">
        <is>
          <t>咸宁</t>
        </is>
      </c>
      <c r="B16" s="1968" t="n">
        <v>75919.0518</v>
      </c>
      <c r="C16" s="2021">
        <f>RANK(B16,B$6:B$22)</f>
        <v/>
      </c>
      <c r="D16" s="64">
        <f>B16/B$5</f>
        <v/>
      </c>
      <c r="E16" s="64" t="n">
        <v>-0.03381078346251</v>
      </c>
      <c r="F16" s="2021">
        <f>RANK(E16,E$6:E$22)</f>
        <v/>
      </c>
      <c r="G16" s="1890" t="n">
        <v>294691.464627044</v>
      </c>
      <c r="H16" s="2021">
        <f>RANK(G16,G$6:G$22)</f>
        <v/>
      </c>
      <c r="I16" s="64">
        <f>G16/G$5</f>
        <v/>
      </c>
      <c r="J16" s="64" t="n">
        <v>0.0142244778671736</v>
      </c>
      <c r="K16" s="2021">
        <f>RANK(J16,J$6:J$22)</f>
        <v/>
      </c>
      <c r="L16" s="1890">
        <f>G16+B16</f>
        <v/>
      </c>
      <c r="M16" s="2021">
        <f>RANK(L16,L$6:L$22)</f>
        <v/>
      </c>
      <c r="N16" s="64">
        <f>L16/L$5</f>
        <v/>
      </c>
      <c r="O16" s="64" t="n">
        <v>0.00399945039921956</v>
      </c>
      <c r="P16" s="2021">
        <f>RANK(O16,O$6:O$22)</f>
        <v/>
      </c>
      <c r="Q16" s="1888">
        <f>ROUND(B16/L16*10,1)</f>
        <v/>
      </c>
      <c r="R16" s="1888">
        <f>10-Q16</f>
        <v/>
      </c>
    </row>
    <row r="17" ht="27" customFormat="1" customHeight="1" s="215">
      <c r="A17" s="62" t="inlineStr">
        <is>
          <t>随州</t>
        </is>
      </c>
      <c r="B17" s="1968" t="n">
        <v>78290.14599999999</v>
      </c>
      <c r="C17" s="2021">
        <f>RANK(B17,B$6:B$22)</f>
        <v/>
      </c>
      <c r="D17" s="64">
        <f>B17/B$5</f>
        <v/>
      </c>
      <c r="E17" s="64" t="n">
        <v>-0.455013406415484</v>
      </c>
      <c r="F17" s="2021">
        <f>RANK(E17,E$6:E$22)</f>
        <v/>
      </c>
      <c r="G17" s="1890" t="n">
        <v>767259.5763556031</v>
      </c>
      <c r="H17" s="2021">
        <f>RANK(G17,G$6:G$22)</f>
        <v/>
      </c>
      <c r="I17" s="64">
        <f>G17/G$5</f>
        <v/>
      </c>
      <c r="J17" s="64" t="n">
        <v>0.108149190758968</v>
      </c>
      <c r="K17" s="2021">
        <f>RANK(J17,J$6:J$22)</f>
        <v/>
      </c>
      <c r="L17" s="1890">
        <f>G17+B17</f>
        <v/>
      </c>
      <c r="M17" s="2021">
        <f>RANK(L17,L$6:L$22)</f>
        <v/>
      </c>
      <c r="N17" s="64">
        <f>L17/L$5</f>
        <v/>
      </c>
      <c r="O17" s="64" t="n">
        <v>0.0113813853225266</v>
      </c>
      <c r="P17" s="2021">
        <f>RANK(O17,O$6:O$22)</f>
        <v/>
      </c>
      <c r="Q17" s="1888">
        <f>ROUND(B17/L17*10,1)</f>
        <v/>
      </c>
      <c r="R17" s="1888">
        <f>10-Q17</f>
        <v/>
      </c>
    </row>
    <row r="18" ht="27" customFormat="1" customHeight="1" s="215">
      <c r="A18" s="62" t="inlineStr">
        <is>
          <t>恩施</t>
        </is>
      </c>
      <c r="B18" s="1968" t="n">
        <v>5303.5909</v>
      </c>
      <c r="C18" s="2021">
        <f>RANK(B18,B$6:B$22)</f>
        <v/>
      </c>
      <c r="D18" s="64">
        <f>B18/B$5</f>
        <v/>
      </c>
      <c r="E18" s="64" t="n">
        <v>0.418414179951218</v>
      </c>
      <c r="F18" s="2021">
        <f>RANK(E18,E$6:E$22)</f>
        <v/>
      </c>
      <c r="G18" s="1890" t="n">
        <v>401579.968790744</v>
      </c>
      <c r="H18" s="2021">
        <f>RANK(G18,G$6:G$22)</f>
        <v/>
      </c>
      <c r="I18" s="64">
        <f>G18/G$5</f>
        <v/>
      </c>
      <c r="J18" s="64" t="n">
        <v>-0.0179182662163655</v>
      </c>
      <c r="K18" s="2021">
        <f>RANK(J18,J$6:J$22)</f>
        <v/>
      </c>
      <c r="L18" s="1890">
        <f>G18+B18</f>
        <v/>
      </c>
      <c r="M18" s="2021">
        <f>RANK(L18,L$6:L$22)</f>
        <v/>
      </c>
      <c r="N18" s="64">
        <f>L18/L$5</f>
        <v/>
      </c>
      <c r="O18" s="64" t="n">
        <v>-0.013964537624169</v>
      </c>
      <c r="P18" s="2021">
        <f>RANK(O18,O$6:O$22)</f>
        <v/>
      </c>
      <c r="Q18" s="1888">
        <f>ROUND(B18/L18*10,1)</f>
        <v/>
      </c>
      <c r="R18" s="1888">
        <f>10-Q18</f>
        <v/>
      </c>
    </row>
    <row r="19" ht="27" customFormat="1" customHeight="1" s="215">
      <c r="A19" s="62" t="inlineStr">
        <is>
          <t>仙桃</t>
        </is>
      </c>
      <c r="B19" s="1968" t="n">
        <v>8659.0083</v>
      </c>
      <c r="C19" s="2021">
        <f>RANK(B19,B$6:B$22)</f>
        <v/>
      </c>
      <c r="D19" s="64">
        <f>B19/B$5</f>
        <v/>
      </c>
      <c r="E19" s="64" t="n">
        <v>-0.261704710338191</v>
      </c>
      <c r="F19" s="2021">
        <f>RANK(E19,E$6:E$22)</f>
        <v/>
      </c>
      <c r="G19" s="1890" t="n">
        <v>115286.99005689</v>
      </c>
      <c r="H19" s="2021">
        <f>RANK(G19,G$6:G$22)</f>
        <v/>
      </c>
      <c r="I19" s="64">
        <f>G19/G$5</f>
        <v/>
      </c>
      <c r="J19" s="64" t="n">
        <v>0.022660781754136</v>
      </c>
      <c r="K19" s="2021">
        <f>RANK(J19,J$6:J$22)</f>
        <v/>
      </c>
      <c r="L19" s="1890">
        <f>G19+B19</f>
        <v/>
      </c>
      <c r="M19" s="2021">
        <f>RANK(L19,L$6:L$22)</f>
        <v/>
      </c>
      <c r="N19" s="64">
        <f>L19/L$5</f>
        <v/>
      </c>
      <c r="O19" s="64" t="n">
        <v>-0.0041359901265644</v>
      </c>
      <c r="P19" s="2021">
        <f>RANK(O19,O$6:O$22)</f>
        <v/>
      </c>
      <c r="Q19" s="1888">
        <f>ROUND(B19/L19*10,1)</f>
        <v/>
      </c>
      <c r="R19" s="1888">
        <f>10-Q19</f>
        <v/>
      </c>
    </row>
    <row r="20" ht="27" customFormat="1" customHeight="1" s="215">
      <c r="A20" s="62" t="inlineStr">
        <is>
          <t>潜江</t>
        </is>
      </c>
      <c r="B20" s="1968" t="n">
        <v>104845.4073</v>
      </c>
      <c r="C20" s="2021">
        <f>RANK(B20,B$6:B$22)</f>
        <v/>
      </c>
      <c r="D20" s="64">
        <f>B20/B$5</f>
        <v/>
      </c>
      <c r="E20" s="64" t="n">
        <v>0.119000000166497</v>
      </c>
      <c r="F20" s="2021">
        <f>RANK(E20,E$6:E$22)</f>
        <v/>
      </c>
      <c r="G20" s="1890" t="n">
        <v>123192.575713106</v>
      </c>
      <c r="H20" s="2021">
        <f>RANK(G20,G$6:G$22)</f>
        <v/>
      </c>
      <c r="I20" s="64">
        <f>G20/G$5</f>
        <v/>
      </c>
      <c r="J20" s="64" t="n">
        <v>-0.0787468155055359</v>
      </c>
      <c r="K20" s="2021">
        <f>RANK(J20,J$6:J$22)</f>
        <v/>
      </c>
      <c r="L20" s="1890">
        <f>G20+B20</f>
        <v/>
      </c>
      <c r="M20" s="2021">
        <f>RANK(L20,L$6:L$22)</f>
        <v/>
      </c>
      <c r="N20" s="64">
        <f>L20/L$5</f>
        <v/>
      </c>
      <c r="O20" s="64" t="n">
        <v>0.00272419981228555</v>
      </c>
      <c r="P20" s="2021">
        <f>RANK(O20,O$6:O$22)</f>
        <v/>
      </c>
      <c r="Q20" s="1888">
        <f>ROUND(B20/L20*10,1)</f>
        <v/>
      </c>
      <c r="R20" s="1888">
        <f>10-Q20</f>
        <v/>
      </c>
    </row>
    <row r="21" ht="27" customFormat="1" customHeight="1" s="215">
      <c r="A21" s="62" t="inlineStr">
        <is>
          <t>天门</t>
        </is>
      </c>
      <c r="B21" s="1968" t="n">
        <v>19104.5261</v>
      </c>
      <c r="C21" s="2021">
        <f>RANK(B21,B$6:B$22)</f>
        <v/>
      </c>
      <c r="D21" s="64">
        <f>B21/B$5</f>
        <v/>
      </c>
      <c r="E21" s="64" t="n">
        <v>-0.507525496105808</v>
      </c>
      <c r="F21" s="2021">
        <f>RANK(E21,E$6:E$22)</f>
        <v/>
      </c>
      <c r="G21" s="1890" t="n">
        <v>205488.800686264</v>
      </c>
      <c r="H21" s="2021">
        <f>RANK(G21,G$6:G$22)</f>
        <v/>
      </c>
      <c r="I21" s="64">
        <f>G21/G$5</f>
        <v/>
      </c>
      <c r="J21" s="64" t="n">
        <v>0.09556125820061109</v>
      </c>
      <c r="K21" s="2021">
        <f>RANK(J21,J$6:J$22)</f>
        <v/>
      </c>
      <c r="L21" s="1890">
        <f>G21+B21</f>
        <v/>
      </c>
      <c r="M21" s="2021">
        <f>RANK(L21,L$6:L$22)</f>
        <v/>
      </c>
      <c r="N21" s="64">
        <f>L21/L$5</f>
        <v/>
      </c>
      <c r="O21" s="64" t="n">
        <v>-0.00779501999950538</v>
      </c>
      <c r="P21" s="2021">
        <f>RANK(O21,O$6:O$22)</f>
        <v/>
      </c>
      <c r="Q21" s="1888">
        <f>ROUND(B21/L21*10,1)</f>
        <v/>
      </c>
      <c r="R21" s="1888">
        <f>10-Q21</f>
        <v/>
      </c>
    </row>
    <row r="22" ht="27" customFormat="1" customHeight="1" s="215">
      <c r="A22" s="62" t="inlineStr">
        <is>
          <t>林区</t>
        </is>
      </c>
      <c r="B22" s="1968" t="n">
        <v>2099.1779</v>
      </c>
      <c r="C22" s="2021">
        <f>RANK(B22,B$6:B$22)</f>
        <v/>
      </c>
      <c r="D22" s="64">
        <f>B22/B$5</f>
        <v/>
      </c>
      <c r="E22" s="64" t="n">
        <v>-0.681829517119221</v>
      </c>
      <c r="F22" s="2021">
        <f>RANK(E22,E$6:E$22)</f>
        <v/>
      </c>
      <c r="G22" s="1890" t="n">
        <v>12776.9151316832</v>
      </c>
      <c r="H22" s="2021">
        <f>RANK(G22,G$6:G$22)</f>
        <v/>
      </c>
      <c r="I22" s="64">
        <f>G22/G$5</f>
        <v/>
      </c>
      <c r="J22" s="64" t="n">
        <v>0.50441033779553</v>
      </c>
      <c r="K22" s="2021">
        <f>RANK(J22,J$6:J$22)</f>
        <v/>
      </c>
      <c r="L22" s="1890">
        <f>G22+B22</f>
        <v/>
      </c>
      <c r="M22" s="2021">
        <f>RANK(L22,L$6:L$22)</f>
        <v/>
      </c>
      <c r="N22" s="64">
        <f>L22/L$5</f>
        <v/>
      </c>
      <c r="O22" s="64" t="n">
        <v>-0.0142161415058555</v>
      </c>
      <c r="P22" s="2021">
        <f>RANK(O22,O$6:O$22)</f>
        <v/>
      </c>
      <c r="Q22" s="1888">
        <f>ROUND(B22/L22*10,1)</f>
        <v/>
      </c>
      <c r="R22" s="1888">
        <f>10-Q22</f>
        <v/>
      </c>
    </row>
    <row r="23" ht="27" customFormat="1" customHeight="1" s="609">
      <c r="A23" s="1969" t="n"/>
      <c r="B23" s="1969" t="n"/>
      <c r="C23" s="1970" t="n"/>
      <c r="D23" s="2037" t="n"/>
      <c r="E23" s="2037" t="n"/>
      <c r="F23" s="1970" t="n"/>
      <c r="G23" s="1969" t="n"/>
      <c r="H23" s="1970" t="n"/>
      <c r="I23" s="2037" t="n"/>
      <c r="J23" s="2037" t="n"/>
      <c r="K23" s="1970" t="n"/>
      <c r="L23" s="1969" t="n"/>
      <c r="M23" s="1970" t="n"/>
      <c r="N23" s="2037" t="n"/>
      <c r="O23" s="2037" t="n"/>
      <c r="P23" s="1965" t="n"/>
      <c r="Q23" s="1969" t="n"/>
      <c r="R23" s="1969" t="n"/>
    </row>
    <row r="24" ht="19.95" customFormat="1" customHeight="1" s="609">
      <c r="A24" s="707" t="inlineStr">
        <is>
          <t>2026年7月全省分市州完成公路货物运输周转量情况</t>
        </is>
      </c>
      <c r="Q24" s="1951" t="n"/>
      <c r="R24" s="1951" t="n"/>
    </row>
    <row r="25" ht="19.95" customFormat="1" customHeight="1" s="609">
      <c r="A25" s="706" t="inlineStr">
        <is>
          <t>市州</t>
        </is>
      </c>
      <c r="B25" s="705" t="inlineStr">
        <is>
          <t>规上周转量</t>
        </is>
      </c>
      <c r="C25" s="2026" t="n"/>
      <c r="D25" s="2036" t="n"/>
      <c r="E25" s="705" t="inlineStr">
        <is>
          <t>规上增速</t>
        </is>
      </c>
      <c r="F25" s="1960" t="n"/>
      <c r="G25" s="705" t="inlineStr">
        <is>
          <t>规下周转量</t>
        </is>
      </c>
      <c r="H25" s="2026" t="n"/>
      <c r="I25" s="2036" t="n"/>
      <c r="J25" s="705" t="inlineStr">
        <is>
          <t>规下增速</t>
        </is>
      </c>
      <c r="K25" s="1960" t="n"/>
      <c r="L25" s="705" t="inlineStr">
        <is>
          <t>合计周转量</t>
        </is>
      </c>
      <c r="M25" s="2026" t="n"/>
      <c r="N25" s="2036" t="n"/>
      <c r="O25" s="705" t="inlineStr">
        <is>
          <t>合计增速</t>
        </is>
      </c>
      <c r="P25" s="1960" t="n"/>
      <c r="Q25" s="705" t="inlineStr">
        <is>
          <t>分市州规上规下占比</t>
        </is>
      </c>
      <c r="R25" s="1961" t="n"/>
    </row>
    <row r="26" ht="34.05" customFormat="1" customHeight="1" s="609">
      <c r="A26" s="1954" t="n"/>
      <c r="B26" s="705" t="inlineStr">
        <is>
          <t>完成(万吨公里）</t>
        </is>
      </c>
      <c r="C26" s="705" t="inlineStr">
        <is>
          <t>排名</t>
        </is>
      </c>
      <c r="D26" s="705" t="inlineStr">
        <is>
          <t>占全省 比重</t>
        </is>
      </c>
      <c r="E26" s="705" t="inlineStr">
        <is>
          <t>同比</t>
        </is>
      </c>
      <c r="F26" s="705" t="inlineStr">
        <is>
          <t>增速    排名</t>
        </is>
      </c>
      <c r="G26" s="705" t="inlineStr">
        <is>
          <t>完成(万吨公里）</t>
        </is>
      </c>
      <c r="H26" s="705" t="inlineStr">
        <is>
          <t>排名</t>
        </is>
      </c>
      <c r="I26" s="705" t="inlineStr">
        <is>
          <t>占全省比重</t>
        </is>
      </c>
      <c r="J26" s="705" t="inlineStr">
        <is>
          <t>同比</t>
        </is>
      </c>
      <c r="K26" s="705" t="inlineStr">
        <is>
          <t>增速排名</t>
        </is>
      </c>
      <c r="L26" s="705" t="inlineStr">
        <is>
          <t>完成(万吨公里）</t>
        </is>
      </c>
      <c r="M26" s="705" t="inlineStr">
        <is>
          <t>排名</t>
        </is>
      </c>
      <c r="N26" s="705" t="inlineStr">
        <is>
          <t>占全省比重</t>
        </is>
      </c>
      <c r="O26" s="705" t="inlineStr">
        <is>
          <t>同比</t>
        </is>
      </c>
      <c r="P26" s="705" t="inlineStr">
        <is>
          <t>增速排名</t>
        </is>
      </c>
      <c r="Q26" s="1962" t="n"/>
      <c r="R26" s="1963" t="n"/>
    </row>
    <row r="27" ht="27" customFormat="1" customHeight="1" s="609">
      <c r="A27" s="706" t="inlineStr">
        <is>
          <t>全省</t>
        </is>
      </c>
      <c r="B27" s="1966">
        <f>SUM(B28:B44)</f>
        <v/>
      </c>
      <c r="C27" s="1967" t="n"/>
      <c r="D27" s="58" t="n"/>
      <c r="E27" s="612" t="n">
        <v>0.05762202037647457</v>
      </c>
      <c r="F27" s="1967" t="n"/>
      <c r="G27" s="1966">
        <f>SUM(G28:G44)</f>
        <v/>
      </c>
      <c r="H27" s="1967" t="n"/>
      <c r="I27" s="58" t="n"/>
      <c r="J27" s="58" t="n">
        <v>-0.01112148329920637</v>
      </c>
      <c r="K27" s="1967" t="n"/>
      <c r="L27" s="1966">
        <f>SUM(L28:L44)</f>
        <v/>
      </c>
      <c r="M27" s="1967" t="n"/>
      <c r="N27" s="58" t="n"/>
      <c r="O27" s="58" t="n">
        <v>0.006791912389527921</v>
      </c>
      <c r="P27" s="1967" t="n"/>
      <c r="Q27" s="1888">
        <f>ROUND(B27/L27*10,1)</f>
        <v/>
      </c>
      <c r="R27" s="1888">
        <f>10-Q27</f>
        <v/>
      </c>
    </row>
    <row r="28" ht="27" customFormat="1" customHeight="1" s="215">
      <c r="A28" s="62" t="inlineStr">
        <is>
          <t>武汉</t>
        </is>
      </c>
      <c r="B28" s="1968" t="n">
        <v>204809.5633</v>
      </c>
      <c r="C28" s="2021">
        <f>RANK(B28,B$28:B$44)</f>
        <v/>
      </c>
      <c r="D28" s="64">
        <f>B28/B$27</f>
        <v/>
      </c>
      <c r="E28" s="64" t="n">
        <v>0.2232510864915904</v>
      </c>
      <c r="F28" s="2021">
        <f>RANK(E28,E$28:E$44)</f>
        <v/>
      </c>
      <c r="G28" s="1890" t="n">
        <v>462751.8105886</v>
      </c>
      <c r="H28" s="2021">
        <f>RANK(G28,G$28:G$44)</f>
        <v/>
      </c>
      <c r="I28" s="64">
        <f>G28/G$27</f>
        <v/>
      </c>
      <c r="J28" s="64" t="n">
        <v>-0.06529038974741019</v>
      </c>
      <c r="K28" s="2021">
        <f>RANK(J28,J$28:J$44)</f>
        <v/>
      </c>
      <c r="L28" s="1890" t="n">
        <v>667561.3738886</v>
      </c>
      <c r="M28" s="2021">
        <f>RANK(L28,L$28:L$44)</f>
        <v/>
      </c>
      <c r="N28" s="64">
        <f>L28/L$27</f>
        <v/>
      </c>
      <c r="O28" s="64" t="n">
        <v>0.007630684013147926</v>
      </c>
      <c r="P28" s="2021">
        <f>RANK(O28,O$28:O$44)</f>
        <v/>
      </c>
      <c r="Q28" s="1888">
        <f>ROUND(B28/L28*10,1)</f>
        <v/>
      </c>
      <c r="R28" s="1888">
        <f>10-Q28</f>
        <v/>
      </c>
    </row>
    <row r="29" ht="27" customFormat="1" customHeight="1" s="215">
      <c r="A29" s="62" t="inlineStr">
        <is>
          <t>黄石</t>
        </is>
      </c>
      <c r="B29" s="1968" t="n">
        <v>15366.3263</v>
      </c>
      <c r="C29" s="2021">
        <f>RANK(B29,B$28:B$44)</f>
        <v/>
      </c>
      <c r="D29" s="64">
        <f>B29/B$27</f>
        <v/>
      </c>
      <c r="E29" s="64" t="n">
        <v>0.1030592597712137</v>
      </c>
      <c r="F29" s="2021">
        <f>RANK(E29,E$28:E$44)</f>
        <v/>
      </c>
      <c r="G29" s="1890" t="n">
        <v>31212.6786205715</v>
      </c>
      <c r="H29" s="2021">
        <f>RANK(G29,G$28:G$44)</f>
        <v/>
      </c>
      <c r="I29" s="64">
        <f>G29/G$27</f>
        <v/>
      </c>
      <c r="J29" s="64" t="n">
        <v>-0.01302053163099171</v>
      </c>
      <c r="K29" s="2021">
        <f>RANK(J29,J$28:J$44)</f>
        <v/>
      </c>
      <c r="L29" s="1890" t="n">
        <v>46579.0049205715</v>
      </c>
      <c r="M29" s="2021">
        <f>RANK(L29,L$28:L$44)</f>
        <v/>
      </c>
      <c r="N29" s="64">
        <f>L29/L$27</f>
        <v/>
      </c>
      <c r="O29" s="64" t="n">
        <v>0.02247640827014363</v>
      </c>
      <c r="P29" s="2021">
        <f>RANK(O29,O$28:O$44)</f>
        <v/>
      </c>
      <c r="Q29" s="1888">
        <f>ROUND(B29/L29*10,1)</f>
        <v/>
      </c>
      <c r="R29" s="1888">
        <f>10-Q29</f>
        <v/>
      </c>
    </row>
    <row r="30" ht="27" customFormat="1" customHeight="1" s="215">
      <c r="A30" s="62" t="inlineStr">
        <is>
          <t>十堰</t>
        </is>
      </c>
      <c r="B30" s="1968" t="n">
        <v>3944.1367</v>
      </c>
      <c r="C30" s="2021">
        <f>RANK(B30,B$28:B$44)</f>
        <v/>
      </c>
      <c r="D30" s="64">
        <f>B30/B$27</f>
        <v/>
      </c>
      <c r="E30" s="64" t="n">
        <v>-0.0531375710296258</v>
      </c>
      <c r="F30" s="2021">
        <f>RANK(E30,E$28:E$44)</f>
        <v/>
      </c>
      <c r="G30" s="1890" t="n">
        <v>39964.7001225006</v>
      </c>
      <c r="H30" s="2021">
        <f>RANK(G30,G$28:G$44)</f>
        <v/>
      </c>
      <c r="I30" s="64">
        <f>G30/G$27</f>
        <v/>
      </c>
      <c r="J30" s="64" t="n">
        <v>0.01137816507501799</v>
      </c>
      <c r="K30" s="2021">
        <f>RANK(J30,J$28:J$44)</f>
        <v/>
      </c>
      <c r="L30" s="1890" t="n">
        <v>43908.83682250061</v>
      </c>
      <c r="M30" s="2021">
        <f>RANK(L30,L$28:L$44)</f>
        <v/>
      </c>
      <c r="N30" s="64">
        <f>L30/L$27</f>
        <v/>
      </c>
      <c r="O30" s="64" t="n">
        <v>0.005225795392264532</v>
      </c>
      <c r="P30" s="2021">
        <f>RANK(O30,O$28:O$44)</f>
        <v/>
      </c>
      <c r="Q30" s="1888">
        <f>ROUND(B30/L30*10,1)</f>
        <v/>
      </c>
      <c r="R30" s="1888">
        <f>10-Q30</f>
        <v/>
      </c>
    </row>
    <row r="31" ht="27" customFormat="1" customHeight="1" s="215">
      <c r="A31" s="62" t="inlineStr">
        <is>
          <t>宜昌</t>
        </is>
      </c>
      <c r="B31" s="1968" t="n">
        <v>63308.348</v>
      </c>
      <c r="C31" s="2021">
        <f>RANK(B31,B$28:B$44)</f>
        <v/>
      </c>
      <c r="D31" s="64">
        <f>B31/B$27</f>
        <v/>
      </c>
      <c r="E31" s="64" t="n">
        <v>0.2490100114167939</v>
      </c>
      <c r="F31" s="2021">
        <f>RANK(E31,E$28:E$44)</f>
        <v/>
      </c>
      <c r="G31" s="1890" t="n">
        <v>55295.4608130783</v>
      </c>
      <c r="H31" s="2021">
        <f>RANK(G31,G$28:G$44)</f>
        <v/>
      </c>
      <c r="I31" s="64">
        <f>G31/G$27</f>
        <v/>
      </c>
      <c r="J31" s="64" t="n">
        <v>-0.1598072970249572</v>
      </c>
      <c r="K31" s="2021">
        <f>RANK(J31,J$28:J$44)</f>
        <v/>
      </c>
      <c r="L31" s="1890" t="n">
        <v>118603.8088130783</v>
      </c>
      <c r="M31" s="2021">
        <f>RANK(L31,L$28:L$44)</f>
        <v/>
      </c>
      <c r="N31" s="64">
        <f>L31/L$27</f>
        <v/>
      </c>
      <c r="O31" s="64" t="n">
        <v>0.01806147333316566</v>
      </c>
      <c r="P31" s="2021">
        <f>RANK(O31,O$28:O$44)</f>
        <v/>
      </c>
      <c r="Q31" s="1888">
        <f>ROUND(B31/L31*10,1)</f>
        <v/>
      </c>
      <c r="R31" s="1888">
        <f>10-Q31</f>
        <v/>
      </c>
    </row>
    <row r="32" ht="27" customFormat="1" customHeight="1" s="215">
      <c r="A32" s="62" t="inlineStr">
        <is>
          <t>襄阳</t>
        </is>
      </c>
      <c r="B32" s="1968" t="n">
        <v>100128.6911</v>
      </c>
      <c r="C32" s="2021">
        <f>RANK(B32,B$28:B$44)</f>
        <v/>
      </c>
      <c r="D32" s="64">
        <f>B32/B$27</f>
        <v/>
      </c>
      <c r="E32" s="64" t="n">
        <v>-0.007072073599885931</v>
      </c>
      <c r="F32" s="2021">
        <f>RANK(E32,E$28:E$44)</f>
        <v/>
      </c>
      <c r="G32" s="1890" t="n">
        <v>421583.946976994</v>
      </c>
      <c r="H32" s="2021">
        <f>RANK(G32,G$28:G$44)</f>
        <v/>
      </c>
      <c r="I32" s="64">
        <f>G32/G$27</f>
        <v/>
      </c>
      <c r="J32" s="64" t="n">
        <v>0.009848686933912498</v>
      </c>
      <c r="K32" s="2021">
        <f>RANK(J32,J$28:J$44)</f>
        <v/>
      </c>
      <c r="L32" s="1890" t="n">
        <v>521712.638076994</v>
      </c>
      <c r="M32" s="2021">
        <f>RANK(L32,L$28:L$44)</f>
        <v/>
      </c>
      <c r="N32" s="64">
        <f>L32/L$27</f>
        <v/>
      </c>
      <c r="O32" s="64" t="n">
        <v>0.006556628399314812</v>
      </c>
      <c r="P32" s="2021">
        <f>RANK(O32,O$28:O$44)</f>
        <v/>
      </c>
      <c r="Q32" s="1888">
        <f>ROUND(B32/L32*10,1)</f>
        <v/>
      </c>
      <c r="R32" s="1888">
        <f>10-Q32</f>
        <v/>
      </c>
    </row>
    <row r="33" ht="27" customFormat="1" customHeight="1" s="215">
      <c r="A33" s="62" t="inlineStr">
        <is>
          <t>鄂州</t>
        </is>
      </c>
      <c r="B33" s="1968" t="n">
        <v>1218.075</v>
      </c>
      <c r="C33" s="2021">
        <f>RANK(B33,B$28:B$44)</f>
        <v/>
      </c>
      <c r="D33" s="64">
        <f>B33/B$27</f>
        <v/>
      </c>
      <c r="E33" s="64" t="n">
        <v>-0.610097844050661</v>
      </c>
      <c r="F33" s="2021">
        <f>RANK(E33,E$28:E$44)</f>
        <v/>
      </c>
      <c r="G33" s="1890" t="n">
        <v>11561.2564252366</v>
      </c>
      <c r="H33" s="2021">
        <f>RANK(G33,G$28:G$44)</f>
        <v/>
      </c>
      <c r="I33" s="64">
        <f>G33/G$27</f>
        <v/>
      </c>
      <c r="J33" s="64" t="n">
        <v>0.1520369000578978</v>
      </c>
      <c r="K33" s="2021">
        <f>RANK(J33,J$28:J$44)</f>
        <v/>
      </c>
      <c r="L33" s="1890" t="n">
        <v>12779.3314252366</v>
      </c>
      <c r="M33" s="2021">
        <f>RANK(L33,L$28:L$44)</f>
        <v/>
      </c>
      <c r="N33" s="64">
        <f>L33/L$27</f>
        <v/>
      </c>
      <c r="O33" s="64" t="n">
        <v>-0.028892565117692</v>
      </c>
      <c r="P33" s="2021">
        <f>RANK(O33,O$28:O$44)</f>
        <v/>
      </c>
      <c r="Q33" s="1888">
        <f>ROUND(B33/L33*10,1)</f>
        <v/>
      </c>
      <c r="R33" s="1888">
        <f>10-Q33</f>
        <v/>
      </c>
    </row>
    <row r="34" ht="27" customFormat="1" customHeight="1" s="215">
      <c r="A34" s="62" t="inlineStr">
        <is>
          <t>荆门</t>
        </is>
      </c>
      <c r="B34" s="1968" t="n">
        <v>23761.1614</v>
      </c>
      <c r="C34" s="2021">
        <f>RANK(B34,B$28:B$44)</f>
        <v/>
      </c>
      <c r="D34" s="64">
        <f>B34/B$27</f>
        <v/>
      </c>
      <c r="E34" s="64" t="n">
        <v>-0.1012044822133618</v>
      </c>
      <c r="F34" s="2021">
        <f>RANK(E34,E$28:E$44)</f>
        <v/>
      </c>
      <c r="G34" s="1890" t="n">
        <v>106773.18795039</v>
      </c>
      <c r="H34" s="2021">
        <f>RANK(G34,G$28:G$44)</f>
        <v/>
      </c>
      <c r="I34" s="64">
        <f>G34/G$27</f>
        <v/>
      </c>
      <c r="J34" s="64" t="n">
        <v>0.01579374415321166</v>
      </c>
      <c r="K34" s="2021">
        <f>RANK(J34,J$28:J$44)</f>
        <v/>
      </c>
      <c r="L34" s="1890" t="n">
        <v>130534.34935039</v>
      </c>
      <c r="M34" s="2021">
        <f>RANK(L34,L$28:L$44)</f>
        <v/>
      </c>
      <c r="N34" s="64">
        <f>L34/L$27</f>
        <v/>
      </c>
      <c r="O34" s="64" t="n">
        <v>-0.007718608275432803</v>
      </c>
      <c r="P34" s="2021">
        <f>RANK(O34,O$28:O$44)</f>
        <v/>
      </c>
      <c r="Q34" s="1888">
        <f>ROUND(B34/L34*10,1)</f>
        <v/>
      </c>
      <c r="R34" s="1888">
        <f>10-Q34</f>
        <v/>
      </c>
    </row>
    <row r="35" ht="27" customFormat="1" customHeight="1" s="215">
      <c r="A35" s="62" t="inlineStr">
        <is>
          <t>孝感</t>
        </is>
      </c>
      <c r="B35" s="1968" t="n">
        <v>24880.036</v>
      </c>
      <c r="C35" s="2021">
        <f>RANK(B35,B$28:B$44)</f>
        <v/>
      </c>
      <c r="D35" s="64">
        <f>B35/B$27</f>
        <v/>
      </c>
      <c r="E35" s="64" t="n">
        <v>-0.07231269221495673</v>
      </c>
      <c r="F35" s="2021">
        <f>RANK(E35,E$28:E$44)</f>
        <v/>
      </c>
      <c r="G35" s="1890" t="n">
        <v>24056.5612472223</v>
      </c>
      <c r="H35" s="2021">
        <f>RANK(G35,G$28:G$44)</f>
        <v/>
      </c>
      <c r="I35" s="64">
        <f>G35/G$27</f>
        <v/>
      </c>
      <c r="J35" s="64" t="n">
        <v>0.0112013861026885</v>
      </c>
      <c r="K35" s="2021">
        <f>RANK(J35,J$28:J$44)</f>
        <v/>
      </c>
      <c r="L35" s="1890" t="n">
        <v>48936.5972472223</v>
      </c>
      <c r="M35" s="2021">
        <f>RANK(L35,L$28:L$44)</f>
        <v/>
      </c>
      <c r="N35" s="64">
        <f>L35/L$27</f>
        <v/>
      </c>
      <c r="O35" s="64" t="n">
        <v>-0.03305511098312819</v>
      </c>
      <c r="P35" s="2021">
        <f>RANK(O35,O$28:O$44)</f>
        <v/>
      </c>
      <c r="Q35" s="1888">
        <f>ROUND(B35/L35*10,1)</f>
        <v/>
      </c>
      <c r="R35" s="1888">
        <f>10-Q35</f>
        <v/>
      </c>
    </row>
    <row r="36" ht="27" customFormat="1" customHeight="1" s="215">
      <c r="A36" s="62" t="inlineStr">
        <is>
          <t>荆州</t>
        </is>
      </c>
      <c r="B36" s="1968" t="n">
        <v>45622.7739</v>
      </c>
      <c r="C36" s="2021">
        <f>RANK(B36,B$28:B$44)</f>
        <v/>
      </c>
      <c r="D36" s="64">
        <f>B36/B$27</f>
        <v/>
      </c>
      <c r="E36" s="64" t="n">
        <v>0.13975170956921</v>
      </c>
      <c r="F36" s="2021">
        <f>RANK(E36,E$28:E$44)</f>
        <v/>
      </c>
      <c r="G36" s="1890" t="n">
        <v>111827.165993287</v>
      </c>
      <c r="H36" s="2021">
        <f>RANK(G36,G$28:G$44)</f>
        <v/>
      </c>
      <c r="I36" s="64">
        <f>G36/G$27</f>
        <v/>
      </c>
      <c r="J36" s="64" t="n">
        <v>-0.01544460025856076</v>
      </c>
      <c r="K36" s="2021">
        <f>RANK(J36,J$28:J$44)</f>
        <v/>
      </c>
      <c r="L36" s="1890" t="n">
        <v>157449.939893287</v>
      </c>
      <c r="M36" s="2021">
        <f>RANK(L36,L$28:L$44)</f>
        <v/>
      </c>
      <c r="N36" s="64">
        <f>L36/L$27</f>
        <v/>
      </c>
      <c r="O36" s="64" t="n">
        <v>0.02499744483576483</v>
      </c>
      <c r="P36" s="2021">
        <f>RANK(O36,O$28:O$44)</f>
        <v/>
      </c>
      <c r="Q36" s="1888">
        <f>ROUND(B36/L36*10,1)</f>
        <v/>
      </c>
      <c r="R36" s="1888">
        <f>10-Q36</f>
        <v/>
      </c>
    </row>
    <row r="37" ht="27" customFormat="1" customHeight="1" s="215">
      <c r="A37" s="62" t="inlineStr">
        <is>
          <t>黄冈</t>
        </is>
      </c>
      <c r="B37" s="1968" t="n">
        <v>78790.01820000001</v>
      </c>
      <c r="C37" s="2021">
        <f>RANK(B37,B$28:B$44)</f>
        <v/>
      </c>
      <c r="D37" s="64">
        <f>B37/B$27</f>
        <v/>
      </c>
      <c r="E37" s="64" t="n">
        <v>0.004361208407049233</v>
      </c>
      <c r="F37" s="2021">
        <f>RANK(E37,E$28:E$44)</f>
        <v/>
      </c>
      <c r="G37" s="1890" t="n">
        <v>39152.2434535694</v>
      </c>
      <c r="H37" s="2021">
        <f>RANK(G37,G$28:G$44)</f>
        <v/>
      </c>
      <c r="I37" s="64">
        <f>G37/G$27</f>
        <v/>
      </c>
      <c r="J37" s="64" t="n">
        <v>-0.03387265371897175</v>
      </c>
      <c r="K37" s="2021">
        <f>RANK(J37,J$28:J$44)</f>
        <v/>
      </c>
      <c r="L37" s="1890" t="n">
        <v>117942.2616535694</v>
      </c>
      <c r="M37" s="2021">
        <f>RANK(L37,L$28:L$44)</f>
        <v/>
      </c>
      <c r="N37" s="64">
        <f>L37/L$27</f>
        <v/>
      </c>
      <c r="O37" s="64" t="n">
        <v>-0.008662140860821732</v>
      </c>
      <c r="P37" s="2021">
        <f>RANK(O37,O$28:O$44)</f>
        <v/>
      </c>
      <c r="Q37" s="1888">
        <f>ROUND(B37/L37*10,1)</f>
        <v/>
      </c>
      <c r="R37" s="1888">
        <f>10-Q37</f>
        <v/>
      </c>
    </row>
    <row r="38" ht="27" customFormat="1" customHeight="1" s="215">
      <c r="A38" s="62" t="inlineStr">
        <is>
          <t>咸宁</t>
        </is>
      </c>
      <c r="B38" s="1968" t="n">
        <v>7687.4779</v>
      </c>
      <c r="C38" s="2021">
        <f>RANK(B38,B$28:B$44)</f>
        <v/>
      </c>
      <c r="D38" s="64">
        <f>B38/B$27</f>
        <v/>
      </c>
      <c r="E38" s="64" t="n">
        <v>-0.0507442408811668</v>
      </c>
      <c r="F38" s="2021">
        <f>RANK(E38,E$28:E$44)</f>
        <v/>
      </c>
      <c r="G38" s="1890" t="n">
        <v>45144.1301847638</v>
      </c>
      <c r="H38" s="2021">
        <f>RANK(G38,G$28:G$44)</f>
        <v/>
      </c>
      <c r="I38" s="64">
        <f>G38/G$27</f>
        <v/>
      </c>
      <c r="J38" s="64" t="n">
        <v>0.002673594701941839</v>
      </c>
      <c r="K38" s="2021">
        <f>RANK(J38,J$28:J$44)</f>
        <v/>
      </c>
      <c r="L38" s="1890" t="n">
        <v>52831.6080847638</v>
      </c>
      <c r="M38" s="2021">
        <f>RANK(L38,L$28:L$44)</f>
        <v/>
      </c>
      <c r="N38" s="64">
        <f>L38/L$27</f>
        <v/>
      </c>
      <c r="O38" s="64" t="n">
        <v>-0.005469903912600271</v>
      </c>
      <c r="P38" s="2021">
        <f>RANK(O38,O$28:O$44)</f>
        <v/>
      </c>
      <c r="Q38" s="1888">
        <f>ROUND(B38/L38*10,1)</f>
        <v/>
      </c>
      <c r="R38" s="1888">
        <f>10-Q38</f>
        <v/>
      </c>
    </row>
    <row r="39" ht="27" customFormat="1" customHeight="1" s="215">
      <c r="A39" s="62" t="inlineStr">
        <is>
          <t>随州</t>
        </is>
      </c>
      <c r="B39" s="1968" t="n">
        <v>8236.141600000001</v>
      </c>
      <c r="C39" s="2021">
        <f>RANK(B39,B$28:B$44)</f>
        <v/>
      </c>
      <c r="D39" s="64">
        <f>B39/B$27</f>
        <v/>
      </c>
      <c r="E39" s="64" t="n">
        <v>-0.6186582707119415</v>
      </c>
      <c r="F39" s="2021">
        <f>RANK(E39,E$28:E$44)</f>
        <v/>
      </c>
      <c r="G39" s="1890" t="n">
        <v>114670.82033118</v>
      </c>
      <c r="H39" s="2021">
        <f>RANK(G39,G$28:G$44)</f>
        <v/>
      </c>
      <c r="I39" s="64">
        <f>G39/G$27</f>
        <v/>
      </c>
      <c r="J39" s="64" t="n">
        <v>0.1917597732530671</v>
      </c>
      <c r="K39" s="2021">
        <f>RANK(J39,J$28:J$44)</f>
        <v/>
      </c>
      <c r="L39" s="1890" t="n">
        <v>122906.96193118</v>
      </c>
      <c r="M39" s="2021">
        <f>RANK(L39,L$28:L$44)</f>
        <v/>
      </c>
      <c r="N39" s="64">
        <f>L39/L$27</f>
        <v/>
      </c>
      <c r="O39" s="64" t="n">
        <v>0.0431974722501296</v>
      </c>
      <c r="P39" s="2021">
        <f>RANK(O39,O$28:O$44)</f>
        <v/>
      </c>
      <c r="Q39" s="1888">
        <f>ROUND(B39/L39*10,1)</f>
        <v/>
      </c>
      <c r="R39" s="1888">
        <f>10-Q39</f>
        <v/>
      </c>
    </row>
    <row r="40" ht="27" customFormat="1" customHeight="1" s="215">
      <c r="A40" s="62" t="inlineStr">
        <is>
          <t>恩施</t>
        </is>
      </c>
      <c r="B40" s="1968" t="n">
        <v>717.8387</v>
      </c>
      <c r="C40" s="2021">
        <f>RANK(B40,B$28:B$44)</f>
        <v/>
      </c>
      <c r="D40" s="64">
        <f>B40/B$27</f>
        <v/>
      </c>
      <c r="E40" s="64" t="n">
        <v>0.4024393079145634</v>
      </c>
      <c r="F40" s="2021">
        <f>RANK(E40,E$28:E$44)</f>
        <v/>
      </c>
      <c r="G40" s="1890" t="n">
        <v>59885.0740503037</v>
      </c>
      <c r="H40" s="2021">
        <f>RANK(G40,G$28:G$44)</f>
        <v/>
      </c>
      <c r="I40" s="64">
        <f>G40/G$27</f>
        <v/>
      </c>
      <c r="J40" s="64" t="n">
        <v>-0.0121769448879413</v>
      </c>
      <c r="K40" s="2021">
        <f>RANK(J40,J$28:J$44)</f>
        <v/>
      </c>
      <c r="L40" s="1890" t="n">
        <v>60602.9127503037</v>
      </c>
      <c r="M40" s="2021">
        <f>RANK(L40,L$28:L$44)</f>
        <v/>
      </c>
      <c r="N40" s="64">
        <f>L40/L$27</f>
        <v/>
      </c>
      <c r="O40" s="64" t="n">
        <v>-0.008705595947623879</v>
      </c>
      <c r="P40" s="2021">
        <f>RANK(O40,O$28:O$44)</f>
        <v/>
      </c>
      <c r="Q40" s="1888">
        <f>ROUND(B40/L40*10,1)</f>
        <v/>
      </c>
      <c r="R40" s="1888">
        <f>10-Q40</f>
        <v/>
      </c>
    </row>
    <row r="41" ht="27" customFormat="1" customHeight="1" s="215">
      <c r="A41" s="62" t="inlineStr">
        <is>
          <t>仙桃</t>
        </is>
      </c>
      <c r="B41" s="1968" t="n">
        <v>1605.3408</v>
      </c>
      <c r="C41" s="2021">
        <f>RANK(B41,B$28:B$44)</f>
        <v/>
      </c>
      <c r="D41" s="64">
        <f>B41/B$27</f>
        <v/>
      </c>
      <c r="E41" s="64" t="n">
        <v>-0.1972992177753928</v>
      </c>
      <c r="F41" s="2021">
        <f>RANK(E41,E$28:E$44)</f>
        <v/>
      </c>
      <c r="G41" s="1890" t="n">
        <v>15525.608778965</v>
      </c>
      <c r="H41" s="2021">
        <f>RANK(G41,G$28:G$44)</f>
        <v/>
      </c>
      <c r="I41" s="64">
        <f>G41/G$27</f>
        <v/>
      </c>
      <c r="J41" s="64" t="n">
        <v>0.01070755712306437</v>
      </c>
      <c r="K41" s="2021">
        <f>RANK(J41,J$28:J$44)</f>
        <v/>
      </c>
      <c r="L41" s="1890" t="n">
        <v>17130.949578965</v>
      </c>
      <c r="M41" s="2021">
        <f>RANK(L41,L$28:L$44)</f>
        <v/>
      </c>
      <c r="N41" s="64">
        <f>L41/L$27</f>
        <v/>
      </c>
      <c r="O41" s="64" t="n">
        <v>-0.01325399668804617</v>
      </c>
      <c r="P41" s="2021">
        <f>RANK(O41,O$28:O$44)</f>
        <v/>
      </c>
      <c r="Q41" s="1888">
        <f>ROUND(B41/L41*10,1)</f>
        <v/>
      </c>
      <c r="R41" s="1888">
        <f>10-Q41</f>
        <v/>
      </c>
    </row>
    <row r="42" ht="27" customFormat="1" customHeight="1" s="215">
      <c r="A42" s="62" t="inlineStr">
        <is>
          <t>潜江</t>
        </is>
      </c>
      <c r="B42" s="1968" t="n">
        <v>14935.6341</v>
      </c>
      <c r="C42" s="2021">
        <f>RANK(B42,B$28:B$44)</f>
        <v/>
      </c>
      <c r="D42" s="64">
        <f>B42/B$27</f>
        <v/>
      </c>
      <c r="E42" s="64" t="n">
        <v>0.006679226874868771</v>
      </c>
      <c r="F42" s="2021">
        <f>RANK(E42,E$28:E$44)</f>
        <v/>
      </c>
      <c r="G42" s="1890" t="n">
        <v>16814.7690487241</v>
      </c>
      <c r="H42" s="2021">
        <f>RANK(G42,G$28:G$44)</f>
        <v/>
      </c>
      <c r="I42" s="64">
        <f>G42/G$27</f>
        <v/>
      </c>
      <c r="J42" s="64" t="n">
        <v>-0.01979756879170347</v>
      </c>
      <c r="K42" s="2021">
        <f>RANK(J42,J$28:J$44)</f>
        <v/>
      </c>
      <c r="L42" s="1890" t="n">
        <v>31750.4031487241</v>
      </c>
      <c r="M42" s="2021">
        <f>RANK(L42,L$28:L$44)</f>
        <v/>
      </c>
      <c r="N42" s="64">
        <f>L42/L$27</f>
        <v/>
      </c>
      <c r="O42" s="64" t="n">
        <v>-0.007518336073839449</v>
      </c>
      <c r="P42" s="2021">
        <f>RANK(O42,O$28:O$44)</f>
        <v/>
      </c>
      <c r="Q42" s="1888">
        <f>ROUND(B42/L42*10,1)</f>
        <v/>
      </c>
      <c r="R42" s="1888">
        <f>10-Q42</f>
        <v/>
      </c>
    </row>
    <row r="43" ht="27" customFormat="1" customHeight="1" s="215">
      <c r="A43" s="62" t="inlineStr">
        <is>
          <t>天门</t>
        </is>
      </c>
      <c r="B43" s="1968" t="n">
        <v>2005.753</v>
      </c>
      <c r="C43" s="2021">
        <f>RANK(B43,B$28:B$44)</f>
        <v/>
      </c>
      <c r="D43" s="64">
        <f>B43/B$27</f>
        <v/>
      </c>
      <c r="E43" s="64" t="n">
        <v>-0.5641607823299539</v>
      </c>
      <c r="F43" s="2021">
        <f>RANK(E43,E$28:E$44)</f>
        <v/>
      </c>
      <c r="G43" s="1890" t="n">
        <v>25730.5617958672</v>
      </c>
      <c r="H43" s="2021">
        <f>RANK(G43,G$28:G$44)</f>
        <v/>
      </c>
      <c r="I43" s="64">
        <f>G43/G$27</f>
        <v/>
      </c>
      <c r="J43" s="64" t="n">
        <v>0.08928656074952879</v>
      </c>
      <c r="K43" s="2021">
        <f>RANK(J43,J$28:J$44)</f>
        <v/>
      </c>
      <c r="L43" s="1890" t="n">
        <v>27736.3147958672</v>
      </c>
      <c r="M43" s="2021">
        <f>RANK(L43,L$28:L$44)</f>
        <v/>
      </c>
      <c r="N43" s="64">
        <f>L43/L$27</f>
        <v/>
      </c>
      <c r="O43" s="64" t="n">
        <v>-0.01726269602705088</v>
      </c>
      <c r="P43" s="2021">
        <f>RANK(O43,O$28:O$44)</f>
        <v/>
      </c>
      <c r="Q43" s="1888">
        <f>ROUND(B43/L43*10,1)</f>
        <v/>
      </c>
      <c r="R43" s="1888">
        <f>10-Q43</f>
        <v/>
      </c>
    </row>
    <row r="44" ht="27" customFormat="1" customHeight="1" s="215">
      <c r="A44" s="62" t="inlineStr">
        <is>
          <t>林区</t>
        </is>
      </c>
      <c r="B44" s="1968" t="n">
        <v>261.3211</v>
      </c>
      <c r="C44" s="2021">
        <f>RANK(B44,B$28:B$44)</f>
        <v/>
      </c>
      <c r="D44" s="64">
        <f>B44/B$27</f>
        <v/>
      </c>
      <c r="E44" s="64" t="n">
        <v>-0.7782971353941975</v>
      </c>
      <c r="F44" s="2021">
        <f>RANK(E44,E$28:E$44)</f>
        <v/>
      </c>
      <c r="G44" s="1890" t="n">
        <v>2697.09468945545</v>
      </c>
      <c r="H44" s="2021">
        <f>RANK(G44,G$28:G$44)</f>
        <v/>
      </c>
      <c r="I44" s="64">
        <f>G44/G$27</f>
        <v/>
      </c>
      <c r="J44" s="64" t="n">
        <v>0.4047794941130294</v>
      </c>
      <c r="K44" s="2021">
        <f>RANK(J44,J$28:J$44)</f>
        <v/>
      </c>
      <c r="L44" s="1890" t="n">
        <v>2958.41578945545</v>
      </c>
      <c r="M44" s="2021">
        <f>RANK(L44,L$28:L$44)</f>
        <v/>
      </c>
      <c r="N44" s="64">
        <f>L44/L$27</f>
        <v/>
      </c>
      <c r="O44" s="64" t="n">
        <v>-0.04525389190020923</v>
      </c>
      <c r="P44" s="2021">
        <f>RANK(O44,O$28:O$44)</f>
        <v/>
      </c>
      <c r="Q44" s="1888">
        <f>ROUND(B44/L44*10,1)</f>
        <v/>
      </c>
      <c r="R44" s="1888">
        <f>10-Q44</f>
        <v/>
      </c>
    </row>
  </sheetData>
  <mergeCells count="18">
    <mergeCell ref="J3:K3"/>
    <mergeCell ref="B3:D3"/>
    <mergeCell ref="L25:N25"/>
    <mergeCell ref="O3:P3"/>
    <mergeCell ref="O25:P25"/>
    <mergeCell ref="Q25:R26"/>
    <mergeCell ref="Q3:R4"/>
    <mergeCell ref="A25:A26"/>
    <mergeCell ref="E25:F25"/>
    <mergeCell ref="A3:A4"/>
    <mergeCell ref="B25:D25"/>
    <mergeCell ref="G25:I25"/>
    <mergeCell ref="J25:K25"/>
    <mergeCell ref="G3:I3"/>
    <mergeCell ref="L3:N3"/>
    <mergeCell ref="E3:F3"/>
    <mergeCell ref="A24:P24"/>
    <mergeCell ref="A2:P2"/>
  </mergeCells>
  <pageMargins left="0.75" right="0.75" top="1" bottom="1" header="0.5" footer="0.5"/>
  <pageSetup orientation="landscape" paperSize="8" scale="99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N40"/>
  <sheetViews>
    <sheetView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S31" sqref="S31"/>
    </sheetView>
  </sheetViews>
  <sheetFormatPr baseColWidth="8" defaultColWidth="8.88671875" defaultRowHeight="15.6"/>
  <cols>
    <col min="1" max="1" customWidth="true" style="225" width="26.0"/>
    <col min="2" max="2" customWidth="true" style="227" width="20.0"/>
    <col min="3" max="3" customWidth="true" style="1031" width="42.0"/>
    <col min="4" max="8" customWidth="true" style="232" width="12.0"/>
    <col min="9" max="9" customWidth="true" style="227" width="12.33203125"/>
    <col min="10" max="10" customWidth="true" style="1031" width="42.0"/>
    <col min="11" max="11" customWidth="true" style="232" width="13.0"/>
    <col min="12" max="12" customWidth="true" style="1031" width="42.0"/>
    <col min="13" max="13" customWidth="true" style="232" width="13.0"/>
    <col min="14" max="14" customWidth="true" style="1031" width="42.0"/>
    <col min="15" max="15" customWidth="true" style="232" width="13.0"/>
    <col min="16" max="16" customWidth="true" style="1031" width="42.0"/>
    <col min="17" max="17" customWidth="true" style="232" width="13.0"/>
    <col min="18" max="18" customWidth="true" style="1031" width="42.0"/>
    <col min="19" max="19" customWidth="true" style="232" width="13.0"/>
    <col min="20" max="20" customWidth="true" style="1031" width="42.0"/>
    <col min="21" max="21" customWidth="true" style="232" width="13.0"/>
    <col min="22" max="22" customWidth="true" style="1031" width="42.0"/>
    <col min="23" max="23" customWidth="true" style="232" width="13.0"/>
    <col min="24" max="24" customWidth="true" style="1031" width="42.0"/>
    <col min="25" max="25" customWidth="true" style="232" width="13.0"/>
    <col min="26" max="26" customWidth="true" style="1031" width="42.0"/>
    <col min="27" max="27" customWidth="true" style="232" width="13.0"/>
    <col min="28" max="28" customWidth="true" style="1031" width="42.0"/>
    <col min="29" max="29" customWidth="true" style="232" width="14.0"/>
    <col min="30" max="30" customWidth="true" style="1031" width="42.0"/>
    <col min="31" max="31" customWidth="true" style="232" width="14.0"/>
    <col min="32" max="32" customWidth="true" style="1031" width="42.0"/>
    <col min="33" max="33" customWidth="true" style="232" width="14.0"/>
    <col min="34" max="34" customWidth="true" style="1031" width="42.0"/>
    <col min="35" max="35" customWidth="true" style="232" width="42.0"/>
    <col min="36" max="36" customWidth="true" style="222" width="7.0"/>
    <col min="37" max="37" customWidth="true" style="222" width="42.0"/>
    <col min="38" max="38" customWidth="true" hidden="true" style="222" width="8.88671875"/>
    <col min="39" max="39" customWidth="true" style="222" width="42.0"/>
    <col min="40" max="40" customWidth="true" hidden="true" style="222" width="9.6640625"/>
    <col min="41" max="41" customWidth="true" style="222" width="42.0"/>
    <col min="42" max="42" customWidth="true" hidden="true" style="222" width="9.6640625"/>
    <col min="43" max="43" customWidth="true" style="222" width="42.0"/>
    <col min="44" max="44" customWidth="true" hidden="true" style="222" width="8.88671875"/>
    <col min="45" max="45" customWidth="true" style="222" width="42.0"/>
    <col min="46" max="46" customWidth="true" hidden="true" style="222" width="8.88671875"/>
    <col min="47" max="47" customWidth="true" style="222" width="42.0"/>
    <col min="48" max="48" customWidth="true" hidden="true" style="222" width="9.6640625"/>
    <col min="49" max="49" customWidth="true" style="222" width="42.0"/>
    <col min="50" max="50" customWidth="true" hidden="true" style="222" width="9.6640625"/>
    <col min="51" max="51" customWidth="true" style="222" width="42.0"/>
    <col min="52" max="52" customWidth="true" hidden="true" style="222" width="9.6640625"/>
    <col min="53" max="53" customWidth="true" style="222" width="42.0"/>
    <col min="54" max="54" customWidth="true" hidden="true" style="222" width="8.88671875"/>
    <col min="55" max="55" customWidth="true" style="222" width="42.0"/>
    <col min="56" max="56" customWidth="true" hidden="true" style="222" width="8.88671875"/>
    <col min="57" max="57" customWidth="true" style="222" width="42.0"/>
    <col min="58" max="58" customWidth="true" hidden="true" style="222" width="8.88671875"/>
    <col min="59" max="59" customWidth="true" style="222" width="42.0"/>
    <col min="60" max="60" customWidth="true" hidden="true" style="222" width="8.88671875"/>
    <col min="61" max="61" customWidth="true" style="222" width="42.0"/>
    <col min="62" max="81" customWidth="true" style="222" width="8.88671875"/>
    <col min="82" max="82" customWidth="true" style="222" width="13.109375"/>
    <col min="83" max="83" customWidth="true" style="222" width="8.88671875"/>
    <col min="84" max="84" customWidth="true" style="222" width="13.109375"/>
    <col min="85" max="85" customWidth="true" style="222" width="8.88671875"/>
    <col min="86" max="86" customWidth="true" style="222" width="13.109375"/>
    <col min="87" max="89" customWidth="true" style="222" width="8.88671875"/>
    <col min="90" max="90" customWidth="true" style="21" width="7.0"/>
    <col min="91" max="115" customWidth="true" style="222" width="8.88671875"/>
    <col min="116" max="116" customWidth="true" style="222" width="11.88671875"/>
    <col min="117" max="117" customWidth="true" style="222" width="8.88671875"/>
    <col min="118" max="118" customWidth="true" style="222" width="11.88671875"/>
    <col min="119" max="119" customWidth="true" style="222" width="8.88671875"/>
    <col min="120" max="120" customWidth="true" style="222" width="11.88671875"/>
    <col min="121" max="121" customWidth="true" style="222" width="8.88671875"/>
    <col min="122" max="122" customWidth="true" style="222" width="11.88671875"/>
    <col min="123" max="123" customWidth="true" style="222" width="8.88671875"/>
    <col min="124" max="124" customWidth="true" style="222" width="11.88671875"/>
    <col min="125" max="125" customWidth="true" style="222" width="8.88671875"/>
    <col min="126" max="126" customWidth="true" style="222" width="13.109375"/>
    <col min="127" max="127" customWidth="true" style="222" width="8.88671875"/>
    <col min="128" max="128" customWidth="true" style="222" width="13.109375"/>
    <col min="129" max="129" customWidth="true" style="222" width="8.88671875"/>
    <col min="130" max="130" customWidth="true" style="222" width="13.109375"/>
    <col min="131" max="133" customWidth="true" style="222" width="8.88671875"/>
    <col min="134" max="134" customWidth="true" style="222" width="11.88671875"/>
    <col min="135" max="159" customWidth="true" style="222" width="8.88671875"/>
    <col min="160" max="160" customWidth="true" style="222" width="11.88671875"/>
    <col min="161" max="161" customWidth="true" style="21" width="13.0"/>
    <col min="162" max="162" customWidth="true" style="21" width="13.0"/>
    <col min="163" max="163" customWidth="true" style="21" width="13.0"/>
    <col min="164" max="164" customWidth="true" style="21" width="13.0"/>
    <col min="165" max="165" customWidth="true" style="21" width="13.0"/>
    <col min="166" max="166" customWidth="true" style="21" width="13.0"/>
    <col min="167" max="167" customWidth="true" style="21" width="13.0"/>
    <col min="168" max="168" customWidth="true" style="21" width="13.0"/>
    <col min="169" max="169" customWidth="true" style="222" width="13.109375"/>
    <col min="170" max="170" customWidth="true" style="222" width="8.88671875"/>
    <col min="171" max="171" customWidth="true" style="222" width="13.109375"/>
    <col min="172" max="172" customWidth="true" style="222" width="8.88671875"/>
    <col min="173" max="173" customWidth="true" style="222" width="13.109375"/>
    <col min="174" max="176" customWidth="true" style="222" width="8.88671875"/>
    <col min="177" max="177" customWidth="true" style="21" width="16.0"/>
    <col min="178" max="178" customWidth="true" style="222" width="8.88671875"/>
    <col min="179" max="179" customWidth="true" style="21" width="7.0"/>
    <col min="180" max="180" customWidth="true" style="21" width="7.0"/>
    <col min="181" max="181" customWidth="true" style="21" width="7.0"/>
    <col min="182" max="182" customWidth="true" style="21" width="7.0"/>
    <col min="183" max="183" customWidth="true" style="21" width="7.0"/>
    <col min="184" max="184" customWidth="true" style="21" width="7.0"/>
    <col min="185" max="185" customWidth="true" style="21" width="7.0"/>
    <col min="186" max="186" customWidth="true" style="21" width="7.0"/>
    <col min="187" max="187" customWidth="true" style="21" width="7.0"/>
    <col min="188" max="188" customWidth="true" style="21" width="7.0"/>
    <col min="189" max="189" customWidth="true" style="21" width="7.0"/>
    <col min="190" max="190" customWidth="true" style="21" width="7.0"/>
    <col min="191" max="191" customWidth="true" style="21" width="7.0"/>
    <col min="192" max="192" customWidth="true" style="21" width="7.0"/>
    <col min="193" max="193" customWidth="true" style="21" width="7.0"/>
    <col min="194" max="194" customWidth="true" style="21" width="7.0"/>
    <col min="195" max="195" customWidth="true" style="21" width="7.0"/>
    <col min="196" max="196" customWidth="true" style="21" width="7.0"/>
    <col min="197" max="197" customWidth="true" style="21" width="7.0"/>
    <col min="198" max="198" customWidth="true" style="21" width="7.0"/>
    <col min="199" max="199" customWidth="true" style="21" width="7.0"/>
    <col min="200" max="200" customWidth="true" style="21" width="7.0"/>
    <col min="201" max="201" customWidth="true" style="21" width="7.0"/>
    <col min="202" max="202" customWidth="true" style="21" width="7.0"/>
    <col min="203" max="203" customWidth="true" style="222" width="8.88671875"/>
    <col min="204" max="204" customWidth="true" style="21" width="7.0"/>
    <col min="205" max="205" customWidth="true" style="21" width="7.0"/>
    <col min="206" max="206" customWidth="true" style="21" width="16.0"/>
    <col min="207" max="207" customWidth="true" style="222" width="8.88671875"/>
    <col min="208" max="208" customWidth="true" style="21" width="7.0"/>
    <col min="209" max="209" customWidth="true" style="21" width="7.0"/>
    <col min="210" max="210" customWidth="true" style="21" width="7.0"/>
    <col min="211" max="211" customWidth="true" style="21" width="7.0"/>
    <col min="212" max="212" customWidth="true" style="21" width="7.0"/>
    <col min="213" max="213" customWidth="true" style="21" width="7.0"/>
    <col min="214" max="214" customWidth="true" style="21" width="7.0"/>
    <col min="215" max="215" customWidth="true" style="21" width="7.0"/>
    <col min="216" max="216" customWidth="true" style="21" width="7.0"/>
    <col min="217" max="217" customWidth="true" style="21" width="7.0"/>
    <col min="218" max="218" customWidth="true" style="21" width="11.0"/>
    <col min="219" max="219" customWidth="true" style="21" width="7.0"/>
    <col min="220" max="220" customWidth="true" style="21" width="7.0"/>
    <col min="221" max="221" customWidth="true" style="21" width="7.0"/>
    <col min="222" max="222" customWidth="true" style="21" width="7.0"/>
    <col min="223" max="223" customWidth="true" style="21" width="7.0"/>
    <col min="224" max="224" customWidth="true" style="21" width="7.0"/>
    <col min="225" max="225" customWidth="true" style="21" width="7.0"/>
    <col min="226" max="226" customWidth="true" style="21" width="7.0"/>
    <col min="227" max="227" customWidth="true" style="21" width="7.0"/>
    <col min="228" max="228" customWidth="true" style="21" width="7.0"/>
    <col min="229" max="229" customWidth="true" style="21" width="7.0"/>
    <col min="230" max="230" customWidth="true" style="21" width="7.0"/>
    <col min="231" max="231" customWidth="true" style="21" width="7.0"/>
    <col min="232" max="232" customWidth="true" style="21" width="7.0"/>
    <col min="233" max="233" customWidth="true" style="21" width="7.0"/>
    <col min="234" max="234" customWidth="true" style="21" width="7.0"/>
    <col min="235" max="235" customWidth="true" style="222" width="8.88671875"/>
    <col min="236" max="236" customWidth="true" style="21" width="7.0"/>
    <col min="237" max="237" customWidth="true" style="21" width="7.0"/>
    <col min="238" max="238" customWidth="true" style="21" width="7.0"/>
    <col min="239" max="239" customWidth="true" style="21" width="7.0"/>
    <col min="240" max="240" customWidth="true" style="21" width="7.0"/>
    <col min="241" max="241" customWidth="true" style="21" width="7.0"/>
    <col min="242" max="242" customWidth="true" style="21" width="7.0"/>
    <col min="243" max="243" customWidth="true" style="21" width="7.0"/>
    <col min="244" max="244" customWidth="true" style="21" width="7.0"/>
    <col min="245" max="245" customWidth="true" style="21" width="7.0"/>
    <col min="246" max="246" customWidth="true" style="21" width="7.0"/>
    <col min="247" max="247" customWidth="true" style="21" width="7.0"/>
    <col min="248" max="248" customWidth="true" style="21" width="7.0"/>
    <col min="249" max="249" customWidth="true" style="21" width="7.0"/>
    <col min="250" max="250" customWidth="true" style="21" width="7.0"/>
    <col min="251" max="251" customWidth="true" style="21" width="7.0"/>
    <col min="252" max="252" customWidth="true" style="21" width="7.0"/>
    <col min="253" max="253" customWidth="true" style="21" width="7.0"/>
    <col min="254" max="254" customWidth="true" style="21" width="7.0"/>
    <col min="255" max="255" customWidth="true" style="21" width="7.0"/>
    <col min="256" max="256" customWidth="true" style="21" width="7.0"/>
    <col min="257" max="257" customWidth="true" style="21" width="7.0"/>
    <col min="258" max="258" customWidth="true" style="21" width="7.0"/>
    <col min="259" max="259" customWidth="true" style="21" width="7.0"/>
    <col min="260" max="260" customWidth="true" style="21" width="10.0"/>
    <col min="261" max="261" customWidth="true" style="222" width="10.0"/>
    <col min="262" max="262" customWidth="true" style="21" width="10.0"/>
    <col min="263" max="263" customWidth="true" style="21" width="10.0"/>
    <col min="264" max="264" customWidth="true" style="21" width="10.0"/>
    <col min="265" max="265" customWidth="true" style="21" width="10.0"/>
    <col min="266" max="266" customWidth="true" style="21" width="10.0"/>
    <col min="267" max="267" customWidth="true" style="21" width="10.0"/>
    <col min="268" max="268" customWidth="true" style="21" width="10.0"/>
    <col min="269" max="269" customWidth="true" style="21" width="10.0"/>
    <col min="270" max="270" customWidth="true" style="222" width="10.0"/>
    <col min="271" max="271" customWidth="true" style="21" width="10.0"/>
    <col min="272" max="272" customWidth="true" style="21" width="10.0"/>
    <col min="273" max="273" customWidth="true" style="222" width="12.0"/>
    <col min="274" max="274" customWidth="true" style="21" width="16.0"/>
    <col min="275" max="16384" customWidth="true" style="222" width="12.0"/>
  </cols>
  <sheetData>
    <row r="1" ht="22.2" customHeight="1" s="21">
      <c r="A1" s="1463" t="inlineStr">
        <is>
          <t>2025年各市州客运量明细表</t>
        </is>
      </c>
      <c r="B1" s="2005" t="n"/>
      <c r="C1" s="1465" t="n"/>
      <c r="D1" s="1466" t="n"/>
      <c r="E1" s="1466" t="n"/>
      <c r="F1" s="1466" t="n"/>
      <c r="G1" s="1466" t="n"/>
      <c r="H1" s="1466" t="n"/>
      <c r="I1" s="2005" t="n"/>
      <c r="J1" s="1465" t="n"/>
      <c r="K1" s="1466" t="n"/>
      <c r="L1" s="1465" t="n"/>
      <c r="M1" s="1466" t="n"/>
      <c r="N1" s="1465" t="n"/>
      <c r="O1" s="1466" t="n"/>
      <c r="P1" s="1465" t="n"/>
      <c r="Q1" s="1466" t="n"/>
      <c r="R1" s="1465" t="n"/>
      <c r="S1" s="1466" t="n"/>
      <c r="T1" s="1465" t="n"/>
      <c r="U1" s="1466" t="n"/>
      <c r="V1" s="1465" t="n"/>
      <c r="W1" s="1466" t="n"/>
      <c r="X1" s="1465" t="n"/>
      <c r="Y1" s="1466" t="n"/>
      <c r="Z1" s="1465" t="n"/>
      <c r="AA1" s="1466" t="n"/>
      <c r="AB1" s="1465" t="n"/>
      <c r="AC1" s="1466" t="n"/>
      <c r="AD1" s="1465" t="n"/>
      <c r="AE1" s="1466" t="n"/>
      <c r="AF1" s="1465" t="n"/>
      <c r="AG1" s="1466" t="n"/>
      <c r="AH1" s="1467" t="n"/>
      <c r="AI1" s="1468" t="n"/>
      <c r="AJ1" s="1971" t="n"/>
      <c r="AK1" s="1971" t="n"/>
      <c r="AL1" s="1971" t="n"/>
      <c r="AM1" s="1971" t="n"/>
      <c r="AN1" s="1971" t="n"/>
      <c r="AO1" s="1971" t="n"/>
      <c r="AP1" s="1971" t="n"/>
      <c r="AQ1" s="1971" t="n"/>
      <c r="AR1" s="1971" t="n"/>
      <c r="AS1" s="1971" t="n"/>
      <c r="AT1" s="1971" t="n"/>
      <c r="AU1" s="1971" t="n"/>
      <c r="AV1" s="1971" t="n"/>
      <c r="AW1" s="1971" t="n"/>
      <c r="AX1" s="1971" t="n"/>
      <c r="AY1" s="1971" t="n"/>
      <c r="AZ1" s="1971" t="n"/>
      <c r="BA1" s="1971" t="n"/>
      <c r="BB1" s="1971" t="n"/>
      <c r="BC1" s="1971" t="n"/>
      <c r="BD1" s="1971" t="n"/>
      <c r="BE1" s="1971" t="n"/>
      <c r="BF1" s="1971" t="n"/>
      <c r="BG1" s="1971" t="n"/>
      <c r="BH1" s="1971" t="n"/>
      <c r="BI1" s="1971" t="n"/>
      <c r="BJ1" s="1971" t="n"/>
      <c r="BK1" s="1971" t="n"/>
      <c r="BL1" s="1971" t="n"/>
      <c r="BM1" s="1971" t="n"/>
      <c r="BN1" s="1971" t="n"/>
      <c r="BO1" s="1971" t="n"/>
      <c r="BP1" s="1971" t="n"/>
      <c r="BQ1" s="1971" t="n"/>
      <c r="BR1" s="1971" t="n"/>
      <c r="BS1" s="1971" t="n"/>
      <c r="BT1" s="1971" t="n"/>
      <c r="BU1" s="1971" t="n"/>
      <c r="BV1" s="1971" t="n"/>
      <c r="BW1" s="1971" t="n"/>
      <c r="BX1" s="1971" t="n"/>
      <c r="BY1" s="1971" t="n"/>
      <c r="BZ1" s="1971" t="n"/>
      <c r="CA1" s="1971" t="n"/>
      <c r="CB1" s="1971" t="n"/>
      <c r="CC1" s="1971" t="n"/>
      <c r="CD1" s="2038" t="n"/>
      <c r="CE1" s="1971" t="n"/>
      <c r="CF1" s="2038" t="n"/>
      <c r="CG1" s="1971" t="n"/>
      <c r="CH1" s="2038" t="n"/>
      <c r="CI1" s="1971" t="n"/>
      <c r="CJ1" s="1971" t="n"/>
      <c r="CK1" s="1971" t="n"/>
      <c r="CL1" s="1971" t="n"/>
    </row>
    <row r="2" ht="30" customFormat="1" customHeight="1" s="224">
      <c r="A2" s="1469" t="inlineStr">
        <is>
          <t>地区 名称</t>
        </is>
      </c>
      <c r="B2" s="1470" t="inlineStr">
        <is>
          <t>指标</t>
        </is>
      </c>
      <c r="C2" s="1471" t="inlineStr">
        <is>
          <t>2026年1月</t>
        </is>
      </c>
      <c r="D2" s="1472" t="inlineStr">
        <is>
          <t>同比</t>
        </is>
      </c>
      <c r="E2" s="1472" t="n"/>
      <c r="F2" s="1472" t="n"/>
      <c r="G2" s="1472" t="n"/>
      <c r="H2" s="1472" t="n"/>
      <c r="I2" s="1470" t="n"/>
      <c r="J2" s="1473" t="inlineStr">
        <is>
          <t>2025年1月</t>
        </is>
      </c>
      <c r="K2" s="1472" t="inlineStr">
        <is>
          <t>同比</t>
        </is>
      </c>
      <c r="L2" s="1473" t="inlineStr">
        <is>
          <t>2025年2月</t>
        </is>
      </c>
      <c r="M2" s="1472" t="inlineStr">
        <is>
          <t>同比</t>
        </is>
      </c>
      <c r="N2" s="1473" t="inlineStr">
        <is>
          <t>2025年3月</t>
        </is>
      </c>
      <c r="O2" s="1472" t="inlineStr">
        <is>
          <t>同比</t>
        </is>
      </c>
      <c r="P2" s="1473" t="inlineStr">
        <is>
          <t>2025年4月</t>
        </is>
      </c>
      <c r="Q2" s="1472" t="inlineStr">
        <is>
          <t>同比</t>
        </is>
      </c>
      <c r="R2" s="1473" t="inlineStr">
        <is>
          <t>2025年5月</t>
        </is>
      </c>
      <c r="S2" s="1472" t="inlineStr">
        <is>
          <t>同比</t>
        </is>
      </c>
      <c r="T2" s="1473" t="inlineStr">
        <is>
          <t>2025年6月</t>
        </is>
      </c>
      <c r="U2" s="1472" t="inlineStr">
        <is>
          <t>同比</t>
        </is>
      </c>
      <c r="V2" s="1473" t="inlineStr">
        <is>
          <t>2025年7月</t>
        </is>
      </c>
      <c r="W2" s="1472" t="inlineStr">
        <is>
          <t>同比</t>
        </is>
      </c>
      <c r="X2" s="1473" t="inlineStr">
        <is>
          <t>2025年8月</t>
        </is>
      </c>
      <c r="Y2" s="1472" t="inlineStr">
        <is>
          <t>同比</t>
        </is>
      </c>
      <c r="Z2" s="1473" t="inlineStr">
        <is>
          <t>2025年9月</t>
        </is>
      </c>
      <c r="AA2" s="1472" t="inlineStr">
        <is>
          <t>同比</t>
        </is>
      </c>
      <c r="AB2" s="1473" t="inlineStr">
        <is>
          <t>2025年10月</t>
        </is>
      </c>
      <c r="AC2" s="1472" t="inlineStr">
        <is>
          <t>同比</t>
        </is>
      </c>
      <c r="AD2" s="1473" t="inlineStr">
        <is>
          <t>2025年11月</t>
        </is>
      </c>
      <c r="AE2" s="1472" t="inlineStr">
        <is>
          <t>同比</t>
        </is>
      </c>
      <c r="AF2" s="2039" t="n">
        <v>45992</v>
      </c>
      <c r="AG2" s="1472" t="inlineStr">
        <is>
          <t>同比</t>
        </is>
      </c>
      <c r="AH2" s="1473" t="inlineStr">
        <is>
          <t>累计</t>
        </is>
      </c>
      <c r="AI2" s="1472" t="inlineStr">
        <is>
          <t>累计同比</t>
        </is>
      </c>
      <c r="AJ2" s="1475" t="n"/>
      <c r="AK2" s="1471" t="inlineStr">
        <is>
          <t>2024年1月</t>
        </is>
      </c>
      <c r="AL2" s="1472" t="inlineStr">
        <is>
          <t>1月与去年同比</t>
        </is>
      </c>
      <c r="AM2" s="1471" t="inlineStr">
        <is>
          <t>2024年2月</t>
        </is>
      </c>
      <c r="AN2" s="1472" t="inlineStr">
        <is>
          <t>2月与去年同比</t>
        </is>
      </c>
      <c r="AO2" s="1471" t="inlineStr">
        <is>
          <t>2024年3月</t>
        </is>
      </c>
      <c r="AP2" s="1472" t="inlineStr">
        <is>
          <t>3月与去年同比</t>
        </is>
      </c>
      <c r="AQ2" s="1471" t="inlineStr">
        <is>
          <t>2024年4月</t>
        </is>
      </c>
      <c r="AR2" s="1472" t="inlineStr">
        <is>
          <t>4月与去年同比</t>
        </is>
      </c>
      <c r="AS2" s="1471" t="inlineStr">
        <is>
          <t>2024年5月</t>
        </is>
      </c>
      <c r="AT2" s="1472" t="inlineStr">
        <is>
          <t>5月与去年同比</t>
        </is>
      </c>
      <c r="AU2" s="1471" t="inlineStr">
        <is>
          <t>2024年6月</t>
        </is>
      </c>
      <c r="AV2" s="1472" t="inlineStr">
        <is>
          <t>6月与去年同比</t>
        </is>
      </c>
      <c r="AW2" s="1471" t="inlineStr">
        <is>
          <t>2024年7月</t>
        </is>
      </c>
      <c r="AX2" s="1472" t="inlineStr">
        <is>
          <t>7月与去年同比</t>
        </is>
      </c>
      <c r="AY2" s="1471" t="inlineStr">
        <is>
          <t>2024年8月</t>
        </is>
      </c>
      <c r="AZ2" s="1472" t="inlineStr">
        <is>
          <t>8月与去年同比</t>
        </is>
      </c>
      <c r="BA2" s="1471" t="inlineStr">
        <is>
          <t>2024年9月</t>
        </is>
      </c>
      <c r="BB2" s="1472" t="inlineStr">
        <is>
          <t>9月与去年同比</t>
        </is>
      </c>
      <c r="BC2" s="1471" t="inlineStr">
        <is>
          <t>2024年10月</t>
        </is>
      </c>
      <c r="BD2" s="1472" t="inlineStr">
        <is>
          <t>10月与去年同比</t>
        </is>
      </c>
      <c r="BE2" s="1471" t="inlineStr">
        <is>
          <t>2024年11月</t>
        </is>
      </c>
      <c r="BF2" s="1472" t="inlineStr">
        <is>
          <t>11月与去年同比</t>
        </is>
      </c>
      <c r="BG2" s="1471" t="inlineStr">
        <is>
          <t>2024年12月</t>
        </is>
      </c>
      <c r="BH2" s="1472" t="inlineStr">
        <is>
          <t>12月与去年同比</t>
        </is>
      </c>
      <c r="BI2" s="1472" t="inlineStr">
        <is>
          <t>累计</t>
        </is>
      </c>
      <c r="BJ2" s="1472" t="inlineStr">
        <is>
          <t>累计同比</t>
        </is>
      </c>
      <c r="BK2" s="1475" t="n"/>
      <c r="BL2" s="1471" t="inlineStr">
        <is>
          <t>2023年1月</t>
        </is>
      </c>
      <c r="BM2" s="1472" t="inlineStr">
        <is>
          <t>1月与去年同比</t>
        </is>
      </c>
      <c r="BN2" s="1471" t="inlineStr">
        <is>
          <t>2023年2月</t>
        </is>
      </c>
      <c r="BO2" s="1472" t="inlineStr">
        <is>
          <t>2月与去年同比</t>
        </is>
      </c>
      <c r="BP2" s="1471" t="inlineStr">
        <is>
          <t>2023年3月</t>
        </is>
      </c>
      <c r="BQ2" s="1472" t="inlineStr">
        <is>
          <t>3月与去年同比</t>
        </is>
      </c>
      <c r="BR2" s="1476" t="inlineStr">
        <is>
          <t>2023年4月</t>
        </is>
      </c>
      <c r="BS2" s="1472" t="inlineStr">
        <is>
          <t>4月与去年同比</t>
        </is>
      </c>
      <c r="BT2" s="1471" t="inlineStr">
        <is>
          <t>2023年5月</t>
        </is>
      </c>
      <c r="BU2" s="1472" t="inlineStr">
        <is>
          <t>5月与去年同比</t>
        </is>
      </c>
      <c r="BV2" s="1471" t="inlineStr">
        <is>
          <t>2023年6月</t>
        </is>
      </c>
      <c r="BW2" s="1472" t="inlineStr">
        <is>
          <t>6月与去年同比</t>
        </is>
      </c>
      <c r="BX2" s="1471" t="inlineStr">
        <is>
          <t>2023年7月</t>
        </is>
      </c>
      <c r="BY2" s="1472" t="inlineStr">
        <is>
          <t>7月与去年同比</t>
        </is>
      </c>
      <c r="BZ2" s="1471" t="inlineStr">
        <is>
          <t>2023年8月</t>
        </is>
      </c>
      <c r="CA2" s="1472" t="inlineStr">
        <is>
          <t>8月与去年同比</t>
        </is>
      </c>
      <c r="CB2" s="1471" t="inlineStr">
        <is>
          <t>2023年9月</t>
        </is>
      </c>
      <c r="CC2" s="1472" t="inlineStr">
        <is>
          <t>9月与去年同比</t>
        </is>
      </c>
      <c r="CD2" s="2039" t="n">
        <v>45200</v>
      </c>
      <c r="CE2" s="1472" t="inlineStr">
        <is>
          <t>10月与去年同比</t>
        </is>
      </c>
      <c r="CF2" s="2039" t="n">
        <v>45231</v>
      </c>
      <c r="CG2" s="1472" t="inlineStr">
        <is>
          <t>11月与去年同比</t>
        </is>
      </c>
      <c r="CH2" s="2039" t="n">
        <v>45261</v>
      </c>
      <c r="CI2" s="1472" t="inlineStr">
        <is>
          <t>12月与去年同比</t>
        </is>
      </c>
      <c r="CJ2" s="1471" t="inlineStr">
        <is>
          <t>累计</t>
        </is>
      </c>
      <c r="CK2" s="1472" t="inlineStr">
        <is>
          <t>累计同比</t>
        </is>
      </c>
      <c r="CL2" s="1472" t="n"/>
      <c r="CM2" s="1477" t="n"/>
      <c r="CN2" s="1478" t="inlineStr">
        <is>
          <t>2022年1月</t>
        </is>
      </c>
      <c r="CO2" s="1479" t="inlineStr">
        <is>
          <t>2022年2月</t>
        </is>
      </c>
      <c r="CP2" s="1479" t="inlineStr">
        <is>
          <t>2022年3月</t>
        </is>
      </c>
      <c r="CQ2" s="1479" t="inlineStr">
        <is>
          <t>2022年4月</t>
        </is>
      </c>
      <c r="CR2" s="1479" t="inlineStr">
        <is>
          <t>2022年5月</t>
        </is>
      </c>
      <c r="CS2" s="1479" t="inlineStr">
        <is>
          <t>2022年6月</t>
        </is>
      </c>
      <c r="CT2" s="1479" t="inlineStr">
        <is>
          <t>2022年7月</t>
        </is>
      </c>
      <c r="CU2" s="1479" t="inlineStr">
        <is>
          <t>2022年8月</t>
        </is>
      </c>
      <c r="CV2" s="1479" t="inlineStr">
        <is>
          <t>2022年9月</t>
        </is>
      </c>
      <c r="CW2" s="1479" t="inlineStr">
        <is>
          <t>2022年10月</t>
        </is>
      </c>
      <c r="CX2" s="1479" t="inlineStr">
        <is>
          <t>2022年11月</t>
        </is>
      </c>
      <c r="CY2" s="1479" t="inlineStr">
        <is>
          <t>2022年12月</t>
        </is>
      </c>
      <c r="CZ2" s="1480" t="inlineStr">
        <is>
          <t>累计</t>
        </is>
      </c>
      <c r="DA2" s="1481" t="inlineStr">
        <is>
          <t>累计同比</t>
        </is>
      </c>
      <c r="DB2" s="1482" t="n"/>
      <c r="DC2" s="1483" t="inlineStr">
        <is>
          <t>2021年1月</t>
        </is>
      </c>
      <c r="DD2" s="1484" t="inlineStr">
        <is>
          <t>1月与去年同比</t>
        </is>
      </c>
      <c r="DE2" s="1485" t="inlineStr">
        <is>
          <t>2021年2月</t>
        </is>
      </c>
      <c r="DF2" s="1484" t="inlineStr">
        <is>
          <t>2月与去年同比</t>
        </is>
      </c>
      <c r="DG2" s="1485" t="inlineStr">
        <is>
          <t>2021年3月</t>
        </is>
      </c>
      <c r="DH2" s="1484" t="inlineStr">
        <is>
          <t>3月与去年同比</t>
        </is>
      </c>
      <c r="DI2" s="1486" t="inlineStr">
        <is>
          <t>1-3月累计</t>
        </is>
      </c>
      <c r="DJ2" s="1485" t="inlineStr">
        <is>
          <t>2021年4月</t>
        </is>
      </c>
      <c r="DK2" s="1484" t="inlineStr">
        <is>
          <t>4月与去年同比</t>
        </is>
      </c>
      <c r="DL2" s="2039" t="n">
        <v>44317</v>
      </c>
      <c r="DM2" s="1484" t="inlineStr">
        <is>
          <t>5月与去年同比</t>
        </is>
      </c>
      <c r="DN2" s="2039" t="n">
        <v>44348</v>
      </c>
      <c r="DO2" s="1484" t="inlineStr">
        <is>
          <t>6月与去年同比</t>
        </is>
      </c>
      <c r="DP2" s="2039" t="n">
        <v>44378</v>
      </c>
      <c r="DQ2" s="1484" t="inlineStr">
        <is>
          <t>7月与去年同比</t>
        </is>
      </c>
      <c r="DR2" s="2039" t="n">
        <v>44409</v>
      </c>
      <c r="DS2" s="1484" t="inlineStr">
        <is>
          <t>8月与去年同比</t>
        </is>
      </c>
      <c r="DT2" s="2039" t="n">
        <v>44440</v>
      </c>
      <c r="DU2" s="1484" t="inlineStr">
        <is>
          <t>9月与去年同比</t>
        </is>
      </c>
      <c r="DV2" s="2039" t="n">
        <v>44470</v>
      </c>
      <c r="DW2" s="1484" t="inlineStr">
        <is>
          <t>10月与去年同比</t>
        </is>
      </c>
      <c r="DX2" s="2039" t="n">
        <v>44501</v>
      </c>
      <c r="DY2" s="1484" t="inlineStr">
        <is>
          <t>11月与去年同比</t>
        </is>
      </c>
      <c r="DZ2" s="2039" t="n">
        <v>44531</v>
      </c>
      <c r="EA2" s="1484" t="inlineStr">
        <is>
          <t>12月与去年同比</t>
        </is>
      </c>
      <c r="EB2" s="818" t="inlineStr">
        <is>
          <t>累计</t>
        </is>
      </c>
      <c r="EC2" s="1472" t="inlineStr">
        <is>
          <t>累计同比</t>
        </is>
      </c>
      <c r="ED2" s="2039" t="n">
        <v>43831</v>
      </c>
      <c r="EE2" s="1484" t="inlineStr">
        <is>
          <t>1月与去年同比</t>
        </is>
      </c>
      <c r="EF2" s="818" t="inlineStr">
        <is>
          <t>2020年2月</t>
        </is>
      </c>
      <c r="EG2" s="1484" t="inlineStr">
        <is>
          <t>2月与去年同比</t>
        </is>
      </c>
      <c r="EH2" s="818" t="inlineStr">
        <is>
          <t>2020年3月</t>
        </is>
      </c>
      <c r="EI2" s="1484" t="inlineStr">
        <is>
          <t>3月与去年同比</t>
        </is>
      </c>
      <c r="EJ2" s="818" t="inlineStr">
        <is>
          <t>2020年4月</t>
        </is>
      </c>
      <c r="EK2" s="1484" t="inlineStr">
        <is>
          <t>4月与去年同比</t>
        </is>
      </c>
      <c r="EL2" s="818" t="inlineStr">
        <is>
          <t>2020年5月</t>
        </is>
      </c>
      <c r="EM2" s="1484" t="inlineStr">
        <is>
          <t>5月与去年同比</t>
        </is>
      </c>
      <c r="EN2" s="818" t="inlineStr">
        <is>
          <t>2020年6月</t>
        </is>
      </c>
      <c r="EO2" s="1484" t="inlineStr">
        <is>
          <t>6月与去年同比</t>
        </is>
      </c>
      <c r="EP2" s="818" t="inlineStr">
        <is>
          <t>2020年7月</t>
        </is>
      </c>
      <c r="EQ2" s="1484" t="inlineStr">
        <is>
          <t>7月与去年同比</t>
        </is>
      </c>
      <c r="ER2" s="818" t="inlineStr">
        <is>
          <t>2020年8月</t>
        </is>
      </c>
      <c r="ES2" s="1484" t="inlineStr">
        <is>
          <t>8月与去年同比</t>
        </is>
      </c>
      <c r="ET2" s="818" t="inlineStr">
        <is>
          <t>2020年9月</t>
        </is>
      </c>
      <c r="EU2" s="1484" t="inlineStr">
        <is>
          <t>9月与去年同比</t>
        </is>
      </c>
      <c r="EV2" s="1484" t="inlineStr">
        <is>
          <t>2020年10月</t>
        </is>
      </c>
      <c r="EW2" s="1484" t="inlineStr">
        <is>
          <t>10月于去年同比</t>
        </is>
      </c>
      <c r="EX2" s="1484" t="inlineStr">
        <is>
          <t>2020年11月</t>
        </is>
      </c>
      <c r="EY2" s="1484" t="inlineStr">
        <is>
          <t>11月于去年同比</t>
        </is>
      </c>
      <c r="EZ2" s="1484" t="inlineStr">
        <is>
          <t>2020年12月</t>
        </is>
      </c>
      <c r="FA2" s="1484" t="inlineStr">
        <is>
          <t>12月于去年同比</t>
        </is>
      </c>
      <c r="FB2" s="1487" t="inlineStr">
        <is>
          <t>累计</t>
        </is>
      </c>
      <c r="FC2" s="1484" t="inlineStr">
        <is>
          <t>累计同比</t>
        </is>
      </c>
      <c r="FD2" s="2040" t="n">
        <v>43466</v>
      </c>
      <c r="FE2" s="2040" t="n">
        <v>43498</v>
      </c>
      <c r="FF2" s="2039" t="n">
        <v>43527</v>
      </c>
      <c r="FG2" s="2039" t="n">
        <v>43559</v>
      </c>
      <c r="FH2" s="2039" t="n">
        <v>43589</v>
      </c>
      <c r="FI2" s="2039" t="n">
        <v>43620</v>
      </c>
      <c r="FJ2" s="2039" t="n">
        <v>43650</v>
      </c>
      <c r="FK2" s="2039" t="n">
        <v>43681</v>
      </c>
      <c r="FL2" s="2039" t="n">
        <v>43712</v>
      </c>
      <c r="FM2" s="2039" t="n">
        <v>43742</v>
      </c>
      <c r="FN2" s="1489" t="inlineStr">
        <is>
          <t>10月与去年同期比</t>
        </is>
      </c>
      <c r="FO2" s="2039" t="n">
        <v>43773</v>
      </c>
      <c r="FP2" s="1489" t="inlineStr">
        <is>
          <t>11月与去年同期比</t>
        </is>
      </c>
      <c r="FQ2" s="2039" t="n">
        <v>43803</v>
      </c>
      <c r="FR2" s="1489" t="inlineStr">
        <is>
          <t>12月与去年同期比</t>
        </is>
      </c>
      <c r="FS2" s="1490" t="inlineStr">
        <is>
          <t>累计</t>
        </is>
      </c>
      <c r="FT2" s="1490" t="inlineStr">
        <is>
          <t>累计同比</t>
        </is>
      </c>
      <c r="FU2" s="1491" t="inlineStr">
        <is>
          <t>部专调反馈数据</t>
        </is>
      </c>
      <c r="FV2" s="1492" t="n"/>
      <c r="FW2" s="2041" t="n">
        <v>43101</v>
      </c>
      <c r="FX2" s="1959" t="n"/>
      <c r="FY2" s="2042" t="n">
        <v>43132</v>
      </c>
      <c r="FZ2" s="1959" t="n"/>
      <c r="GA2" s="2042" t="n">
        <v>43160</v>
      </c>
      <c r="GB2" s="1959" t="n"/>
      <c r="GC2" s="2042" t="n">
        <v>43191</v>
      </c>
      <c r="GD2" s="1959" t="n"/>
      <c r="GE2" s="2042" t="n">
        <v>43221</v>
      </c>
      <c r="GF2" s="1959" t="n"/>
      <c r="GG2" s="2042" t="n">
        <v>43253</v>
      </c>
      <c r="GH2" s="1959" t="n"/>
      <c r="GI2" s="2042" t="n">
        <v>43284</v>
      </c>
      <c r="GJ2" s="1959" t="n"/>
      <c r="GK2" s="2042" t="n">
        <v>43315</v>
      </c>
      <c r="GL2" s="1959" t="n"/>
      <c r="GM2" s="2042" t="n">
        <v>43346</v>
      </c>
      <c r="GN2" s="1959" t="n"/>
      <c r="GO2" s="2042" t="n">
        <v>43376</v>
      </c>
      <c r="GP2" s="1959" t="n"/>
      <c r="GQ2" s="2042" t="n">
        <v>43407</v>
      </c>
      <c r="GR2" s="1959" t="n"/>
      <c r="GS2" s="2042" t="n">
        <v>43437</v>
      </c>
      <c r="GT2" s="1959" t="n"/>
      <c r="GU2" s="1494" t="n"/>
      <c r="GV2" s="1496" t="inlineStr">
        <is>
          <t>2018年1-12月累计</t>
        </is>
      </c>
      <c r="GW2" s="1959" t="n"/>
      <c r="GX2" s="2043" t="n"/>
      <c r="GY2" s="1498" t="n"/>
      <c r="GZ2" s="2044" t="n">
        <v>42736</v>
      </c>
      <c r="HA2" s="2045" t="n"/>
      <c r="HB2" s="2046" t="n">
        <v>42767</v>
      </c>
      <c r="HC2" s="2045" t="n"/>
      <c r="HD2" s="2046" t="n">
        <v>42795</v>
      </c>
      <c r="HE2" s="2045" t="n"/>
      <c r="HF2" s="2046" t="n">
        <v>42827</v>
      </c>
      <c r="HG2" s="2045" t="n"/>
      <c r="HH2" s="2046" t="n">
        <v>42857</v>
      </c>
      <c r="HI2" s="2045" t="n"/>
      <c r="HJ2" s="1501" t="inlineStr">
        <is>
          <t>1-5月合计</t>
        </is>
      </c>
      <c r="HK2" s="2046" t="n">
        <v>42888</v>
      </c>
      <c r="HL2" s="2045" t="n"/>
      <c r="HM2" s="2046" t="n">
        <v>42918</v>
      </c>
      <c r="HN2" s="2045" t="n"/>
      <c r="HO2" s="2046" t="n">
        <v>42949</v>
      </c>
      <c r="HP2" s="2045" t="n"/>
      <c r="HQ2" s="2046" t="n">
        <v>42980</v>
      </c>
      <c r="HR2" s="2045" t="n"/>
      <c r="HS2" s="2046" t="n">
        <v>43010</v>
      </c>
      <c r="HT2" s="2045" t="n"/>
      <c r="HU2" s="2046" t="n">
        <v>43041</v>
      </c>
      <c r="HV2" s="2045" t="n"/>
      <c r="HW2" s="2046" t="n">
        <v>43071</v>
      </c>
      <c r="HX2" s="2045" t="n"/>
      <c r="HY2" s="1473" t="inlineStr">
        <is>
          <t>累计</t>
        </is>
      </c>
      <c r="HZ2" s="1959" t="n"/>
      <c r="IA2" s="1492" t="n"/>
      <c r="IB2" s="2047" t="n">
        <v>42370</v>
      </c>
      <c r="IC2" s="1961" t="n"/>
      <c r="ID2" s="2048" t="n">
        <v>42401</v>
      </c>
      <c r="IE2" s="1961" t="n"/>
      <c r="IF2" s="2048" t="n">
        <v>42430</v>
      </c>
      <c r="IG2" s="1961" t="n"/>
      <c r="IH2" s="2048" t="n">
        <v>42461</v>
      </c>
      <c r="II2" s="1961" t="n"/>
      <c r="IJ2" s="2048" t="n">
        <v>42491</v>
      </c>
      <c r="IK2" s="1961" t="n"/>
      <c r="IL2" s="2048" t="n">
        <v>42522</v>
      </c>
      <c r="IM2" s="1961" t="n"/>
      <c r="IN2" s="2048" t="n">
        <v>42552</v>
      </c>
      <c r="IO2" s="1961" t="n"/>
      <c r="IP2" s="2048" t="n">
        <v>42584</v>
      </c>
      <c r="IQ2" s="1961" t="n"/>
      <c r="IR2" s="2048" t="n">
        <v>42615</v>
      </c>
      <c r="IS2" s="1961" t="n"/>
      <c r="IT2" s="2048" t="n">
        <v>42645</v>
      </c>
      <c r="IU2" s="1961" t="n"/>
      <c r="IV2" s="2048" t="n">
        <v>42676</v>
      </c>
      <c r="IW2" s="1961" t="n"/>
      <c r="IX2" s="2048" t="n">
        <v>42706</v>
      </c>
      <c r="IY2" s="1961" t="n"/>
    </row>
    <row r="3" ht="18" customFormat="1" customHeight="1" s="224">
      <c r="A3" s="1954" t="n"/>
      <c r="B3" s="1954" t="n"/>
      <c r="C3" s="1954" t="n"/>
      <c r="D3" s="2031" t="n"/>
      <c r="E3" s="1472" t="n"/>
      <c r="F3" s="1472" t="n"/>
      <c r="G3" s="1472" t="n"/>
      <c r="H3" s="1472" t="n"/>
      <c r="I3" s="1470" t="n"/>
      <c r="J3" s="1954" t="n"/>
      <c r="K3" s="2031" t="n"/>
      <c r="L3" s="1954" t="n"/>
      <c r="M3" s="2031" t="n"/>
      <c r="N3" s="1954" t="n"/>
      <c r="O3" s="2031" t="n"/>
      <c r="P3" s="1954" t="n"/>
      <c r="Q3" s="2031" t="n"/>
      <c r="R3" s="1954" t="n"/>
      <c r="S3" s="2031" t="n"/>
      <c r="T3" s="1954" t="n"/>
      <c r="U3" s="2031" t="n"/>
      <c r="V3" s="1954" t="n"/>
      <c r="W3" s="2031" t="n"/>
      <c r="X3" s="1954" t="n"/>
      <c r="Y3" s="2031" t="n"/>
      <c r="Z3" s="1954" t="n"/>
      <c r="AA3" s="2031" t="n"/>
      <c r="AB3" s="1954" t="n"/>
      <c r="AC3" s="2031" t="n"/>
      <c r="AD3" s="1954" t="n"/>
      <c r="AE3" s="2031" t="n"/>
      <c r="AF3" s="1954" t="n"/>
      <c r="AG3" s="2031" t="n"/>
      <c r="AH3" s="1954" t="n"/>
      <c r="AI3" s="2031" t="n"/>
      <c r="AJ3" s="1475" t="n"/>
      <c r="AK3" s="1954" t="n"/>
      <c r="AL3" s="1954" t="n"/>
      <c r="AM3" s="1954" t="n"/>
      <c r="AN3" s="1954" t="n"/>
      <c r="AO3" s="1954" t="n"/>
      <c r="AP3" s="1954" t="n"/>
      <c r="AQ3" s="1954" t="n"/>
      <c r="AR3" s="1954" t="n"/>
      <c r="AS3" s="1954" t="n"/>
      <c r="AT3" s="1954" t="n"/>
      <c r="AU3" s="1954" t="n"/>
      <c r="AV3" s="1954" t="n"/>
      <c r="AW3" s="1954" t="n"/>
      <c r="AX3" s="1954" t="n"/>
      <c r="AY3" s="1954" t="n"/>
      <c r="AZ3" s="1954" t="n"/>
      <c r="BA3" s="1954" t="n"/>
      <c r="BB3" s="1954" t="n"/>
      <c r="BC3" s="1954" t="n"/>
      <c r="BD3" s="1954" t="n"/>
      <c r="BE3" s="1954" t="n"/>
      <c r="BF3" s="1954" t="n"/>
      <c r="BG3" s="1954" t="n"/>
      <c r="BH3" s="1954" t="n"/>
      <c r="BI3" s="1954" t="n"/>
      <c r="BJ3" s="1954" t="n"/>
      <c r="BK3" s="1954" t="n"/>
      <c r="BL3" s="1954" t="n"/>
      <c r="BM3" s="1954" t="n"/>
      <c r="BN3" s="1954" t="n"/>
      <c r="BO3" s="1954" t="n"/>
      <c r="BP3" s="1954" t="n"/>
      <c r="BQ3" s="1954" t="n"/>
      <c r="BR3" s="1954" t="n"/>
      <c r="BS3" s="1954" t="n"/>
      <c r="BT3" s="1954" t="n"/>
      <c r="BU3" s="1954" t="n"/>
      <c r="BV3" s="1954" t="n"/>
      <c r="BW3" s="1954" t="n"/>
      <c r="BX3" s="1954" t="n"/>
      <c r="BY3" s="1954" t="n"/>
      <c r="BZ3" s="1954" t="n"/>
      <c r="CA3" s="1954" t="n"/>
      <c r="CB3" s="1954" t="n"/>
      <c r="CC3" s="1954" t="n"/>
      <c r="CD3" s="2049" t="n"/>
      <c r="CE3" s="1954" t="n"/>
      <c r="CF3" s="2049" t="n"/>
      <c r="CG3" s="1954" t="n"/>
      <c r="CH3" s="2049" t="n"/>
      <c r="CI3" s="1954" t="n"/>
      <c r="CJ3" s="1954" t="n"/>
      <c r="CK3" s="1954" t="n"/>
      <c r="CL3" s="1472" t="inlineStr">
        <is>
          <t>环比</t>
        </is>
      </c>
      <c r="CM3" s="1477" t="n"/>
      <c r="CN3" s="1978" t="n"/>
      <c r="CO3" s="1954" t="n"/>
      <c r="CP3" s="1954" t="n"/>
      <c r="CQ3" s="1954" t="n"/>
      <c r="CR3" s="1954" t="n"/>
      <c r="CS3" s="1954" t="n"/>
      <c r="CT3" s="1954" t="n"/>
      <c r="CU3" s="1954" t="n"/>
      <c r="CV3" s="1954" t="n"/>
      <c r="CW3" s="1954" t="n"/>
      <c r="CX3" s="1954" t="n"/>
      <c r="CY3" s="1954" t="n"/>
      <c r="CZ3" s="1954" t="n"/>
      <c r="DA3" s="2050" t="n"/>
      <c r="DB3" s="1482" t="n"/>
      <c r="DC3" s="1963" t="n"/>
      <c r="DD3" s="1977" t="n"/>
      <c r="DE3" s="1954" t="n"/>
      <c r="DF3" s="1977" t="n"/>
      <c r="DG3" s="1954" t="n"/>
      <c r="DH3" s="1977" t="n"/>
      <c r="DI3" s="1954" t="n"/>
      <c r="DJ3" s="1954" t="n"/>
      <c r="DK3" s="1977" t="n"/>
      <c r="DL3" s="2049" t="n"/>
      <c r="DM3" s="1977" t="n"/>
      <c r="DN3" s="2049" t="n"/>
      <c r="DO3" s="1977" t="n"/>
      <c r="DP3" s="2049" t="n"/>
      <c r="DQ3" s="1977" t="n"/>
      <c r="DR3" s="2049" t="n"/>
      <c r="DS3" s="1977" t="n"/>
      <c r="DT3" s="2049" t="n"/>
      <c r="DU3" s="1977" t="n"/>
      <c r="DV3" s="2049" t="n"/>
      <c r="DW3" s="1977" t="n"/>
      <c r="DX3" s="2049" t="n"/>
      <c r="DY3" s="1977" t="n"/>
      <c r="DZ3" s="2049" t="n"/>
      <c r="EA3" s="1977" t="n"/>
      <c r="EB3" s="1954" t="n"/>
      <c r="EC3" s="1954" t="n"/>
      <c r="ED3" s="2049" t="n"/>
      <c r="EE3" s="1977" t="n"/>
      <c r="EF3" s="1954" t="n"/>
      <c r="EG3" s="1977" t="n"/>
      <c r="EH3" s="1954" t="n"/>
      <c r="EI3" s="1977" t="n"/>
      <c r="EJ3" s="1954" t="n"/>
      <c r="EK3" s="1977" t="n"/>
      <c r="EL3" s="1954" t="n"/>
      <c r="EM3" s="1977" t="n"/>
      <c r="EN3" s="1954" t="n"/>
      <c r="EO3" s="1977" t="n"/>
      <c r="EP3" s="1954" t="n"/>
      <c r="EQ3" s="1977" t="n"/>
      <c r="ER3" s="1954" t="n"/>
      <c r="ES3" s="1977" t="n"/>
      <c r="ET3" s="1954" t="n"/>
      <c r="EU3" s="1977" t="n"/>
      <c r="EV3" s="1977" t="n"/>
      <c r="EW3" s="1977" t="n"/>
      <c r="EX3" s="1977" t="n"/>
      <c r="EY3" s="1977" t="n"/>
      <c r="EZ3" s="1977" t="n"/>
      <c r="FA3" s="1977" t="n"/>
      <c r="FB3" s="1977" t="n"/>
      <c r="FC3" s="1977" t="n"/>
      <c r="FD3" s="2051" t="n"/>
      <c r="FE3" s="2051" t="n"/>
      <c r="FF3" s="2049" t="n"/>
      <c r="FG3" s="2049" t="n"/>
      <c r="FH3" s="2049" t="n"/>
      <c r="FI3" s="2049" t="n"/>
      <c r="FJ3" s="2049" t="n"/>
      <c r="FK3" s="2049" t="n"/>
      <c r="FL3" s="2049" t="n"/>
      <c r="FM3" s="2049" t="n"/>
      <c r="FN3" s="2052" t="n"/>
      <c r="FO3" s="2049" t="n"/>
      <c r="FP3" s="2052" t="n"/>
      <c r="FQ3" s="2049" t="n"/>
      <c r="FR3" s="2052" t="n"/>
      <c r="FS3" s="1977" t="n"/>
      <c r="FT3" s="1977" t="n"/>
      <c r="FU3" s="1492" t="n"/>
      <c r="FV3" s="1492" t="n"/>
      <c r="FW3" s="1504" t="inlineStr">
        <is>
          <t>1月</t>
        </is>
      </c>
      <c r="FX3" s="1505" t="inlineStr">
        <is>
          <t>同比</t>
        </is>
      </c>
      <c r="FY3" s="1505" t="inlineStr">
        <is>
          <t>2月</t>
        </is>
      </c>
      <c r="FZ3" s="1490" t="inlineStr">
        <is>
          <t>同比</t>
        </is>
      </c>
      <c r="GA3" s="1490" t="inlineStr">
        <is>
          <t>3月</t>
        </is>
      </c>
      <c r="GB3" s="1490" t="inlineStr">
        <is>
          <t>同比</t>
        </is>
      </c>
      <c r="GC3" s="1490" t="inlineStr">
        <is>
          <t>4月</t>
        </is>
      </c>
      <c r="GD3" s="1490" t="inlineStr">
        <is>
          <t>同比</t>
        </is>
      </c>
      <c r="GE3" s="1490" t="inlineStr">
        <is>
          <t>5月</t>
        </is>
      </c>
      <c r="GF3" s="1490" t="inlineStr">
        <is>
          <t>同比</t>
        </is>
      </c>
      <c r="GG3" s="1490" t="inlineStr">
        <is>
          <t>6月</t>
        </is>
      </c>
      <c r="GH3" s="1490" t="inlineStr">
        <is>
          <t>同比</t>
        </is>
      </c>
      <c r="GI3" s="1498" t="inlineStr">
        <is>
          <t>7月</t>
        </is>
      </c>
      <c r="GJ3" s="1506" t="inlineStr">
        <is>
          <t>同比</t>
        </is>
      </c>
      <c r="GK3" s="1498" t="inlineStr">
        <is>
          <t>8月</t>
        </is>
      </c>
      <c r="GL3" s="1506" t="inlineStr">
        <is>
          <t>同比</t>
        </is>
      </c>
      <c r="GM3" s="1498" t="inlineStr">
        <is>
          <t>9月</t>
        </is>
      </c>
      <c r="GN3" s="1506" t="inlineStr">
        <is>
          <t>同比</t>
        </is>
      </c>
      <c r="GO3" s="1498" t="inlineStr">
        <is>
          <t>10月</t>
        </is>
      </c>
      <c r="GP3" s="1506" t="inlineStr">
        <is>
          <t>同比</t>
        </is>
      </c>
      <c r="GQ3" s="1498" t="inlineStr">
        <is>
          <t>11月</t>
        </is>
      </c>
      <c r="GR3" s="1506" t="inlineStr">
        <is>
          <t>同比</t>
        </is>
      </c>
      <c r="GS3" s="1498" t="inlineStr">
        <is>
          <t>12月</t>
        </is>
      </c>
      <c r="GT3" s="1506" t="inlineStr">
        <is>
          <t>同比</t>
        </is>
      </c>
      <c r="GU3" s="1498" t="n"/>
      <c r="GV3" s="1498" t="inlineStr">
        <is>
          <t>累计</t>
        </is>
      </c>
      <c r="GW3" s="1506" t="inlineStr">
        <is>
          <t>同比</t>
        </is>
      </c>
      <c r="GX3" s="1507" t="inlineStr">
        <is>
          <t>平均运距56公里</t>
        </is>
      </c>
      <c r="GY3" s="1492" t="n"/>
      <c r="GZ3" s="1508" t="inlineStr">
        <is>
          <t>1月</t>
        </is>
      </c>
      <c r="HA3" s="1509" t="inlineStr">
        <is>
          <t>同比</t>
        </is>
      </c>
      <c r="HB3" s="1510" t="inlineStr">
        <is>
          <t>2月</t>
        </is>
      </c>
      <c r="HC3" s="1509" t="inlineStr">
        <is>
          <t>同比</t>
        </is>
      </c>
      <c r="HD3" s="1510" t="inlineStr">
        <is>
          <t>3月</t>
        </is>
      </c>
      <c r="HE3" s="1511" t="inlineStr">
        <is>
          <t>同比</t>
        </is>
      </c>
      <c r="HF3" s="1510" t="inlineStr">
        <is>
          <t>4月</t>
        </is>
      </c>
      <c r="HG3" s="1512" t="inlineStr">
        <is>
          <t>同比</t>
        </is>
      </c>
      <c r="HH3" s="1510" t="inlineStr">
        <is>
          <t>5月</t>
        </is>
      </c>
      <c r="HI3" s="1511" t="inlineStr">
        <is>
          <t>同比</t>
        </is>
      </c>
      <c r="HJ3" s="1473" t="n"/>
      <c r="HK3" s="1508" t="inlineStr">
        <is>
          <t>6月</t>
        </is>
      </c>
      <c r="HL3" s="1512" t="inlineStr">
        <is>
          <t>同比</t>
        </is>
      </c>
      <c r="HM3" s="1510" t="inlineStr">
        <is>
          <t>7月</t>
        </is>
      </c>
      <c r="HN3" s="1512" t="inlineStr">
        <is>
          <t>同比</t>
        </is>
      </c>
      <c r="HO3" s="1510" t="inlineStr">
        <is>
          <t>8月</t>
        </is>
      </c>
      <c r="HP3" s="1512" t="inlineStr">
        <is>
          <t>同比</t>
        </is>
      </c>
      <c r="HQ3" s="1510" t="inlineStr">
        <is>
          <t>9月</t>
        </is>
      </c>
      <c r="HR3" s="1512" t="inlineStr">
        <is>
          <t>同比</t>
        </is>
      </c>
      <c r="HS3" s="1510" t="inlineStr">
        <is>
          <t>10月</t>
        </is>
      </c>
      <c r="HT3" s="1512" t="inlineStr">
        <is>
          <t>同比</t>
        </is>
      </c>
      <c r="HU3" s="1510" t="inlineStr">
        <is>
          <t>11月</t>
        </is>
      </c>
      <c r="HV3" s="1512" t="inlineStr">
        <is>
          <t>同比</t>
        </is>
      </c>
      <c r="HW3" s="1510" t="inlineStr">
        <is>
          <t>12月</t>
        </is>
      </c>
      <c r="HX3" s="1512" t="inlineStr">
        <is>
          <t>同比</t>
        </is>
      </c>
      <c r="HY3" s="1473" t="inlineStr">
        <is>
          <t>累计</t>
        </is>
      </c>
      <c r="HZ3" s="1483" t="inlineStr">
        <is>
          <t>同比</t>
        </is>
      </c>
      <c r="IA3" s="1492" t="n"/>
      <c r="IB3" s="1513" t="inlineStr">
        <is>
          <t>1月</t>
        </is>
      </c>
      <c r="IC3" s="1514" t="inlineStr">
        <is>
          <t>同比</t>
        </is>
      </c>
      <c r="ID3" s="1515" t="inlineStr">
        <is>
          <t>2月</t>
        </is>
      </c>
      <c r="IE3" s="1514" t="inlineStr">
        <is>
          <t>同比</t>
        </is>
      </c>
      <c r="IF3" s="1515" t="inlineStr">
        <is>
          <t>3月</t>
        </is>
      </c>
      <c r="IG3" s="1514" t="inlineStr">
        <is>
          <t>同比</t>
        </is>
      </c>
      <c r="IH3" s="1515" t="inlineStr">
        <is>
          <t>4月</t>
        </is>
      </c>
      <c r="II3" s="1514" t="inlineStr">
        <is>
          <t>同比</t>
        </is>
      </c>
      <c r="IJ3" s="1515" t="inlineStr">
        <is>
          <t>5月</t>
        </is>
      </c>
      <c r="IK3" s="1514" t="inlineStr">
        <is>
          <t>同比</t>
        </is>
      </c>
      <c r="IL3" s="1515" t="inlineStr">
        <is>
          <t>6月</t>
        </is>
      </c>
      <c r="IM3" s="1514" t="inlineStr">
        <is>
          <t>同比</t>
        </is>
      </c>
      <c r="IN3" s="1515" t="inlineStr">
        <is>
          <t>7月</t>
        </is>
      </c>
      <c r="IO3" s="1514" t="inlineStr">
        <is>
          <t>同比</t>
        </is>
      </c>
      <c r="IP3" s="1515" t="inlineStr">
        <is>
          <t>8月</t>
        </is>
      </c>
      <c r="IQ3" s="1514" t="inlineStr">
        <is>
          <t>同比</t>
        </is>
      </c>
      <c r="IR3" s="1515" t="inlineStr">
        <is>
          <t>9月</t>
        </is>
      </c>
      <c r="IS3" s="1514" t="inlineStr">
        <is>
          <t>同比</t>
        </is>
      </c>
      <c r="IT3" s="1516" t="inlineStr">
        <is>
          <t>10月</t>
        </is>
      </c>
      <c r="IU3" s="1514" t="inlineStr">
        <is>
          <t>同比</t>
        </is>
      </c>
      <c r="IV3" s="1516" t="inlineStr">
        <is>
          <t>11月</t>
        </is>
      </c>
      <c r="IW3" s="1514" t="inlineStr">
        <is>
          <t>同比</t>
        </is>
      </c>
      <c r="IX3" s="1516" t="inlineStr">
        <is>
          <t>12月</t>
        </is>
      </c>
      <c r="IY3" s="1517" t="inlineStr">
        <is>
          <t>同比</t>
        </is>
      </c>
      <c r="IZ3" s="1473" t="inlineStr">
        <is>
          <t>2015全年</t>
        </is>
      </c>
      <c r="JA3" s="2039" t="n">
        <v>42005</v>
      </c>
      <c r="JB3" s="2039" t="n">
        <v>42036</v>
      </c>
      <c r="JC3" s="2039" t="n">
        <v>42064</v>
      </c>
      <c r="JD3" s="2039" t="n">
        <v>42095</v>
      </c>
      <c r="JE3" s="2039" t="n">
        <v>42125</v>
      </c>
      <c r="JF3" s="2039" t="n">
        <v>42156</v>
      </c>
      <c r="JG3" s="2039" t="n">
        <v>42186</v>
      </c>
      <c r="JH3" s="2039" t="n">
        <v>42217</v>
      </c>
      <c r="JI3" s="2039" t="n">
        <v>42248</v>
      </c>
      <c r="JJ3" s="2039" t="n">
        <v>42278</v>
      </c>
      <c r="JK3" s="2039" t="n">
        <v>42309</v>
      </c>
      <c r="JL3" s="2039" t="n">
        <v>42339</v>
      </c>
      <c r="JM3" s="1518" t="inlineStr">
        <is>
          <t>2015年全年</t>
        </is>
      </c>
      <c r="JN3" s="1518" t="inlineStr">
        <is>
          <t>预估2016年全年</t>
        </is>
      </c>
    </row>
    <row r="4" ht="31.2" customFormat="1" customHeight="1" s="225">
      <c r="A4" s="97" t="inlineStr">
        <is>
          <t>全省</t>
        </is>
      </c>
      <c r="B4" s="1519" t="inlineStr">
        <is>
          <t>客运量（万人）</t>
        </is>
      </c>
      <c r="C4" s="1973">
        <f>C6+C8+C10+C12+C14+C16+C18+C20+C22+C24+C26+C28+C30+C32+C34+C36+C38</f>
        <v/>
      </c>
      <c r="D4" s="1521">
        <f>C4/J4-1</f>
        <v/>
      </c>
      <c r="E4" s="1521" t="n"/>
      <c r="F4" s="1521" t="n"/>
      <c r="G4" s="1521" t="n"/>
      <c r="H4" s="1521" t="n"/>
      <c r="I4" s="2053" t="n"/>
      <c r="J4" s="1973">
        <f>J6+J8+J10+J12+J14+J16+J18+J20+J22+J24+J26+J28+J30+J32+J34+J36+J38</f>
        <v/>
      </c>
      <c r="K4" s="1521">
        <f>J4/AK4-1</f>
        <v/>
      </c>
      <c r="L4" s="1973">
        <f>L6+L8+L10+L12+L14+L16+L18+L20+L22+L24+L26+L28+L30+L32+L34+L36+L38</f>
        <v/>
      </c>
      <c r="M4" s="1521">
        <f>L4/AM4-1</f>
        <v/>
      </c>
      <c r="N4" s="1973">
        <f>N6+N8+N10+N12+N14+N16+N18+N20+N22+N24+N26+N28+N30+N32+N34+N36+N38</f>
        <v/>
      </c>
      <c r="O4" s="1521">
        <f>N4/AO4-1</f>
        <v/>
      </c>
      <c r="P4" s="1973">
        <f>P6+P8+P10+P12+P14+P16+P18+P20+P22+P24+P26+P28+P30+P32+P34+P36+P38</f>
        <v/>
      </c>
      <c r="Q4" s="1521">
        <f>P4/AQ4-1</f>
        <v/>
      </c>
      <c r="R4" s="1973">
        <f>R6+R8+R10+R12+R14+R16+R18+R20+R22+R24+R26+R28+R30+R32+R34+R36+R38</f>
        <v/>
      </c>
      <c r="S4" s="1521">
        <f>R4/AS4-1</f>
        <v/>
      </c>
      <c r="T4" s="1973">
        <f>T6+T8+T10+T12+T14+T16+T18+T20+T22+T24+T26+T28+T30+T32+T34+T36+T38</f>
        <v/>
      </c>
      <c r="U4" s="1521">
        <f>T4/AU4-1</f>
        <v/>
      </c>
      <c r="V4" s="1973">
        <f>V6+V8+V10+V12+V14+V16+V18+V20+V22+V24+V26+V28+V30+V32+V34+V36+V38</f>
        <v/>
      </c>
      <c r="W4" s="1521">
        <f>V4/AW4-1</f>
        <v/>
      </c>
      <c r="X4" s="1973">
        <f>X6+X8+X10+X12+X14+X16+X18+X20+X22+X24+X26+X28+X30+X32+X34+X36+X38</f>
        <v/>
      </c>
      <c r="Y4" s="1521">
        <f>X4/AY4-1</f>
        <v/>
      </c>
      <c r="Z4" s="1973">
        <f>Z6+Z8+Z10+Z12+Z14+Z16+Z18+Z20+Z22+Z24+Z26+Z28+Z30+Z32+Z34+Z36+Z38</f>
        <v/>
      </c>
      <c r="AA4" s="1521">
        <f>Z4/BA4-1</f>
        <v/>
      </c>
      <c r="AB4" s="1973">
        <f>AB6+AB8+AB10+AB12+AB14+AB16+AB18+AB20+AB22+AB24+AB26+AB28+AB30+AB32+AB34+AB36+AB38</f>
        <v/>
      </c>
      <c r="AC4" s="1521">
        <f>AB4/BC4-1</f>
        <v/>
      </c>
      <c r="AD4" s="1973">
        <f>AD6+AD8+AD10+AD12+AD14+AD16+AD18+AD20+AD22+AD24+AD26+AD28+AD30+AD32+AD34+AD36+AD38</f>
        <v/>
      </c>
      <c r="AE4" s="1521">
        <f>AD4/BE4-1</f>
        <v/>
      </c>
      <c r="AF4" s="1973">
        <f>AF6+AF8+AF10+AF12+AF14+AF16+AF18+AF20+AF22+AF24+AF26+AF28+AF30+AF32+AF34+AF36+AF38</f>
        <v/>
      </c>
      <c r="AG4" s="1521">
        <f>AF4/BG4-1</f>
        <v/>
      </c>
      <c r="AH4" s="1973">
        <f>J4+L4+N4+P4+R4+T4+V4+X4+Z4+AB4+AD4</f>
        <v/>
      </c>
      <c r="AI4" s="1521">
        <f>AH4/SUM(AK4,AM4,AO4,AQ4,AS4,AU4,AW4,AY4,BA4,BC4,BE4)-1</f>
        <v/>
      </c>
      <c r="AJ4" s="1522" t="n"/>
      <c r="AK4" s="1973">
        <f>AK6+AK8+AK10+AK12+AK14+AK16+AK18+AK20+AK22+AK24+AK26+AK28+AK30+AK32+AK34+AK36+AK38</f>
        <v/>
      </c>
      <c r="AL4" s="1522" t="n"/>
      <c r="AM4" s="1973">
        <f>AM6+AM8+AM10+AM12+AM14+AM16+AM18+AM20+AM22+AM24+AM26+AM28+AM30+AM32+AM34+AM36+AM38</f>
        <v/>
      </c>
      <c r="AN4" s="1522" t="n"/>
      <c r="AO4" s="1973">
        <f>AO6+AO8+AO10+AO12+AO14+AO16+AO18+AO20+AO22+AO24+AO26+AO28+AO30+AO32+AO34+AO36+AO38</f>
        <v/>
      </c>
      <c r="AP4" s="1522" t="n"/>
      <c r="AQ4" s="1973">
        <f>AQ6+AQ8+AQ10+AQ12+AQ14+AQ16+AQ18+AQ20+AQ22+AQ24+AQ26+AQ28+AQ30+AQ32+AQ34+AQ36+AQ38</f>
        <v/>
      </c>
      <c r="AR4" s="1522" t="n"/>
      <c r="AS4" s="1973">
        <f>AS6+AS8+AS10+AS12+AS14+AS16+AS18+AS20+AS22+AS24+AS26+AS28+AS30+AS32+AS34+AS36+AS38</f>
        <v/>
      </c>
      <c r="AT4" s="1522" t="n"/>
      <c r="AU4" s="1973">
        <f>AU6+AU8+AU10+AU12+AU14+AU16+AU18+AU20+AU22+AU24+AU26+AU28+AU30+AU32+AU34+AU36+AU38</f>
        <v/>
      </c>
      <c r="AV4" s="1522" t="n"/>
      <c r="AW4" s="1973">
        <f>AW6+AW8+AW10+AW12+AW14+AW16+AW18+AW20+AW22+AW24+AW26+AW28+AW30+AW32+AW34+AW36+AW38</f>
        <v/>
      </c>
      <c r="AX4" s="1522" t="n"/>
      <c r="AY4" s="1973">
        <f>AY6+AY8+AY10+AY12+AY14+AY16+AY18+AY20+AY22+AY24+AY26+AY28+AY30+AY32+AY34+AY36+AY38</f>
        <v/>
      </c>
      <c r="AZ4" s="1522" t="n"/>
      <c r="BA4" s="1973">
        <f>BA6+BA8+BA10+BA12+BA14+BA16+BA18+BA20+BA22+BA24+BA26+BA28+BA30+BA32+BA34+BA36+BA38</f>
        <v/>
      </c>
      <c r="BB4" s="1522" t="n"/>
      <c r="BC4" s="1973">
        <f>BC6+BC8+BC10+BC12+BC14+BC16+BC18+BC20+BC22+BC24+BC26+BC28+BC30+BC32+BC34+BC36+BC38</f>
        <v/>
      </c>
      <c r="BD4" s="1522" t="n"/>
      <c r="BE4" s="1973">
        <f>BE6+BE8+BE10+BE12+BE14+BE16+BE18+BE20+BE22+BE24+BE26+BE28+BE30+BE32+BE34+BE36+BE38</f>
        <v/>
      </c>
      <c r="BF4" s="1522" t="n"/>
      <c r="BG4" s="1973">
        <f>BG6+BG8+BG10+BG12+BG14+BG16+BG18+BG20+BG22+BG24+BG26+BG28+BG30+BG32+BG34+BG36+BG38</f>
        <v/>
      </c>
      <c r="BH4" s="1522" t="n"/>
      <c r="BI4" s="1522" t="n"/>
      <c r="BJ4" s="1522" t="n"/>
      <c r="BK4" s="1522" t="n"/>
      <c r="BL4" s="1522" t="n"/>
      <c r="BM4" s="1522" t="n"/>
      <c r="BN4" s="1522" t="n"/>
      <c r="BO4" s="1522" t="n"/>
      <c r="BP4" s="1522" t="n"/>
      <c r="BQ4" s="1522" t="n"/>
      <c r="BR4" s="1522" t="n"/>
      <c r="BS4" s="1522" t="n"/>
      <c r="BT4" s="1522" t="n"/>
      <c r="BU4" s="1522" t="n"/>
      <c r="BV4" s="1522" t="n"/>
      <c r="BW4" s="1522" t="n"/>
      <c r="BX4" s="1522" t="n"/>
      <c r="BY4" s="1522" t="n"/>
      <c r="BZ4" s="1522" t="n"/>
      <c r="CA4" s="1522" t="n"/>
      <c r="CB4" s="1522" t="n"/>
      <c r="CC4" s="1522" t="n"/>
      <c r="CD4" s="1522" t="n"/>
      <c r="CE4" s="1522" t="n"/>
      <c r="CF4" s="1522" t="n"/>
      <c r="CG4" s="1522" t="n"/>
      <c r="CH4" s="1522" t="n"/>
      <c r="CI4" s="1522" t="n"/>
      <c r="CJ4" s="1522" t="n"/>
      <c r="CK4" s="1522" t="n"/>
      <c r="CL4" s="1973" t="n"/>
    </row>
    <row r="5" ht="31.2" customFormat="1" customHeight="1" s="225">
      <c r="A5" s="1954" t="n"/>
      <c r="B5" s="1519" t="inlineStr">
        <is>
          <t>周转量（万人公里）</t>
        </is>
      </c>
      <c r="C5" s="1973">
        <f>C7+C9+C11+C13+C15+C17+C19+C21+C23+C25+C27+C29+C31+C33+C35+C37+C39</f>
        <v/>
      </c>
      <c r="D5" s="1521">
        <f>C5/J5-1</f>
        <v/>
      </c>
      <c r="E5" s="1521" t="n"/>
      <c r="F5" s="1521" t="n"/>
      <c r="G5" s="1521" t="n"/>
      <c r="H5" s="1521" t="n"/>
      <c r="I5" s="2053" t="n"/>
      <c r="J5" s="1973">
        <f>J7+J9+J11+J13+J15+J17+J19+J21+J23+J25+J27+J29+J31+J33+J35+J37+J39</f>
        <v/>
      </c>
      <c r="K5" s="1521">
        <f>J5/AK5-1</f>
        <v/>
      </c>
      <c r="L5" s="1973">
        <f>L7+L9+L11+L13+L15+L17+L19+L21+L23+L25+L27+L29+L31+L33+L35+L37+L39</f>
        <v/>
      </c>
      <c r="M5" s="1521">
        <f>L5/AM5-1</f>
        <v/>
      </c>
      <c r="N5" s="1973">
        <f>N7+N9+N11+N13+N15+N17+N19+N21+N23+N25+N27+N29+N31+N33+N35+N37+N39</f>
        <v/>
      </c>
      <c r="O5" s="1521">
        <f>N5/AO5-1</f>
        <v/>
      </c>
      <c r="P5" s="1973">
        <f>P7+P9+P11+P13+P15+P17+P19+P21+P23+P25+P27+P29+P31+P33+P35+P37+P39</f>
        <v/>
      </c>
      <c r="Q5" s="1521">
        <f>P5/AQ5-1</f>
        <v/>
      </c>
      <c r="R5" s="1973">
        <f>R7+R9+R11+R13+R15+R17+R19+R21+R23+R25+R27+R29+R31+R33+R35+R37+R39</f>
        <v/>
      </c>
      <c r="S5" s="1521">
        <f>R5/AS5-1</f>
        <v/>
      </c>
      <c r="T5" s="1973">
        <f>T7+T9+T11+T13+T15+T17+T19+T21+T23+T25+T27+T29+T31+T33+T35+T37+T39</f>
        <v/>
      </c>
      <c r="U5" s="1521">
        <f>T5/AU5-1</f>
        <v/>
      </c>
      <c r="V5" s="1973">
        <f>V7+V9+V11+V13+V15+V17+V19+V21+V23+V25+V27+V29+V31+V33+V35+V37+V39</f>
        <v/>
      </c>
      <c r="W5" s="1521">
        <f>V5/AW5-1</f>
        <v/>
      </c>
      <c r="X5" s="1973">
        <f>X7+X9+X11+X13+X15+X17+X19+X21+X23+X25+X27+X29+X31+X33+X35+X37+X39</f>
        <v/>
      </c>
      <c r="Y5" s="1521">
        <f>X5/AY5-1</f>
        <v/>
      </c>
      <c r="Z5" s="1973">
        <f>Z7+Z9+Z11+Z13+Z15+Z17+Z19+Z21+Z23+Z25+Z27+Z29+Z31+Z33+Z35+Z37+Z39</f>
        <v/>
      </c>
      <c r="AA5" s="1521">
        <f>Z5/BA5-1</f>
        <v/>
      </c>
      <c r="AB5" s="1973">
        <f>AB7+AB9+AB11+AB13+AB15+AB17+AB19+AB21+AB23+AB25+AB27+AB29+AB31+AB33+AB35+AB37+AB39</f>
        <v/>
      </c>
      <c r="AC5" s="1521">
        <f>AB5/BC5-1</f>
        <v/>
      </c>
      <c r="AD5" s="1973">
        <f>AD7+AD9+AD11+AD13+AD15+AD17+AD19+AD21+AD23+AD25+AD27+AD29+AD31+AD33+AD35+AD37+AD39</f>
        <v/>
      </c>
      <c r="AE5" s="1521">
        <f>AD5/BE5-1</f>
        <v/>
      </c>
      <c r="AF5" s="1973">
        <f>AF7+AF9+AF11+AF13+AF15+AF17+AF19+AF21+AF23+AF25+AF27+AF29+AF31+AF33+AF35+AF37+AF39</f>
        <v/>
      </c>
      <c r="AG5" s="1521">
        <f>AF5/BG5-1</f>
        <v/>
      </c>
      <c r="AH5" s="1973">
        <f>J5+L5+N5+P5+R5+T5+V5+X5+Z5+AB5+AD5</f>
        <v/>
      </c>
      <c r="AI5" s="1521">
        <f>AH5/SUM(AK5,AM5,AO5,AQ5,AS5,AU5,AW5,AY5,BA5,BC5,BE5)-1</f>
        <v/>
      </c>
      <c r="AJ5" s="1522" t="n"/>
      <c r="AK5" s="1973">
        <f>AK7+AK9+AK11+AK13+AK15+AK17+AK19+AK21+AK23+AK25+AK27+AK29+AK31+AK33+AK35+AK37+AK39</f>
        <v/>
      </c>
      <c r="AL5" s="1522" t="n"/>
      <c r="AM5" s="1973">
        <f>AM7+AM9+AM11+AM13+AM15+AM17+AM19+AM21+AM23+AM25+AM27+AM29+AM31+AM33+AM35+AM37+AM39</f>
        <v/>
      </c>
      <c r="AN5" s="1522" t="n"/>
      <c r="AO5" s="1973">
        <f>AO7+AO9+AO11+AO13+AO15+AO17+AO19+AO21+AO23+AO25+AO27+AO29+AO31+AO33+AO35+AO37+AO39</f>
        <v/>
      </c>
      <c r="AP5" s="1522" t="n"/>
      <c r="AQ5" s="1973">
        <f>AQ7+AQ9+AQ11+AQ13+AQ15+AQ17+AQ19+AQ21+AQ23+AQ25+AQ27+AQ29+AQ31+AQ33+AQ35+AQ37+AQ39</f>
        <v/>
      </c>
      <c r="AR5" s="1522" t="n"/>
      <c r="AS5" s="1973">
        <f>AS7+AS9+AS11+AS13+AS15+AS17+AS19+AS21+AS23+AS25+AS27+AS29+AS31+AS33+AS35+AS37+AS39</f>
        <v/>
      </c>
      <c r="AT5" s="1522" t="n"/>
      <c r="AU5" s="1973">
        <f>AU7+AU9+AU11+AU13+AU15+AU17+AU19+AU21+AU23+AU25+AU27+AU29+AU31+AU33+AU35+AU37+AU39</f>
        <v/>
      </c>
      <c r="AV5" s="1522" t="n"/>
      <c r="AW5" s="1973">
        <f>AW7+AW9+AW11+AW13+AW15+AW17+AW19+AW21+AW23+AW25+AW27+AW29+AW31+AW33+AW35+AW37+AW39</f>
        <v/>
      </c>
      <c r="AX5" s="1522" t="n"/>
      <c r="AY5" s="1973">
        <f>AY7+AY9+AY11+AY13+AY15+AY17+AY19+AY21+AY23+AY25+AY27+AY29+AY31+AY33+AY35+AY37+AY39</f>
        <v/>
      </c>
      <c r="AZ5" s="1522" t="n"/>
      <c r="BA5" s="1973">
        <f>BA7+BA9+BA11+BA13+BA15+BA17+BA19+BA21+BA23+BA25+BA27+BA29+BA31+BA33+BA35+BA37+BA39</f>
        <v/>
      </c>
      <c r="BB5" s="1522" t="n"/>
      <c r="BC5" s="1973">
        <f>BC7+BC9+BC11+BC13+BC15+BC17+BC19+BC21+BC23+BC25+BC27+BC29+BC31+BC33+BC35+BC37+BC39</f>
        <v/>
      </c>
      <c r="BD5" s="1522" t="n"/>
      <c r="BE5" s="1973">
        <f>BE7+BE9+BE11+BE13+BE15+BE17+BE19+BE21+BE23+BE25+BE27+BE29+BE31+BE33+BE35+BE37+BE39</f>
        <v/>
      </c>
      <c r="BF5" s="1522" t="n"/>
      <c r="BG5" s="1973">
        <f>BG7+BG9+BG11+BG13+BG15+BG17+BG19+BG21+BG23+BG25+BG27+BG29+BG31+BG33+BG35+BG37+BG39</f>
        <v/>
      </c>
      <c r="BH5" s="1522" t="n"/>
      <c r="BI5" s="1522" t="n"/>
      <c r="BJ5" s="1522" t="n"/>
      <c r="BK5" s="1522" t="n"/>
      <c r="BL5" s="1522" t="n"/>
      <c r="BM5" s="1522" t="n"/>
      <c r="BN5" s="1522" t="n"/>
      <c r="BO5" s="1522" t="n"/>
      <c r="BP5" s="1522" t="n"/>
      <c r="BQ5" s="1522" t="n"/>
      <c r="BR5" s="1522" t="n"/>
      <c r="BS5" s="1522" t="n"/>
      <c r="BT5" s="1522" t="n"/>
      <c r="BU5" s="1522" t="n"/>
      <c r="BV5" s="1522" t="n"/>
      <c r="BW5" s="1522" t="n"/>
      <c r="BX5" s="1522" t="n"/>
      <c r="BY5" s="1522" t="n"/>
      <c r="BZ5" s="1522" t="n"/>
      <c r="CA5" s="1522" t="n"/>
      <c r="CB5" s="1522" t="n"/>
      <c r="CC5" s="1522" t="n"/>
      <c r="CD5" s="1522" t="n"/>
      <c r="CE5" s="1522" t="n"/>
      <c r="CF5" s="1522" t="n"/>
      <c r="CG5" s="1522" t="n"/>
      <c r="CH5" s="1522" t="n"/>
      <c r="CI5" s="1522" t="n"/>
      <c r="CJ5" s="1522" t="n"/>
      <c r="CK5" s="1522" t="n"/>
      <c r="CL5" s="1973" t="n"/>
    </row>
    <row r="6" ht="31.2" customFormat="1" customHeight="1" s="225">
      <c r="A6" s="1524" t="inlineStr">
        <is>
          <t>武汉市</t>
        </is>
      </c>
      <c r="B6" s="1519" t="inlineStr">
        <is>
          <t>客运量（万人）</t>
        </is>
      </c>
      <c r="C6" s="1973">
        <f>班线包车!C8+公交!C9+出租!C9+网约车!C9+'轨道、轮渡'!C6+'轨道、轮渡'!C15</f>
        <v/>
      </c>
      <c r="D6" s="1521">
        <f>C6/J6-1</f>
        <v/>
      </c>
      <c r="E6" s="1521" t="n"/>
      <c r="F6" s="1521" t="n"/>
      <c r="G6" s="1521" t="n"/>
      <c r="H6" s="1521" t="n"/>
      <c r="I6" s="2053" t="n"/>
      <c r="J6" s="1973">
        <f>班线包车!T8+公交!T9+出租!T9+网约车!T9+'轨道、轮渡'!T6+'轨道、轮渡'!T15</f>
        <v/>
      </c>
      <c r="K6" s="1521">
        <f>J6/AK6-1</f>
        <v/>
      </c>
      <c r="L6" s="1973">
        <f>班线包车!V8+公交!V9+出租!V9+网约车!V9+'轨道、轮渡'!V6+'轨道、轮渡'!V15</f>
        <v/>
      </c>
      <c r="M6" s="1521">
        <f>L6/AM6-1</f>
        <v/>
      </c>
      <c r="N6" s="1973">
        <f>班线包车!X8+公交!X9+出租!X9+网约车!X9+'轨道、轮渡'!X6+'轨道、轮渡'!X15</f>
        <v/>
      </c>
      <c r="O6" s="1521">
        <f>N6/AO6-1</f>
        <v/>
      </c>
      <c r="P6" s="1973">
        <f>班线包车!Z8+公交!Z9+出租!Z9+网约车!Z9+'轨道、轮渡'!Z6+'轨道、轮渡'!Z15</f>
        <v/>
      </c>
      <c r="Q6" s="1521">
        <f>P6/AQ6-1</f>
        <v/>
      </c>
      <c r="R6" s="1973">
        <f>班线包车!AB8+公交!AB9+出租!AB9+网约车!AB9+'轨道、轮渡'!AB6+'轨道、轮渡'!AB15</f>
        <v/>
      </c>
      <c r="S6" s="1521">
        <f>R6/AS6-1</f>
        <v/>
      </c>
      <c r="T6" s="1973">
        <f>班线包车!AD8+公交!AD9+出租!AD9+网约车!AD9+'轨道、轮渡'!AD6+'轨道、轮渡'!AD15</f>
        <v/>
      </c>
      <c r="U6" s="1521">
        <f>T6/AU6-1</f>
        <v/>
      </c>
      <c r="V6" s="1973">
        <f>班线包车!AF8+公交!AF9+出租!AF9+网约车!AF9+'轨道、轮渡'!AF6+'轨道、轮渡'!AF15</f>
        <v/>
      </c>
      <c r="W6" s="1521">
        <f>V6/AW6-1</f>
        <v/>
      </c>
      <c r="X6" s="1973">
        <f>班线包车!AH8+公交!AH9+出租!AH9+网约车!AH9+'轨道、轮渡'!AH6+'轨道、轮渡'!AH15</f>
        <v/>
      </c>
      <c r="Y6" s="1521">
        <f>X6/AY6-1</f>
        <v/>
      </c>
      <c r="Z6" s="1973">
        <f>班线包车!AJ8+公交!AJ9+出租!AJ9+网约车!AJ9+'轨道、轮渡'!AJ6+'轨道、轮渡'!AJ15</f>
        <v/>
      </c>
      <c r="AA6" s="1521">
        <f>Z6/BA6-1</f>
        <v/>
      </c>
      <c r="AB6" s="1973">
        <f>班线包车!AL8+公交!AL9+出租!AL9+网约车!AL9+'轨道、轮渡'!AL6+'轨道、轮渡'!AL15</f>
        <v/>
      </c>
      <c r="AC6" s="1521">
        <f>AB6/BC6-1</f>
        <v/>
      </c>
      <c r="AD6" s="1973">
        <f>班线包车!AN8+公交!AN9+出租!AN9+网约车!AN9+'轨道、轮渡'!AN6+'轨道、轮渡'!AN15</f>
        <v/>
      </c>
      <c r="AE6" s="1521">
        <f>AD6/BE6-1</f>
        <v/>
      </c>
      <c r="AF6" s="1973">
        <f>班线包车!AP8+公交!AP9+出租!AP9+网约车!AP9+'轨道、轮渡'!AP6+'轨道、轮渡'!AP15</f>
        <v/>
      </c>
      <c r="AG6" s="1521">
        <f>AF6/BG6-1</f>
        <v/>
      </c>
      <c r="AH6" s="1973">
        <f>J6+L6+N6+P6+R6+T6+V6+X6+Z6+AB6+AD6</f>
        <v/>
      </c>
      <c r="AI6" s="1521">
        <f>AH6/SUM(AK6,AM6,AO6,AQ6,AS6,AU6,AW6,AY6,BA6,BC6,BE6)-1</f>
        <v/>
      </c>
      <c r="AJ6" s="1522" t="n"/>
      <c r="AK6" s="1973">
        <f>班线包车!AU8+公交!AU9+出租!AU9+网约车!AU9+'轨道、轮渡'!AU6+'轨道、轮渡'!AU15</f>
        <v/>
      </c>
      <c r="AL6" s="1522" t="n"/>
      <c r="AM6" s="1973">
        <f>班线包车!AW8+公交!AW9+出租!AW9+网约车!AW9+'轨道、轮渡'!AW6+'轨道、轮渡'!AW15</f>
        <v/>
      </c>
      <c r="AN6" s="1522" t="n"/>
      <c r="AO6" s="1973">
        <f>班线包车!AY8+公交!AY9+出租!AY9+网约车!AY9+'轨道、轮渡'!AY6+'轨道、轮渡'!AY15</f>
        <v/>
      </c>
      <c r="AP6" s="1522" t="n"/>
      <c r="AQ6" s="1973">
        <f>班线包车!BA8+公交!BA9+出租!BA9+网约车!BA9+'轨道、轮渡'!BA6+'轨道、轮渡'!BA15</f>
        <v/>
      </c>
      <c r="AR6" s="1522" t="n"/>
      <c r="AS6" s="1973">
        <f>班线包车!BC8+公交!BC9+出租!BC9+网约车!BC9+'轨道、轮渡'!BC6+'轨道、轮渡'!BC15</f>
        <v/>
      </c>
      <c r="AT6" s="1522" t="n"/>
      <c r="AU6" s="1973">
        <f>班线包车!BE8+公交!BE9+出租!BE9+网约车!BE9+'轨道、轮渡'!BE6+'轨道、轮渡'!BE15</f>
        <v/>
      </c>
      <c r="AV6" s="1522" t="n"/>
      <c r="AW6" s="1973">
        <f>班线包车!BG8+公交!BG9+出租!BG9+网约车!BG9+'轨道、轮渡'!BG6+'轨道、轮渡'!BG15</f>
        <v/>
      </c>
      <c r="AX6" s="1522" t="n"/>
      <c r="AY6" s="1973">
        <f>班线包车!BI8+公交!BI9+出租!BI9+网约车!BI9+'轨道、轮渡'!BI6+'轨道、轮渡'!BI15</f>
        <v/>
      </c>
      <c r="AZ6" s="1522" t="n"/>
      <c r="BA6" s="1973">
        <f>班线包车!BK8+公交!BK9+出租!BK9+网约车!BK9+'轨道、轮渡'!BK6+'轨道、轮渡'!BK15</f>
        <v/>
      </c>
      <c r="BB6" s="1522" t="n"/>
      <c r="BC6" s="1973">
        <f>班线包车!BM8+公交!BM9+出租!BM9+网约车!BM9+'轨道、轮渡'!BM6+'轨道、轮渡'!BM15</f>
        <v/>
      </c>
      <c r="BD6" s="1522" t="n"/>
      <c r="BE6" s="1973">
        <f>班线包车!BO8+公交!BO9+出租!BO9+网约车!BO9+'轨道、轮渡'!BO6+'轨道、轮渡'!BO15</f>
        <v/>
      </c>
      <c r="BF6" s="1522" t="n"/>
      <c r="BG6" s="1973">
        <f>班线包车!BQ8+公交!BQ9+出租!BQ9+网约车!BQ9+'轨道、轮渡'!BQ6+'轨道、轮渡'!BQ15</f>
        <v/>
      </c>
      <c r="BH6" s="1522" t="n"/>
      <c r="BI6" s="1973">
        <f>班线包车!BS8+公交!BS9+出租!BS9+网约车!BS9+'轨道、轮渡'!BS6+'轨道、轮渡'!BS15</f>
        <v/>
      </c>
      <c r="BJ6" s="1522" t="n"/>
      <c r="BK6" s="1522" t="n"/>
      <c r="BL6" s="1522" t="n"/>
      <c r="BM6" s="1522" t="n"/>
      <c r="BN6" s="1522" t="n"/>
      <c r="BO6" s="1522" t="n"/>
      <c r="BP6" s="1522" t="n"/>
      <c r="BQ6" s="1522" t="n"/>
      <c r="BR6" s="1522" t="n"/>
      <c r="BS6" s="1522" t="n"/>
      <c r="BT6" s="1522" t="n"/>
      <c r="BU6" s="1522" t="n"/>
      <c r="BV6" s="1522" t="n"/>
      <c r="BW6" s="1522" t="n"/>
      <c r="BX6" s="1522" t="n"/>
      <c r="BY6" s="1522" t="n"/>
      <c r="BZ6" s="1522" t="n"/>
      <c r="CA6" s="1522" t="n"/>
      <c r="CB6" s="1522" t="n"/>
      <c r="CC6" s="1522" t="n"/>
      <c r="CD6" s="1522" t="n"/>
      <c r="CE6" s="1522" t="n"/>
      <c r="CF6" s="1522" t="n"/>
      <c r="CG6" s="1522" t="n"/>
      <c r="CH6" s="1522" t="n"/>
      <c r="CI6" s="1522" t="n"/>
      <c r="CJ6" s="1522" t="n"/>
      <c r="CK6" s="1522" t="n"/>
      <c r="CL6" s="1973" t="n"/>
    </row>
    <row r="7" ht="31.2" customFormat="1" customHeight="1" s="225">
      <c r="A7" s="1954" t="n"/>
      <c r="B7" s="1519" t="inlineStr">
        <is>
          <t>周转量（万人公里）</t>
        </is>
      </c>
      <c r="C7" s="1973">
        <f>班线包车!C9+公交!C10+出租!C10+网约车!C10+'轨道、轮渡'!C7+'轨道、轮渡'!C16</f>
        <v/>
      </c>
      <c r="D7" s="1521">
        <f>C7/J7-1</f>
        <v/>
      </c>
      <c r="E7" s="1521" t="n"/>
      <c r="F7" s="1521" t="n"/>
      <c r="G7" s="1521" t="n"/>
      <c r="H7" s="1521" t="n"/>
      <c r="I7" s="2053" t="n"/>
      <c r="J7" s="1973">
        <f>班线包车!T9+公交!T10+出租!T10+网约车!T10+'轨道、轮渡'!T7+'轨道、轮渡'!T16</f>
        <v/>
      </c>
      <c r="K7" s="1521">
        <f>J7/AK7-1</f>
        <v/>
      </c>
      <c r="L7" s="1973">
        <f>班线包车!V9+公交!V10+出租!V10+网约车!V10+'轨道、轮渡'!V7+'轨道、轮渡'!V16</f>
        <v/>
      </c>
      <c r="M7" s="1521">
        <f>L7/AM7-1</f>
        <v/>
      </c>
      <c r="N7" s="1973">
        <f>班线包车!X9+公交!X10+出租!X10+网约车!X10+'轨道、轮渡'!X7+'轨道、轮渡'!X16</f>
        <v/>
      </c>
      <c r="O7" s="1521">
        <f>N7/AO7-1</f>
        <v/>
      </c>
      <c r="P7" s="1973">
        <f>班线包车!Z9+公交!Z10+出租!Z10+网约车!Z10+'轨道、轮渡'!Z7+'轨道、轮渡'!Z16</f>
        <v/>
      </c>
      <c r="Q7" s="1521">
        <f>P7/AQ7-1</f>
        <v/>
      </c>
      <c r="R7" s="1973">
        <f>班线包车!AB9+公交!AB10+出租!AB10+网约车!AB10+'轨道、轮渡'!AB7+'轨道、轮渡'!AB16</f>
        <v/>
      </c>
      <c r="S7" s="1521">
        <f>R7/AS7-1</f>
        <v/>
      </c>
      <c r="T7" s="1973">
        <f>班线包车!AD9+公交!AD10+出租!AD10+网约车!AD10+'轨道、轮渡'!AD7+'轨道、轮渡'!AD16</f>
        <v/>
      </c>
      <c r="U7" s="1521">
        <f>T7/AU7-1</f>
        <v/>
      </c>
      <c r="V7" s="1973">
        <f>班线包车!AF9+公交!AF10+出租!AF10+网约车!AF10+'轨道、轮渡'!AF7+'轨道、轮渡'!AF16</f>
        <v/>
      </c>
      <c r="W7" s="1521">
        <f>V7/AW7-1</f>
        <v/>
      </c>
      <c r="X7" s="1973">
        <f>班线包车!AH9+公交!AH10+出租!AH10+网约车!AH10+'轨道、轮渡'!AH7+'轨道、轮渡'!AH16</f>
        <v/>
      </c>
      <c r="Y7" s="1521">
        <f>X7/AY7-1</f>
        <v/>
      </c>
      <c r="Z7" s="1973">
        <f>班线包车!AJ9+公交!AJ10+出租!AJ10+网约车!AJ10+'轨道、轮渡'!AJ7+'轨道、轮渡'!AJ16</f>
        <v/>
      </c>
      <c r="AA7" s="1521">
        <f>Z7/BA7-1</f>
        <v/>
      </c>
      <c r="AB7" s="1973">
        <f>班线包车!AL9+公交!AL10+出租!AL10+网约车!AL10+'轨道、轮渡'!AL7+'轨道、轮渡'!AL16</f>
        <v/>
      </c>
      <c r="AC7" s="1521">
        <f>AB7/BC7-1</f>
        <v/>
      </c>
      <c r="AD7" s="1973">
        <f>班线包车!AN9+公交!AN10+出租!AN10+网约车!AN10+'轨道、轮渡'!AN7+'轨道、轮渡'!AN16</f>
        <v/>
      </c>
      <c r="AE7" s="1521">
        <f>AD7/BE7-1</f>
        <v/>
      </c>
      <c r="AF7" s="1973">
        <f>班线包车!AP9+公交!AP10+出租!AP10+网约车!AP10+'轨道、轮渡'!AP7+'轨道、轮渡'!AP16</f>
        <v/>
      </c>
      <c r="AG7" s="1521">
        <f>AF7/BG7-1</f>
        <v/>
      </c>
      <c r="AH7" s="1973">
        <f>J7+L7+N7+P7+R7+T7+V7+X7+Z7+AB7+AD7</f>
        <v/>
      </c>
      <c r="AI7" s="1521">
        <f>AH7/SUM(AK7,AM7,AO7,AQ7,AS7,AU7,AW7,AY7,BA7,BC7,BE7)-1</f>
        <v/>
      </c>
      <c r="AJ7" s="1522" t="n"/>
      <c r="AK7" s="1973">
        <f>班线包车!AU9+公交!AU10+出租!AU10+网约车!AU10+'轨道、轮渡'!AU7+'轨道、轮渡'!AU16</f>
        <v/>
      </c>
      <c r="AL7" s="1522" t="n"/>
      <c r="AM7" s="1973">
        <f>班线包车!AW9+公交!AW10+出租!AW10+网约车!AW10+'轨道、轮渡'!AW7+'轨道、轮渡'!AW16</f>
        <v/>
      </c>
      <c r="AN7" s="1522" t="n"/>
      <c r="AO7" s="1973">
        <f>班线包车!AY9+公交!AY10+出租!AY10+网约车!AY10+'轨道、轮渡'!AY7+'轨道、轮渡'!AY16</f>
        <v/>
      </c>
      <c r="AP7" s="1522" t="n"/>
      <c r="AQ7" s="1973">
        <f>班线包车!BA9+公交!BA10+出租!BA10+网约车!BA10+'轨道、轮渡'!BA7+'轨道、轮渡'!BA16</f>
        <v/>
      </c>
      <c r="AR7" s="1522" t="n"/>
      <c r="AS7" s="1973">
        <f>班线包车!BC9+公交!BC10+出租!BC10+网约车!BC10+'轨道、轮渡'!BC7+'轨道、轮渡'!BC16</f>
        <v/>
      </c>
      <c r="AT7" s="1522" t="n"/>
      <c r="AU7" s="1973">
        <f>班线包车!BE9+公交!BE10+出租!BE10+网约车!BE10+'轨道、轮渡'!BE7+'轨道、轮渡'!BE16</f>
        <v/>
      </c>
      <c r="AV7" s="1522" t="n"/>
      <c r="AW7" s="1973">
        <f>班线包车!BG9+公交!BG10+出租!BG10+网约车!BG10+'轨道、轮渡'!BG7+'轨道、轮渡'!BG16</f>
        <v/>
      </c>
      <c r="AX7" s="1522" t="n"/>
      <c r="AY7" s="1973">
        <f>班线包车!BI9+公交!BI10+出租!BI10+网约车!BI10+'轨道、轮渡'!BI7+'轨道、轮渡'!BI16</f>
        <v/>
      </c>
      <c r="AZ7" s="1522" t="n"/>
      <c r="BA7" s="1973">
        <f>班线包车!BK9+公交!BK10+出租!BK10+网约车!BK10+'轨道、轮渡'!BK7+'轨道、轮渡'!BK16</f>
        <v/>
      </c>
      <c r="BB7" s="1522" t="n"/>
      <c r="BC7" s="1973">
        <f>班线包车!BM9+公交!BM10+出租!BM10+网约车!BM10+'轨道、轮渡'!BM7+'轨道、轮渡'!BM16</f>
        <v/>
      </c>
      <c r="BD7" s="1522" t="n"/>
      <c r="BE7" s="1973">
        <f>班线包车!BO9+公交!BO10+出租!BO10+网约车!BO10+'轨道、轮渡'!BO7+'轨道、轮渡'!BO16</f>
        <v/>
      </c>
      <c r="BF7" s="1522" t="n"/>
      <c r="BG7" s="1973">
        <f>班线包车!BQ9+公交!BQ10+出租!BQ10+网约车!BQ10+'轨道、轮渡'!BQ7+'轨道、轮渡'!BQ16</f>
        <v/>
      </c>
      <c r="BH7" s="1522" t="n"/>
      <c r="BI7" s="1973">
        <f>班线包车!BS9+公交!BS10+出租!BS10+网约车!BS10+'轨道、轮渡'!BS7+'轨道、轮渡'!BS16</f>
        <v/>
      </c>
      <c r="BJ7" s="1522" t="n"/>
      <c r="BK7" s="1522" t="n"/>
      <c r="BL7" s="1522" t="n"/>
      <c r="BM7" s="1522" t="n"/>
      <c r="BN7" s="1522" t="n"/>
      <c r="BO7" s="1522" t="n"/>
      <c r="BP7" s="1522" t="n"/>
      <c r="BQ7" s="1522" t="n"/>
      <c r="BR7" s="1522" t="n"/>
      <c r="BS7" s="1522" t="n"/>
      <c r="BT7" s="1522" t="n"/>
      <c r="BU7" s="1522" t="n"/>
      <c r="BV7" s="1522" t="n"/>
      <c r="BW7" s="1522" t="n"/>
      <c r="BX7" s="1522" t="n"/>
      <c r="BY7" s="1522" t="n"/>
      <c r="BZ7" s="1522" t="n"/>
      <c r="CA7" s="1522" t="n"/>
      <c r="CB7" s="1522" t="n"/>
      <c r="CC7" s="1522" t="n"/>
      <c r="CD7" s="1522" t="n"/>
      <c r="CE7" s="1522" t="n"/>
      <c r="CF7" s="1522" t="n"/>
      <c r="CG7" s="1522" t="n"/>
      <c r="CH7" s="1522" t="n"/>
      <c r="CI7" s="1522" t="n"/>
      <c r="CJ7" s="1522" t="n"/>
      <c r="CK7" s="1522" t="n"/>
      <c r="CL7" s="1973" t="n"/>
    </row>
    <row r="8" ht="31.2" customFormat="1" customHeight="1" s="225">
      <c r="A8" s="1524" t="inlineStr">
        <is>
          <t>黄石市</t>
        </is>
      </c>
      <c r="B8" s="1519" t="inlineStr">
        <is>
          <t>客运量（万人）</t>
        </is>
      </c>
      <c r="C8" s="1973">
        <f>班线包车!C10+公交!C13+出租!C13+网约车!C13+'轨道、轮渡'!C8</f>
        <v/>
      </c>
      <c r="D8" s="1521">
        <f>C8/J8-1</f>
        <v/>
      </c>
      <c r="E8" s="1521" t="n"/>
      <c r="F8" s="1521" t="n"/>
      <c r="G8" s="1521" t="n"/>
      <c r="H8" s="1521" t="n"/>
      <c r="I8" s="2053" t="n"/>
      <c r="J8" s="1973">
        <f>班线包车!T10+公交!T13+出租!T13+网约车!T13+'轨道、轮渡'!T8</f>
        <v/>
      </c>
      <c r="K8" s="1521">
        <f>J8/AK8-1</f>
        <v/>
      </c>
      <c r="L8" s="1973">
        <f>班线包车!V10+公交!V13+出租!V13+网约车!V13+'轨道、轮渡'!V8</f>
        <v/>
      </c>
      <c r="M8" s="1521">
        <f>L8/AM8-1</f>
        <v/>
      </c>
      <c r="N8" s="1973">
        <f>班线包车!X10+公交!X13+出租!X13+网约车!X13+'轨道、轮渡'!X8</f>
        <v/>
      </c>
      <c r="O8" s="1521">
        <f>N8/AO8-1</f>
        <v/>
      </c>
      <c r="P8" s="1973">
        <f>班线包车!Z10+公交!Z13+出租!Z13+网约车!Z13+'轨道、轮渡'!Z8</f>
        <v/>
      </c>
      <c r="Q8" s="1521">
        <f>P8/AQ8-1</f>
        <v/>
      </c>
      <c r="R8" s="1973">
        <f>班线包车!AB10+公交!AB13+出租!AB13+网约车!AB13+'轨道、轮渡'!AB8</f>
        <v/>
      </c>
      <c r="S8" s="1521">
        <f>R8/AS8-1</f>
        <v/>
      </c>
      <c r="T8" s="1973">
        <f>班线包车!AD10+公交!AD13+出租!AD13+网约车!AD13+'轨道、轮渡'!AD8</f>
        <v/>
      </c>
      <c r="U8" s="1521">
        <f>T8/AU8-1</f>
        <v/>
      </c>
      <c r="V8" s="1973">
        <f>班线包车!AF10+公交!AF13+出租!AF13+网约车!AF13+'轨道、轮渡'!AF8</f>
        <v/>
      </c>
      <c r="W8" s="1521">
        <f>V8/AW8-1</f>
        <v/>
      </c>
      <c r="X8" s="1973">
        <f>班线包车!AH10+公交!AH13+出租!AH13+网约车!AH13+'轨道、轮渡'!AH8</f>
        <v/>
      </c>
      <c r="Y8" s="1521">
        <f>X8/AY8-1</f>
        <v/>
      </c>
      <c r="Z8" s="1973">
        <f>班线包车!AJ10+公交!AJ13+出租!AJ13+网约车!AJ13+'轨道、轮渡'!AJ8</f>
        <v/>
      </c>
      <c r="AA8" s="1521">
        <f>Z8/BA8-1</f>
        <v/>
      </c>
      <c r="AB8" s="1973">
        <f>班线包车!AL10+公交!AL13+出租!AL13+网约车!AL13+'轨道、轮渡'!AL8</f>
        <v/>
      </c>
      <c r="AC8" s="1521">
        <f>AB8/BC8-1</f>
        <v/>
      </c>
      <c r="AD8" s="1973">
        <f>班线包车!AN10+公交!AN13+出租!AN13+网约车!AN13+'轨道、轮渡'!AN8</f>
        <v/>
      </c>
      <c r="AE8" s="1521">
        <f>AD8/BE8-1</f>
        <v/>
      </c>
      <c r="AF8" s="1973">
        <f>班线包车!AP10+公交!AP13+出租!AP13+网约车!AP13+'轨道、轮渡'!AP8</f>
        <v/>
      </c>
      <c r="AG8" s="1521">
        <f>AF8/BG8-1</f>
        <v/>
      </c>
      <c r="AH8" s="1973">
        <f>J8+L8+N8+P8+R8+T8+V8+X8+Z8+AB8+AD8</f>
        <v/>
      </c>
      <c r="AI8" s="1521">
        <f>AH8/SUM(AK8,AM8,AO8,AQ8,AS8,AU8,AW8,AY8,BA8,BC8,BE8)-1</f>
        <v/>
      </c>
      <c r="AJ8" s="1522" t="n"/>
      <c r="AK8" s="1973">
        <f>班线包车!AU10+公交!AU13+出租!AU13+网约车!AU13+'轨道、轮渡'!AU8</f>
        <v/>
      </c>
      <c r="AL8" s="1522" t="n"/>
      <c r="AM8" s="1973">
        <f>班线包车!AW10+公交!AW13+出租!AW13+网约车!AW13+'轨道、轮渡'!AW8</f>
        <v/>
      </c>
      <c r="AN8" s="1522" t="n"/>
      <c r="AO8" s="1973">
        <f>班线包车!AY10+公交!AY13+出租!AY13+网约车!AY13+'轨道、轮渡'!AY8</f>
        <v/>
      </c>
      <c r="AP8" s="1522" t="n"/>
      <c r="AQ8" s="1973">
        <f>班线包车!BA10+公交!BA13+出租!BA13+网约车!BA13+'轨道、轮渡'!BA8</f>
        <v/>
      </c>
      <c r="AR8" s="1522" t="n"/>
      <c r="AS8" s="1973">
        <f>班线包车!BC10+公交!BC13+出租!BC13+网约车!BC13+'轨道、轮渡'!BC8</f>
        <v/>
      </c>
      <c r="AT8" s="1522" t="n"/>
      <c r="AU8" s="1973">
        <f>班线包车!BE10+公交!BE13+出租!BE13+网约车!BE13+'轨道、轮渡'!BE8</f>
        <v/>
      </c>
      <c r="AV8" s="1522" t="n"/>
      <c r="AW8" s="1973">
        <f>班线包车!BG10+公交!BG13+出租!BG13+网约车!BG13+'轨道、轮渡'!BG8</f>
        <v/>
      </c>
      <c r="AX8" s="1522" t="n"/>
      <c r="AY8" s="1973">
        <f>班线包车!BI10+公交!BI13+出租!BI13+网约车!BI13+'轨道、轮渡'!BI8</f>
        <v/>
      </c>
      <c r="AZ8" s="1522" t="n"/>
      <c r="BA8" s="1973">
        <f>班线包车!BK10+公交!BK13+出租!BK13+网约车!BK13+'轨道、轮渡'!BK8</f>
        <v/>
      </c>
      <c r="BB8" s="1522" t="n"/>
      <c r="BC8" s="1973">
        <f>班线包车!BM10+公交!BM13+出租!BM13+网约车!BM13+'轨道、轮渡'!BM8</f>
        <v/>
      </c>
      <c r="BD8" s="1522" t="n"/>
      <c r="BE8" s="1973">
        <f>班线包车!BO10+公交!BO13+出租!BO13+网约车!BO13+'轨道、轮渡'!BO8</f>
        <v/>
      </c>
      <c r="BF8" s="1522" t="n"/>
      <c r="BG8" s="1973">
        <f>班线包车!BQ10+公交!BQ13+出租!BQ13+网约车!BQ13+'轨道、轮渡'!BQ8</f>
        <v/>
      </c>
      <c r="BH8" s="1522" t="n"/>
      <c r="BI8" s="1973">
        <f>班线包车!BS10+公交!BS13+出租!BS13+网约车!BS13+'轨道、轮渡'!BS8</f>
        <v/>
      </c>
      <c r="BJ8" s="1522" t="n"/>
      <c r="BK8" s="1522" t="n"/>
      <c r="BL8" s="1522" t="n"/>
      <c r="BM8" s="1522" t="n"/>
      <c r="BN8" s="1522" t="n"/>
      <c r="BO8" s="1522" t="n"/>
      <c r="BP8" s="1522" t="n"/>
      <c r="BQ8" s="1522" t="n"/>
      <c r="BR8" s="1522" t="n"/>
      <c r="BS8" s="1522" t="n"/>
      <c r="BT8" s="1522" t="n"/>
      <c r="BU8" s="1522" t="n"/>
      <c r="BV8" s="1522" t="n"/>
      <c r="BW8" s="1522" t="n"/>
      <c r="BX8" s="1522" t="n"/>
      <c r="BY8" s="1522" t="n"/>
      <c r="BZ8" s="1522" t="n"/>
      <c r="CA8" s="1522" t="n"/>
      <c r="CB8" s="1522" t="n"/>
      <c r="CC8" s="1522" t="n"/>
      <c r="CD8" s="1522" t="n"/>
      <c r="CE8" s="1522" t="n"/>
      <c r="CF8" s="1522" t="n"/>
      <c r="CG8" s="1522" t="n"/>
      <c r="CH8" s="1522" t="n"/>
      <c r="CI8" s="1522" t="n"/>
      <c r="CJ8" s="1522" t="n"/>
      <c r="CK8" s="1522" t="n"/>
      <c r="CL8" s="1973" t="n"/>
    </row>
    <row r="9" ht="31.2" customFormat="1" customHeight="1" s="225">
      <c r="A9" s="1954" t="n"/>
      <c r="B9" s="1519" t="inlineStr">
        <is>
          <t>周转量（万人公里）</t>
        </is>
      </c>
      <c r="C9" s="1973">
        <f>班线包车!C11+公交!C14+出租!C14+网约车!C14+'轨道、轮渡'!C9</f>
        <v/>
      </c>
      <c r="D9" s="1521">
        <f>C9/J9-1</f>
        <v/>
      </c>
      <c r="E9" s="1521" t="n"/>
      <c r="F9" s="1521" t="n"/>
      <c r="G9" s="1521" t="n"/>
      <c r="H9" s="1521" t="n"/>
      <c r="I9" s="2053" t="n"/>
      <c r="J9" s="1973">
        <f>班线包车!T11+公交!T14+出租!T14+网约车!T14+'轨道、轮渡'!T9</f>
        <v/>
      </c>
      <c r="K9" s="1521">
        <f>J9/AK9-1</f>
        <v/>
      </c>
      <c r="L9" s="1973">
        <f>班线包车!V11+公交!V14+出租!V14+网约车!V14+'轨道、轮渡'!V9</f>
        <v/>
      </c>
      <c r="M9" s="1521">
        <f>L9/AM9-1</f>
        <v/>
      </c>
      <c r="N9" s="1973">
        <f>班线包车!X11+公交!X14+出租!X14+网约车!X14+'轨道、轮渡'!X9</f>
        <v/>
      </c>
      <c r="O9" s="1521">
        <f>N9/AO9-1</f>
        <v/>
      </c>
      <c r="P9" s="1973">
        <f>班线包车!Z11+公交!Z14+出租!Z14+网约车!Z14+'轨道、轮渡'!Z9</f>
        <v/>
      </c>
      <c r="Q9" s="1521">
        <f>P9/AQ9-1</f>
        <v/>
      </c>
      <c r="R9" s="1973">
        <f>班线包车!AB11+公交!AB14+出租!AB14+网约车!AB14+'轨道、轮渡'!AB9</f>
        <v/>
      </c>
      <c r="S9" s="1521">
        <f>R9/AS9-1</f>
        <v/>
      </c>
      <c r="T9" s="1973">
        <f>班线包车!AD11+公交!AD14+出租!AD14+网约车!AD14+'轨道、轮渡'!AD9</f>
        <v/>
      </c>
      <c r="U9" s="1521">
        <f>T9/AU9-1</f>
        <v/>
      </c>
      <c r="V9" s="1973">
        <f>班线包车!AF11+公交!AF14+出租!AF14+网约车!AF14+'轨道、轮渡'!AF9</f>
        <v/>
      </c>
      <c r="W9" s="1521">
        <f>V9/AW9-1</f>
        <v/>
      </c>
      <c r="X9" s="1973">
        <f>班线包车!AH11+公交!AH14+出租!AH14+网约车!AH14+'轨道、轮渡'!AH9</f>
        <v/>
      </c>
      <c r="Y9" s="1521">
        <f>X9/AY9-1</f>
        <v/>
      </c>
      <c r="Z9" s="1973">
        <f>班线包车!AJ11+公交!AJ14+出租!AJ14+网约车!AJ14+'轨道、轮渡'!AJ9</f>
        <v/>
      </c>
      <c r="AA9" s="1521">
        <f>Z9/BA9-1</f>
        <v/>
      </c>
      <c r="AB9" s="1973">
        <f>班线包车!AL11+公交!AL14+出租!AL14+网约车!AL14+'轨道、轮渡'!AL9</f>
        <v/>
      </c>
      <c r="AC9" s="1521">
        <f>AB9/BC9-1</f>
        <v/>
      </c>
      <c r="AD9" s="1973">
        <f>班线包车!AN11+公交!AN14+出租!AN14+网约车!AN14+'轨道、轮渡'!AN9</f>
        <v/>
      </c>
      <c r="AE9" s="1521">
        <f>AD9/BE9-1</f>
        <v/>
      </c>
      <c r="AF9" s="1973">
        <f>班线包车!AP11+公交!AP14+出租!AP14+网约车!AP14+'轨道、轮渡'!AP9</f>
        <v/>
      </c>
      <c r="AG9" s="1521">
        <f>AF9/BG9-1</f>
        <v/>
      </c>
      <c r="AH9" s="1973">
        <f>J9+L9+N9+P9+R9+T9+V9+X9+Z9+AB9+AD9</f>
        <v/>
      </c>
      <c r="AI9" s="1521">
        <f>AH9/SUM(AK9,AM9,AO9,AQ9,AS9,AU9,AW9,AY9,BA9,BC9,BE9)-1</f>
        <v/>
      </c>
      <c r="AJ9" s="1522" t="n"/>
      <c r="AK9" s="1973">
        <f>班线包车!AU11+公交!AU14+出租!AU14+网约车!AU14+'轨道、轮渡'!AU9</f>
        <v/>
      </c>
      <c r="AL9" s="1522" t="n"/>
      <c r="AM9" s="1973">
        <f>班线包车!AW11+公交!AW14+出租!AW14+网约车!AW14+'轨道、轮渡'!AW9</f>
        <v/>
      </c>
      <c r="AN9" s="1522" t="n"/>
      <c r="AO9" s="1973">
        <f>班线包车!AY11+公交!AY14+出租!AY14+网约车!AY14+'轨道、轮渡'!AY9</f>
        <v/>
      </c>
      <c r="AP9" s="1522" t="n"/>
      <c r="AQ9" s="1973">
        <f>班线包车!BA11+公交!BA14+出租!BA14+网约车!BA14+'轨道、轮渡'!BA9</f>
        <v/>
      </c>
      <c r="AR9" s="1522" t="n"/>
      <c r="AS9" s="1973">
        <f>班线包车!BC11+公交!BC14+出租!BC14+网约车!BC14+'轨道、轮渡'!BC9</f>
        <v/>
      </c>
      <c r="AT9" s="1522" t="n"/>
      <c r="AU9" s="1973">
        <f>班线包车!BE11+公交!BE14+出租!BE14+网约车!BE14+'轨道、轮渡'!BE9</f>
        <v/>
      </c>
      <c r="AV9" s="1522" t="n"/>
      <c r="AW9" s="1973">
        <f>班线包车!BG11+公交!BG14+出租!BG14+网约车!BG14+'轨道、轮渡'!BG9</f>
        <v/>
      </c>
      <c r="AX9" s="1522" t="n"/>
      <c r="AY9" s="1973">
        <f>班线包车!BI11+公交!BI14+出租!BI14+网约车!BI14+'轨道、轮渡'!BI9</f>
        <v/>
      </c>
      <c r="AZ9" s="1522" t="n"/>
      <c r="BA9" s="1973">
        <f>班线包车!BK11+公交!BK14+出租!BK14+网约车!BK14+'轨道、轮渡'!BK9</f>
        <v/>
      </c>
      <c r="BB9" s="1522" t="n"/>
      <c r="BC9" s="1973">
        <f>班线包车!BM11+公交!BM14+出租!BM14+网约车!BM14+'轨道、轮渡'!BM9</f>
        <v/>
      </c>
      <c r="BD9" s="1522" t="n"/>
      <c r="BE9" s="1973">
        <f>班线包车!BO11+公交!BO14+出租!BO14+网约车!BO14+'轨道、轮渡'!BO9</f>
        <v/>
      </c>
      <c r="BF9" s="1522" t="n"/>
      <c r="BG9" s="1973">
        <f>班线包车!BQ11+公交!BQ14+出租!BQ14+网约车!BQ14+'轨道、轮渡'!BQ9</f>
        <v/>
      </c>
      <c r="BH9" s="1522" t="n"/>
      <c r="BI9" s="1973">
        <f>班线包车!BS11+公交!BS14+出租!BS14+网约车!BS14+'轨道、轮渡'!BS9</f>
        <v/>
      </c>
      <c r="BJ9" s="1522" t="n"/>
      <c r="BK9" s="1522" t="n"/>
      <c r="BL9" s="1522" t="n"/>
      <c r="BM9" s="1522" t="n"/>
      <c r="BN9" s="1522" t="n"/>
      <c r="BO9" s="1522" t="n"/>
      <c r="BP9" s="1522" t="n"/>
      <c r="BQ9" s="1522" t="n"/>
      <c r="BR9" s="1522" t="n"/>
      <c r="BS9" s="1522" t="n"/>
      <c r="BT9" s="1522" t="n"/>
      <c r="BU9" s="1522" t="n"/>
      <c r="BV9" s="1522" t="n"/>
      <c r="BW9" s="1522" t="n"/>
      <c r="BX9" s="1522" t="n"/>
      <c r="BY9" s="1522" t="n"/>
      <c r="BZ9" s="1522" t="n"/>
      <c r="CA9" s="1522" t="n"/>
      <c r="CB9" s="1522" t="n"/>
      <c r="CC9" s="1522" t="n"/>
      <c r="CD9" s="1522" t="n"/>
      <c r="CE9" s="1522" t="n"/>
      <c r="CF9" s="1522" t="n"/>
      <c r="CG9" s="1522" t="n"/>
      <c r="CH9" s="1522" t="n"/>
      <c r="CI9" s="1522" t="n"/>
      <c r="CJ9" s="1522" t="n"/>
      <c r="CK9" s="1522" t="n"/>
      <c r="CL9" s="1973" t="n"/>
    </row>
    <row r="10" ht="31.2" customFormat="1" customHeight="1" s="225">
      <c r="A10" s="1524" t="inlineStr">
        <is>
          <t>十堰市</t>
        </is>
      </c>
      <c r="B10" s="1519" t="inlineStr">
        <is>
          <t>客运量（万人）</t>
        </is>
      </c>
      <c r="C10" s="1973">
        <f>班线包车!C14+公交!C17+出租!C17+网约车!C17</f>
        <v/>
      </c>
      <c r="D10" s="1521">
        <f>C10/J10-1</f>
        <v/>
      </c>
      <c r="E10" s="1521" t="n"/>
      <c r="F10" s="1521" t="n"/>
      <c r="G10" s="1521" t="n"/>
      <c r="H10" s="1521" t="n"/>
      <c r="I10" s="2053" t="n"/>
      <c r="J10" s="1973">
        <f>班线包车!T14+公交!T17+出租!T17+网约车!T17</f>
        <v/>
      </c>
      <c r="K10" s="1521">
        <f>J10/AK10-1</f>
        <v/>
      </c>
      <c r="L10" s="1973">
        <f>班线包车!V14+公交!V17+出租!V17+网约车!V17</f>
        <v/>
      </c>
      <c r="M10" s="1521">
        <f>L10/AM10-1</f>
        <v/>
      </c>
      <c r="N10" s="1973">
        <f>班线包车!X14+公交!X17+出租!X17+网约车!X17</f>
        <v/>
      </c>
      <c r="O10" s="1521">
        <f>N10/AO10-1</f>
        <v/>
      </c>
      <c r="P10" s="1973">
        <f>班线包车!Z14+公交!Z17+出租!Z17+网约车!Z17</f>
        <v/>
      </c>
      <c r="Q10" s="1521">
        <f>P10/AQ10-1</f>
        <v/>
      </c>
      <c r="R10" s="1973">
        <f>班线包车!AB14+公交!AB17+出租!AB17+网约车!AB17</f>
        <v/>
      </c>
      <c r="S10" s="1521">
        <f>R10/AS10-1</f>
        <v/>
      </c>
      <c r="T10" s="1973">
        <f>班线包车!AD14+公交!AD17+出租!AD17+网约车!AD17</f>
        <v/>
      </c>
      <c r="U10" s="1521">
        <f>T10/AU10-1</f>
        <v/>
      </c>
      <c r="V10" s="1973">
        <f>班线包车!AF14+公交!AF17+出租!AF17+网约车!AF17</f>
        <v/>
      </c>
      <c r="W10" s="1521">
        <f>V10/AW10-1</f>
        <v/>
      </c>
      <c r="X10" s="1973">
        <f>班线包车!AH14+公交!AH17+出租!AH17+网约车!AH17</f>
        <v/>
      </c>
      <c r="Y10" s="1521">
        <f>X10/AY10-1</f>
        <v/>
      </c>
      <c r="Z10" s="1973">
        <f>班线包车!AJ14+公交!AJ17+出租!AJ17+网约车!AJ17</f>
        <v/>
      </c>
      <c r="AA10" s="1521">
        <f>Z10/BA10-1</f>
        <v/>
      </c>
      <c r="AB10" s="1973">
        <f>班线包车!AL14+公交!AL17+出租!AL17+网约车!AL17</f>
        <v/>
      </c>
      <c r="AC10" s="1521">
        <f>AB10/BC10-1</f>
        <v/>
      </c>
      <c r="AD10" s="1973">
        <f>班线包车!AN14+公交!AN17+出租!AN17+网约车!AN17</f>
        <v/>
      </c>
      <c r="AE10" s="1521">
        <f>AD10/BE10-1</f>
        <v/>
      </c>
      <c r="AF10" s="1973">
        <f>班线包车!AP14+公交!AP17+出租!AP17+网约车!AP17</f>
        <v/>
      </c>
      <c r="AG10" s="1521">
        <f>AF10/BG10-1</f>
        <v/>
      </c>
      <c r="AH10" s="1973">
        <f>J10+L10+N10+P10+R10+T10+V10+X10+Z10+AB10+AD10</f>
        <v/>
      </c>
      <c r="AI10" s="1521">
        <f>AH10/SUM(AK10,AM10,AO10,AQ10,AS10,AU10,AW10,AY10,BA10,BC10,BE10)-1</f>
        <v/>
      </c>
      <c r="AJ10" s="1522" t="n"/>
      <c r="AK10" s="1973">
        <f>班线包车!AU14+公交!AU17+出租!AU17+网约车!AU17</f>
        <v/>
      </c>
      <c r="AL10" s="1522" t="n"/>
      <c r="AM10" s="1973">
        <f>班线包车!AW14+公交!AW17+出租!AW17+网约车!AW17</f>
        <v/>
      </c>
      <c r="AN10" s="1522" t="n"/>
      <c r="AO10" s="1973">
        <f>班线包车!AY14+公交!AY17+出租!AY17+网约车!AY17</f>
        <v/>
      </c>
      <c r="AP10" s="1522" t="n"/>
      <c r="AQ10" s="1973">
        <f>班线包车!BA14+公交!BA17+出租!BA17+网约车!BA17</f>
        <v/>
      </c>
      <c r="AR10" s="1522" t="n"/>
      <c r="AS10" s="1973">
        <f>班线包车!BC14+公交!BC17+出租!BC17+网约车!BC17</f>
        <v/>
      </c>
      <c r="AT10" s="1522" t="n"/>
      <c r="AU10" s="1973">
        <f>班线包车!BE14+公交!BE17+出租!BE17+网约车!BE17</f>
        <v/>
      </c>
      <c r="AV10" s="1522" t="n"/>
      <c r="AW10" s="1973">
        <f>班线包车!BG14+公交!BG17+出租!BG17+网约车!BG17</f>
        <v/>
      </c>
      <c r="AX10" s="1522" t="n"/>
      <c r="AY10" s="1973">
        <f>班线包车!BI14+公交!BI17+出租!BI17+网约车!BI17</f>
        <v/>
      </c>
      <c r="AZ10" s="1522" t="n"/>
      <c r="BA10" s="1973">
        <f>班线包车!BK14+公交!BK17+出租!BK17+网约车!BK17</f>
        <v/>
      </c>
      <c r="BB10" s="1522" t="n"/>
      <c r="BC10" s="1973">
        <f>班线包车!BM14+公交!BM17+出租!BM17+网约车!BM17</f>
        <v/>
      </c>
      <c r="BD10" s="1522" t="n"/>
      <c r="BE10" s="1973">
        <f>班线包车!BO14+公交!BO17+出租!BO17+网约车!BO17</f>
        <v/>
      </c>
      <c r="BF10" s="1522" t="n"/>
      <c r="BG10" s="1973">
        <f>班线包车!BQ14+公交!BQ17+出租!BQ17+网约车!BQ17</f>
        <v/>
      </c>
      <c r="BH10" s="1522" t="n"/>
      <c r="BI10" s="1973">
        <f>班线包车!BS14+公交!BS17+出租!BS17+网约车!BS17</f>
        <v/>
      </c>
      <c r="BJ10" s="1522" t="n"/>
      <c r="BK10" s="1522" t="n"/>
      <c r="BL10" s="1522" t="n"/>
      <c r="BM10" s="1522" t="n"/>
      <c r="BN10" s="1522" t="n"/>
      <c r="BO10" s="1522" t="n"/>
      <c r="BP10" s="1522" t="n"/>
      <c r="BQ10" s="1522" t="n"/>
      <c r="BR10" s="1522" t="n"/>
      <c r="BS10" s="1522" t="n"/>
      <c r="BT10" s="1522" t="n"/>
      <c r="BU10" s="1522" t="n"/>
      <c r="BV10" s="1522" t="n"/>
      <c r="BW10" s="1522" t="n"/>
      <c r="BX10" s="1522" t="n"/>
      <c r="BY10" s="1522" t="n"/>
      <c r="BZ10" s="1522" t="n"/>
      <c r="CA10" s="1522" t="n"/>
      <c r="CB10" s="1522" t="n"/>
      <c r="CC10" s="1522" t="n"/>
      <c r="CD10" s="1522" t="n"/>
      <c r="CE10" s="1522" t="n"/>
      <c r="CF10" s="1522" t="n"/>
      <c r="CG10" s="1522" t="n"/>
      <c r="CH10" s="1522" t="n"/>
      <c r="CI10" s="1522" t="n"/>
      <c r="CJ10" s="1522" t="n"/>
      <c r="CK10" s="1522" t="n"/>
      <c r="CL10" s="1973" t="n"/>
    </row>
    <row r="11" ht="31.2" customFormat="1" customHeight="1" s="225">
      <c r="A11" s="1954" t="n"/>
      <c r="B11" s="1519" t="inlineStr">
        <is>
          <t>周转量（万人公里）</t>
        </is>
      </c>
      <c r="C11" s="1973">
        <f>班线包车!C15+公交!C18+出租!C18+网约车!C18</f>
        <v/>
      </c>
      <c r="D11" s="1521">
        <f>C11/J11-1</f>
        <v/>
      </c>
      <c r="E11" s="1521" t="n"/>
      <c r="F11" s="1521" t="n"/>
      <c r="G11" s="1521" t="n"/>
      <c r="H11" s="1521" t="n"/>
      <c r="I11" s="2053" t="n"/>
      <c r="J11" s="1973">
        <f>班线包车!T15+公交!T18+出租!T18+网约车!T18</f>
        <v/>
      </c>
      <c r="K11" s="1521">
        <f>J11/AK11-1</f>
        <v/>
      </c>
      <c r="L11" s="1973">
        <f>班线包车!V15+公交!V18+出租!V18+网约车!V18</f>
        <v/>
      </c>
      <c r="M11" s="1521">
        <f>L11/AM11-1</f>
        <v/>
      </c>
      <c r="N11" s="1973">
        <f>班线包车!X15+公交!X18+出租!X18+网约车!X18</f>
        <v/>
      </c>
      <c r="O11" s="1521">
        <f>N11/AO11-1</f>
        <v/>
      </c>
      <c r="P11" s="1973">
        <f>班线包车!Z15+公交!Z18+出租!Z18+网约车!Z18</f>
        <v/>
      </c>
      <c r="Q11" s="1521">
        <f>P11/AQ11-1</f>
        <v/>
      </c>
      <c r="R11" s="1973">
        <f>班线包车!AB15+公交!AB18+出租!AB18+网约车!AB18</f>
        <v/>
      </c>
      <c r="S11" s="1521">
        <f>R11/AS11-1</f>
        <v/>
      </c>
      <c r="T11" s="1973">
        <f>班线包车!AD15+公交!AD18+出租!AD18+网约车!AD18</f>
        <v/>
      </c>
      <c r="U11" s="1521">
        <f>T11/AU11-1</f>
        <v/>
      </c>
      <c r="V11" s="1973">
        <f>班线包车!AF15+公交!AF18+出租!AF18+网约车!AF18</f>
        <v/>
      </c>
      <c r="W11" s="1521">
        <f>V11/AW11-1</f>
        <v/>
      </c>
      <c r="X11" s="1973">
        <f>班线包车!AH15+公交!AH18+出租!AH18+网约车!AH18</f>
        <v/>
      </c>
      <c r="Y11" s="1521">
        <f>X11/AY11-1</f>
        <v/>
      </c>
      <c r="Z11" s="1973">
        <f>班线包车!AJ15+公交!AJ18+出租!AJ18+网约车!AJ18</f>
        <v/>
      </c>
      <c r="AA11" s="1521">
        <f>Z11/BA11-1</f>
        <v/>
      </c>
      <c r="AB11" s="1973">
        <f>班线包车!AL15+公交!AL18+出租!AL18+网约车!AL18</f>
        <v/>
      </c>
      <c r="AC11" s="1521">
        <f>AB11/BC11-1</f>
        <v/>
      </c>
      <c r="AD11" s="1973">
        <f>班线包车!AN15+公交!AN18+出租!AN18+网约车!AN18</f>
        <v/>
      </c>
      <c r="AE11" s="1521">
        <f>AD11/BE11-1</f>
        <v/>
      </c>
      <c r="AF11" s="1973">
        <f>班线包车!AP15+公交!AP18+出租!AP18+网约车!AP18</f>
        <v/>
      </c>
      <c r="AG11" s="1521">
        <f>AF11/BG11-1</f>
        <v/>
      </c>
      <c r="AH11" s="1973">
        <f>J11+L11+N11+P11+R11+T11+V11+X11+Z11+AB11+AD11</f>
        <v/>
      </c>
      <c r="AI11" s="1521">
        <f>AH11/SUM(AK11,AM11,AO11,AQ11,AS11,AU11,AW11,AY11,BA11,BC11,BE11)-1</f>
        <v/>
      </c>
      <c r="AJ11" s="1522" t="n"/>
      <c r="AK11" s="1973">
        <f>班线包车!AU15+公交!AU18+出租!AU18+网约车!AU18</f>
        <v/>
      </c>
      <c r="AL11" s="1522" t="n"/>
      <c r="AM11" s="1973">
        <f>班线包车!AW15+公交!AW18+出租!AW18+网约车!AW18</f>
        <v/>
      </c>
      <c r="AN11" s="1522" t="n"/>
      <c r="AO11" s="1973">
        <f>班线包车!AY15+公交!AY18+出租!AY18+网约车!AY18</f>
        <v/>
      </c>
      <c r="AP11" s="1522" t="n"/>
      <c r="AQ11" s="1973">
        <f>班线包车!BA15+公交!BA18+出租!BA18+网约车!BA18</f>
        <v/>
      </c>
      <c r="AR11" s="1522" t="n"/>
      <c r="AS11" s="1973">
        <f>班线包车!BC15+公交!BC18+出租!BC18+网约车!BC18</f>
        <v/>
      </c>
      <c r="AT11" s="1522" t="n"/>
      <c r="AU11" s="1973">
        <f>班线包车!BE15+公交!BE18+出租!BE18+网约车!BE18</f>
        <v/>
      </c>
      <c r="AV11" s="1522" t="n"/>
      <c r="AW11" s="1973">
        <f>班线包车!BG15+公交!BG18+出租!BG18+网约车!BG18</f>
        <v/>
      </c>
      <c r="AX11" s="1522" t="n"/>
      <c r="AY11" s="1973">
        <f>班线包车!BI15+公交!BI18+出租!BI18+网约车!BI18</f>
        <v/>
      </c>
      <c r="AZ11" s="1522" t="n"/>
      <c r="BA11" s="1973">
        <f>班线包车!BK15+公交!BK18+出租!BK18+网约车!BK18</f>
        <v/>
      </c>
      <c r="BB11" s="1522" t="n"/>
      <c r="BC11" s="1973">
        <f>班线包车!BM15+公交!BM18+出租!BM18+网约车!BM18</f>
        <v/>
      </c>
      <c r="BD11" s="1522" t="n"/>
      <c r="BE11" s="1973">
        <f>班线包车!BO15+公交!BO18+出租!BO18+网约车!BO18</f>
        <v/>
      </c>
      <c r="BF11" s="1522" t="n"/>
      <c r="BG11" s="1973">
        <f>班线包车!BQ15+公交!BQ18+出租!BQ18+网约车!BQ18</f>
        <v/>
      </c>
      <c r="BH11" s="1522" t="n"/>
      <c r="BI11" s="1973">
        <f>班线包车!BS15+公交!BS18+出租!BS18+网约车!BS18</f>
        <v/>
      </c>
      <c r="BJ11" s="1522" t="n"/>
      <c r="BK11" s="1522" t="n"/>
      <c r="BL11" s="1522" t="n"/>
      <c r="BM11" s="1522" t="n"/>
      <c r="BN11" s="1522" t="n"/>
      <c r="BO11" s="1522" t="n"/>
      <c r="BP11" s="1522" t="n"/>
      <c r="BQ11" s="1522" t="n"/>
      <c r="BR11" s="1522" t="n"/>
      <c r="BS11" s="1522" t="n"/>
      <c r="BT11" s="1522" t="n"/>
      <c r="BU11" s="1522" t="n"/>
      <c r="BV11" s="1522" t="n"/>
      <c r="BW11" s="1522" t="n"/>
      <c r="BX11" s="1522" t="n"/>
      <c r="BY11" s="1522" t="n"/>
      <c r="BZ11" s="1522" t="n"/>
      <c r="CA11" s="1522" t="n"/>
      <c r="CB11" s="1522" t="n"/>
      <c r="CC11" s="1522" t="n"/>
      <c r="CD11" s="1522" t="n"/>
      <c r="CE11" s="1522" t="n"/>
      <c r="CF11" s="1522" t="n"/>
      <c r="CG11" s="1522" t="n"/>
      <c r="CH11" s="1522" t="n"/>
      <c r="CI11" s="1522" t="n"/>
      <c r="CJ11" s="1522" t="n"/>
      <c r="CK11" s="1522" t="n"/>
      <c r="CL11" s="1973" t="n"/>
    </row>
    <row r="12" ht="31.2" customFormat="1" customHeight="1" s="225">
      <c r="A12" s="1524" t="inlineStr">
        <is>
          <t>宜昌市</t>
        </is>
      </c>
      <c r="B12" s="1519" t="inlineStr">
        <is>
          <t>客运量（万人）</t>
        </is>
      </c>
      <c r="C12" s="1973">
        <f>班线包车!C18+公交!C21+出租!C21+网约车!C21</f>
        <v/>
      </c>
      <c r="D12" s="1521">
        <f>C12/J12-1</f>
        <v/>
      </c>
      <c r="E12" s="1521" t="n"/>
      <c r="F12" s="1521" t="n"/>
      <c r="G12" s="1521" t="n"/>
      <c r="H12" s="1521" t="n"/>
      <c r="I12" s="2053" t="n"/>
      <c r="J12" s="1973">
        <f>班线包车!T18+公交!T21+出租!T21+网约车!T21</f>
        <v/>
      </c>
      <c r="K12" s="1521">
        <f>J12/AK12-1</f>
        <v/>
      </c>
      <c r="L12" s="1973">
        <f>班线包车!V18+公交!V21+出租!V21+网约车!V21</f>
        <v/>
      </c>
      <c r="M12" s="1521">
        <f>L12/AM12-1</f>
        <v/>
      </c>
      <c r="N12" s="1973">
        <f>班线包车!X18+公交!X21+出租!X21+网约车!X21</f>
        <v/>
      </c>
      <c r="O12" s="1521">
        <f>N12/AO12-1</f>
        <v/>
      </c>
      <c r="P12" s="1973">
        <f>班线包车!Z18+公交!Z21+出租!Z21+网约车!Z21</f>
        <v/>
      </c>
      <c r="Q12" s="1521">
        <f>P12/AQ12-1</f>
        <v/>
      </c>
      <c r="R12" s="1973">
        <f>班线包车!AB18+公交!AB21+出租!AB21+网约车!AB21</f>
        <v/>
      </c>
      <c r="S12" s="1521">
        <f>R12/AS12-1</f>
        <v/>
      </c>
      <c r="T12" s="1973">
        <f>班线包车!AD18+公交!AD21+出租!AD21+网约车!AD21</f>
        <v/>
      </c>
      <c r="U12" s="1521">
        <f>T12/AU12-1</f>
        <v/>
      </c>
      <c r="V12" s="1973">
        <f>班线包车!AF18+公交!AF21+出租!AF21+网约车!AF21</f>
        <v/>
      </c>
      <c r="W12" s="1521">
        <f>V12/AW12-1</f>
        <v/>
      </c>
      <c r="X12" s="1973">
        <f>班线包车!AH18+公交!AH21+出租!AH21+网约车!AH21</f>
        <v/>
      </c>
      <c r="Y12" s="1521">
        <f>X12/AY12-1</f>
        <v/>
      </c>
      <c r="Z12" s="1973">
        <f>班线包车!AJ18+公交!AJ21+出租!AJ21+网约车!AJ21</f>
        <v/>
      </c>
      <c r="AA12" s="1521">
        <f>Z12/BA12-1</f>
        <v/>
      </c>
      <c r="AB12" s="1973">
        <f>班线包车!AL18+公交!AL21+出租!AL21+网约车!AL21</f>
        <v/>
      </c>
      <c r="AC12" s="1521">
        <f>AB12/BC12-1</f>
        <v/>
      </c>
      <c r="AD12" s="1973">
        <f>班线包车!AN18+公交!AN21+出租!AN21+网约车!AN21</f>
        <v/>
      </c>
      <c r="AE12" s="1521">
        <f>AD12/BE12-1</f>
        <v/>
      </c>
      <c r="AF12" s="1973">
        <f>班线包车!AP18+公交!AP21+出租!AP21+网约车!AP21</f>
        <v/>
      </c>
      <c r="AG12" s="1521">
        <f>AF12/BG12-1</f>
        <v/>
      </c>
      <c r="AH12" s="1973">
        <f>J12+L12+N12+P12+R12+T12+V12+X12+Z12+AB12+AD12</f>
        <v/>
      </c>
      <c r="AI12" s="1521">
        <f>AH12/SUM(AK12,AM12,AO12,AQ12,AS12,AU12,AW12,AY12,BA12,BC12,BE12)-1</f>
        <v/>
      </c>
      <c r="AJ12" s="1522" t="n"/>
      <c r="AK12" s="1973">
        <f>班线包车!AU18+公交!AU21+出租!AU21+网约车!AU21</f>
        <v/>
      </c>
      <c r="AL12" s="1522" t="n"/>
      <c r="AM12" s="1973">
        <f>班线包车!AW18+公交!AW21+出租!AW21+网约车!AW21</f>
        <v/>
      </c>
      <c r="AN12" s="1522" t="n"/>
      <c r="AO12" s="1973">
        <f>班线包车!AY18+公交!AY21+出租!AY21+网约车!AY21</f>
        <v/>
      </c>
      <c r="AP12" s="1522" t="n"/>
      <c r="AQ12" s="1973">
        <f>班线包车!BA18+公交!BA21+出租!BA21+网约车!BA21</f>
        <v/>
      </c>
      <c r="AR12" s="1522" t="n"/>
      <c r="AS12" s="1973">
        <f>班线包车!BC18+公交!BC21+出租!BC21+网约车!BC21</f>
        <v/>
      </c>
      <c r="AT12" s="1522" t="n"/>
      <c r="AU12" s="1973">
        <f>班线包车!BE18+公交!BE21+出租!BE21+网约车!BE21</f>
        <v/>
      </c>
      <c r="AV12" s="1522" t="n"/>
      <c r="AW12" s="1973">
        <f>班线包车!BG18+公交!BG21+出租!BG21+网约车!BG21</f>
        <v/>
      </c>
      <c r="AX12" s="1522" t="n"/>
      <c r="AY12" s="1973">
        <f>班线包车!BI18+公交!BI21+出租!BI21+网约车!BI21</f>
        <v/>
      </c>
      <c r="AZ12" s="1522" t="n"/>
      <c r="BA12" s="1973">
        <f>班线包车!BK18+公交!BK21+出租!BK21+网约车!BK21</f>
        <v/>
      </c>
      <c r="BB12" s="1522" t="n"/>
      <c r="BC12" s="1973">
        <f>班线包车!BM18+公交!BM21+出租!BM21+网约车!BM21</f>
        <v/>
      </c>
      <c r="BD12" s="1522" t="n"/>
      <c r="BE12" s="1973">
        <f>班线包车!BO18+公交!BO21+出租!BO21+网约车!BO21</f>
        <v/>
      </c>
      <c r="BF12" s="1522" t="n"/>
      <c r="BG12" s="1973">
        <f>班线包车!BQ18+公交!BQ21+出租!BQ21+网约车!BQ21</f>
        <v/>
      </c>
      <c r="BH12" s="1522" t="n"/>
      <c r="BI12" s="1973">
        <f>班线包车!BS18+公交!BS21+出租!BS21+网约车!BS21</f>
        <v/>
      </c>
      <c r="BJ12" s="1522" t="n"/>
      <c r="BK12" s="1522" t="n"/>
      <c r="BL12" s="1522" t="n"/>
      <c r="BM12" s="1522" t="n"/>
      <c r="BN12" s="1522" t="n"/>
      <c r="BO12" s="1522" t="n"/>
      <c r="BP12" s="1522" t="n"/>
      <c r="BQ12" s="1522" t="n"/>
      <c r="BR12" s="1522" t="n"/>
      <c r="BS12" s="1522" t="n"/>
      <c r="BT12" s="1522" t="n"/>
      <c r="BU12" s="1522" t="n"/>
      <c r="BV12" s="1522" t="n"/>
      <c r="BW12" s="1522" t="n"/>
      <c r="BX12" s="1522" t="n"/>
      <c r="BY12" s="1522" t="n"/>
      <c r="BZ12" s="1522" t="n"/>
      <c r="CA12" s="1522" t="n"/>
      <c r="CB12" s="1522" t="n"/>
      <c r="CC12" s="1522" t="n"/>
      <c r="CD12" s="1522" t="n"/>
      <c r="CE12" s="1522" t="n"/>
      <c r="CF12" s="1522" t="n"/>
      <c r="CG12" s="1522" t="n"/>
      <c r="CH12" s="1522" t="n"/>
      <c r="CI12" s="1522" t="n"/>
      <c r="CJ12" s="1522" t="n"/>
      <c r="CK12" s="1522" t="n"/>
      <c r="CL12" s="1973" t="n"/>
    </row>
    <row r="13" ht="31.2" customFormat="1" customHeight="1" s="225">
      <c r="A13" s="1954" t="n"/>
      <c r="B13" s="1519" t="inlineStr">
        <is>
          <t>周转量（万人公里）</t>
        </is>
      </c>
      <c r="C13" s="1973">
        <f>班线包车!C19+公交!C22+出租!C22+网约车!C22</f>
        <v/>
      </c>
      <c r="D13" s="1521">
        <f>C13/J13-1</f>
        <v/>
      </c>
      <c r="E13" s="1521" t="n"/>
      <c r="F13" s="1521" t="n"/>
      <c r="G13" s="1521" t="n"/>
      <c r="H13" s="1521" t="n"/>
      <c r="I13" s="2053" t="n"/>
      <c r="J13" s="1973">
        <f>班线包车!T19+公交!T22+出租!T22+网约车!T22</f>
        <v/>
      </c>
      <c r="K13" s="1521">
        <f>J13/AK13-1</f>
        <v/>
      </c>
      <c r="L13" s="1973">
        <f>班线包车!V19+公交!V22+出租!V22+网约车!V22</f>
        <v/>
      </c>
      <c r="M13" s="1521">
        <f>L13/AM13-1</f>
        <v/>
      </c>
      <c r="N13" s="1973">
        <f>班线包车!X19+公交!X22+出租!X22+网约车!X22</f>
        <v/>
      </c>
      <c r="O13" s="1521">
        <f>N13/AO13-1</f>
        <v/>
      </c>
      <c r="P13" s="1973">
        <f>班线包车!Z19+公交!Z22+出租!Z22+网约车!Z22</f>
        <v/>
      </c>
      <c r="Q13" s="1521">
        <f>P13/AQ13-1</f>
        <v/>
      </c>
      <c r="R13" s="1973">
        <f>班线包车!AB19+公交!AB22+出租!AB22+网约车!AB22</f>
        <v/>
      </c>
      <c r="S13" s="1521">
        <f>R13/AS13-1</f>
        <v/>
      </c>
      <c r="T13" s="1973">
        <f>班线包车!AD19+公交!AD22+出租!AD22+网约车!AD22</f>
        <v/>
      </c>
      <c r="U13" s="1521">
        <f>T13/AU13-1</f>
        <v/>
      </c>
      <c r="V13" s="1973">
        <f>班线包车!AF19+公交!AF22+出租!AF22+网约车!AF22</f>
        <v/>
      </c>
      <c r="W13" s="1521">
        <f>V13/AW13-1</f>
        <v/>
      </c>
      <c r="X13" s="1973">
        <f>班线包车!AH19+公交!AH22+出租!AH22+网约车!AH22</f>
        <v/>
      </c>
      <c r="Y13" s="1521">
        <f>X13/AY13-1</f>
        <v/>
      </c>
      <c r="Z13" s="1973">
        <f>班线包车!AJ19+公交!AJ22+出租!AJ22+网约车!AJ22</f>
        <v/>
      </c>
      <c r="AA13" s="1521">
        <f>Z13/BA13-1</f>
        <v/>
      </c>
      <c r="AB13" s="1973">
        <f>班线包车!AL19+公交!AL22+出租!AL22+网约车!AL22</f>
        <v/>
      </c>
      <c r="AC13" s="1521">
        <f>AB13/BC13-1</f>
        <v/>
      </c>
      <c r="AD13" s="1973">
        <f>班线包车!AN19+公交!AN22+出租!AN22+网约车!AN22</f>
        <v/>
      </c>
      <c r="AE13" s="1521">
        <f>AD13/BE13-1</f>
        <v/>
      </c>
      <c r="AF13" s="1973">
        <f>班线包车!AP19+公交!AP22+出租!AP22+网约车!AP22</f>
        <v/>
      </c>
      <c r="AG13" s="1521">
        <f>AF13/BG13-1</f>
        <v/>
      </c>
      <c r="AH13" s="1973">
        <f>J13+L13+N13+P13+R13+T13+V13+X13+Z13+AB13+AD13</f>
        <v/>
      </c>
      <c r="AI13" s="1521">
        <f>AH13/SUM(AK13,AM13,AO13,AQ13,AS13,AU13,AW13,AY13,BA13,BC13,BE13)-1</f>
        <v/>
      </c>
      <c r="AJ13" s="1522" t="n"/>
      <c r="AK13" s="1973">
        <f>班线包车!AU19+公交!AU22+出租!AU22+网约车!AU22</f>
        <v/>
      </c>
      <c r="AL13" s="1522" t="n"/>
      <c r="AM13" s="1973">
        <f>班线包车!AW19+公交!AW22+出租!AW22+网约车!AW22</f>
        <v/>
      </c>
      <c r="AN13" s="1522" t="n"/>
      <c r="AO13" s="1973">
        <f>班线包车!AY19+公交!AY22+出租!AY22+网约车!AY22</f>
        <v/>
      </c>
      <c r="AP13" s="1522" t="n"/>
      <c r="AQ13" s="1973">
        <f>班线包车!BA19+公交!BA22+出租!BA22+网约车!BA22</f>
        <v/>
      </c>
      <c r="AR13" s="1522" t="n"/>
      <c r="AS13" s="1973">
        <f>班线包车!BC19+公交!BC22+出租!BC22+网约车!BC22</f>
        <v/>
      </c>
      <c r="AT13" s="1522" t="n"/>
      <c r="AU13" s="1973">
        <f>班线包车!BE19+公交!BE22+出租!BE22+网约车!BE22</f>
        <v/>
      </c>
      <c r="AV13" s="1522" t="n"/>
      <c r="AW13" s="1973">
        <f>班线包车!BG19+公交!BG22+出租!BG22+网约车!BG22</f>
        <v/>
      </c>
      <c r="AX13" s="1522" t="n"/>
      <c r="AY13" s="1973">
        <f>班线包车!BI19+公交!BI22+出租!BI22+网约车!BI22</f>
        <v/>
      </c>
      <c r="AZ13" s="1522" t="n"/>
      <c r="BA13" s="1973">
        <f>班线包车!BK19+公交!BK22+出租!BK22+网约车!BK22</f>
        <v/>
      </c>
      <c r="BB13" s="1522" t="n"/>
      <c r="BC13" s="1973">
        <f>班线包车!BM19+公交!BM22+出租!BM22+网约车!BM22</f>
        <v/>
      </c>
      <c r="BD13" s="1522" t="n"/>
      <c r="BE13" s="1973">
        <f>班线包车!BO19+公交!BO22+出租!BO22+网约车!BO22</f>
        <v/>
      </c>
      <c r="BF13" s="1522" t="n"/>
      <c r="BG13" s="1973">
        <f>班线包车!BQ19+公交!BQ22+出租!BQ22+网约车!BQ22</f>
        <v/>
      </c>
      <c r="BH13" s="1522" t="n"/>
      <c r="BI13" s="1973">
        <f>班线包车!BS19+公交!BS22+出租!BS22+网约车!BS22</f>
        <v/>
      </c>
      <c r="BJ13" s="1522" t="n"/>
      <c r="BK13" s="1522" t="n"/>
      <c r="BL13" s="1522" t="n"/>
      <c r="BM13" s="1522" t="n"/>
      <c r="BN13" s="1522" t="n"/>
      <c r="BO13" s="1522" t="n"/>
      <c r="BP13" s="1522" t="n"/>
      <c r="BQ13" s="1522" t="n"/>
      <c r="BR13" s="1522" t="n"/>
      <c r="BS13" s="1522" t="n"/>
      <c r="BT13" s="1522" t="n"/>
      <c r="BU13" s="1522" t="n"/>
      <c r="BV13" s="1522" t="n"/>
      <c r="BW13" s="1522" t="n"/>
      <c r="BX13" s="1522" t="n"/>
      <c r="BY13" s="1522" t="n"/>
      <c r="BZ13" s="1522" t="n"/>
      <c r="CA13" s="1522" t="n"/>
      <c r="CB13" s="1522" t="n"/>
      <c r="CC13" s="1522" t="n"/>
      <c r="CD13" s="1522" t="n"/>
      <c r="CE13" s="1522" t="n"/>
      <c r="CF13" s="1522" t="n"/>
      <c r="CG13" s="1522" t="n"/>
      <c r="CH13" s="1522" t="n"/>
      <c r="CI13" s="1522" t="n"/>
      <c r="CJ13" s="1522" t="n"/>
      <c r="CK13" s="1522" t="n"/>
      <c r="CL13" s="1973" t="n"/>
    </row>
    <row r="14" ht="31.2" customFormat="1" customHeight="1" s="225">
      <c r="A14" s="1524" t="inlineStr">
        <is>
          <t>襄阳市</t>
        </is>
      </c>
      <c r="B14" s="1519" t="inlineStr">
        <is>
          <t>客运量（万人）</t>
        </is>
      </c>
      <c r="C14" s="1973">
        <f>班线包车!C22+公交!C25+出租!C25+网约车!C25</f>
        <v/>
      </c>
      <c r="D14" s="1521">
        <f>C14/J14-1</f>
        <v/>
      </c>
      <c r="E14" s="1521" t="n"/>
      <c r="F14" s="1521" t="n"/>
      <c r="G14" s="1521" t="n"/>
      <c r="H14" s="1521" t="n"/>
      <c r="I14" s="2053" t="n"/>
      <c r="J14" s="1973">
        <f>班线包车!T22+公交!T25+出租!T25+网约车!T25</f>
        <v/>
      </c>
      <c r="K14" s="1521">
        <f>J14/AK14-1</f>
        <v/>
      </c>
      <c r="L14" s="1973">
        <f>班线包车!V22+公交!V25+出租!V25+网约车!V25</f>
        <v/>
      </c>
      <c r="M14" s="1521">
        <f>L14/AM14-1</f>
        <v/>
      </c>
      <c r="N14" s="1973">
        <f>班线包车!X22+公交!X25+出租!X25+网约车!X25</f>
        <v/>
      </c>
      <c r="O14" s="1521">
        <f>N14/AO14-1</f>
        <v/>
      </c>
      <c r="P14" s="1973">
        <f>班线包车!Z22+公交!Z25+出租!Z25+网约车!Z25</f>
        <v/>
      </c>
      <c r="Q14" s="1521">
        <f>P14/AQ14-1</f>
        <v/>
      </c>
      <c r="R14" s="1973">
        <f>班线包车!AB22+公交!AB25+出租!AB25+网约车!AB25</f>
        <v/>
      </c>
      <c r="S14" s="1521">
        <f>R14/AS14-1</f>
        <v/>
      </c>
      <c r="T14" s="1973">
        <f>班线包车!AD22+公交!AD25+出租!AD25+网约车!AD25</f>
        <v/>
      </c>
      <c r="U14" s="1521">
        <f>T14/AU14-1</f>
        <v/>
      </c>
      <c r="V14" s="1973">
        <f>班线包车!AF22+公交!AF25+出租!AF25+网约车!AF25</f>
        <v/>
      </c>
      <c r="W14" s="1521">
        <f>V14/AW14-1</f>
        <v/>
      </c>
      <c r="X14" s="1973">
        <f>班线包车!AH22+公交!AH25+出租!AH25+网约车!AH25</f>
        <v/>
      </c>
      <c r="Y14" s="1521">
        <f>X14/AY14-1</f>
        <v/>
      </c>
      <c r="Z14" s="1973">
        <f>班线包车!AJ22+公交!AJ25+出租!AJ25+网约车!AJ25</f>
        <v/>
      </c>
      <c r="AA14" s="1521">
        <f>Z14/BA14-1</f>
        <v/>
      </c>
      <c r="AB14" s="1973">
        <f>班线包车!AL22+公交!AL25+出租!AL25+网约车!AL25</f>
        <v/>
      </c>
      <c r="AC14" s="1521">
        <f>AB14/BC14-1</f>
        <v/>
      </c>
      <c r="AD14" s="1973">
        <f>班线包车!AN22+公交!AN25+出租!AN25+网约车!AN25</f>
        <v/>
      </c>
      <c r="AE14" s="1521">
        <f>AD14/BE14-1</f>
        <v/>
      </c>
      <c r="AF14" s="1973">
        <f>班线包车!AP22+公交!AP25+出租!AP25+网约车!AP25</f>
        <v/>
      </c>
      <c r="AG14" s="1521">
        <f>AF14/BG14-1</f>
        <v/>
      </c>
      <c r="AH14" s="1973">
        <f>J14+L14+N14+P14+R14+T14+V14+X14+Z14+AB14+AD14</f>
        <v/>
      </c>
      <c r="AI14" s="1521">
        <f>AH14/SUM(AK14,AM14,AO14,AQ14,AS14,AU14,AW14,AY14,BA14,BC14,BE14)-1</f>
        <v/>
      </c>
      <c r="AJ14" s="1522" t="n"/>
      <c r="AK14" s="1973">
        <f>班线包车!AU22+公交!AU25+出租!AU25+网约车!AU25</f>
        <v/>
      </c>
      <c r="AL14" s="1522" t="n"/>
      <c r="AM14" s="1973">
        <f>班线包车!AW22+公交!AW25+出租!AW25+网约车!AW25</f>
        <v/>
      </c>
      <c r="AN14" s="1522" t="n"/>
      <c r="AO14" s="1973">
        <f>班线包车!AY22+公交!AY25+出租!AY25+网约车!AY25</f>
        <v/>
      </c>
      <c r="AP14" s="1522" t="n"/>
      <c r="AQ14" s="1973">
        <f>班线包车!BA22+公交!BA25+出租!BA25+网约车!BA25</f>
        <v/>
      </c>
      <c r="AR14" s="1522" t="n"/>
      <c r="AS14" s="1973">
        <f>班线包车!BC22+公交!BC25+出租!BC25+网约车!BC25</f>
        <v/>
      </c>
      <c r="AT14" s="1522" t="n"/>
      <c r="AU14" s="1973">
        <f>班线包车!BE22+公交!BE25+出租!BE25+网约车!BE25</f>
        <v/>
      </c>
      <c r="AV14" s="1522" t="n"/>
      <c r="AW14" s="1973">
        <f>班线包车!BG22+公交!BG25+出租!BG25+网约车!BG25</f>
        <v/>
      </c>
      <c r="AX14" s="1522" t="n"/>
      <c r="AY14" s="1973">
        <f>班线包车!BI22+公交!BI25+出租!BI25+网约车!BI25</f>
        <v/>
      </c>
      <c r="AZ14" s="1522" t="n"/>
      <c r="BA14" s="1973">
        <f>班线包车!BK22+公交!BK25+出租!BK25+网约车!BK25</f>
        <v/>
      </c>
      <c r="BB14" s="1522" t="n"/>
      <c r="BC14" s="1973">
        <f>班线包车!BM22+公交!BM25+出租!BM25+网约车!BM25</f>
        <v/>
      </c>
      <c r="BD14" s="1522" t="n"/>
      <c r="BE14" s="1973">
        <f>班线包车!BO22+公交!BO25+出租!BO25+网约车!BO25</f>
        <v/>
      </c>
      <c r="BF14" s="1522" t="n"/>
      <c r="BG14" s="1973">
        <f>班线包车!BQ22+公交!BQ25+出租!BQ25+网约车!BQ25</f>
        <v/>
      </c>
      <c r="BH14" s="1522" t="n"/>
      <c r="BI14" s="1973">
        <f>班线包车!BS22+公交!BS25+出租!BS25+网约车!BS25</f>
        <v/>
      </c>
      <c r="BJ14" s="1522" t="n"/>
      <c r="BK14" s="1522" t="n"/>
      <c r="BL14" s="1522" t="n"/>
      <c r="BM14" s="1522" t="n"/>
      <c r="BN14" s="1522" t="n"/>
      <c r="BO14" s="1522" t="n"/>
      <c r="BP14" s="1522" t="n"/>
      <c r="BQ14" s="1522" t="n"/>
      <c r="BR14" s="1522" t="n"/>
      <c r="BS14" s="1522" t="n"/>
      <c r="BT14" s="1522" t="n"/>
      <c r="BU14" s="1522" t="n"/>
      <c r="BV14" s="1522" t="n"/>
      <c r="BW14" s="1522" t="n"/>
      <c r="BX14" s="1522" t="n"/>
      <c r="BY14" s="1522" t="n"/>
      <c r="BZ14" s="1522" t="n"/>
      <c r="CA14" s="1522" t="n"/>
      <c r="CB14" s="1522" t="n"/>
      <c r="CC14" s="1522" t="n"/>
      <c r="CD14" s="1522" t="n"/>
      <c r="CE14" s="1522" t="n"/>
      <c r="CF14" s="1522" t="n"/>
      <c r="CG14" s="1522" t="n"/>
      <c r="CH14" s="1522" t="n"/>
      <c r="CI14" s="1522" t="n"/>
      <c r="CJ14" s="1522" t="n"/>
      <c r="CK14" s="1522" t="n"/>
      <c r="CL14" s="1973" t="n"/>
    </row>
    <row r="15" ht="31.2" customFormat="1" customHeight="1" s="225">
      <c r="A15" s="1954" t="n"/>
      <c r="B15" s="1519" t="inlineStr">
        <is>
          <t>周转量（万人公里）</t>
        </is>
      </c>
      <c r="C15" s="1973">
        <f>班线包车!C23+公交!C26+出租!C26+网约车!C26</f>
        <v/>
      </c>
      <c r="D15" s="1521">
        <f>C15/J15-1</f>
        <v/>
      </c>
      <c r="E15" s="1521" t="n"/>
      <c r="F15" s="1521" t="n"/>
      <c r="G15" s="1521" t="n"/>
      <c r="H15" s="1521" t="n"/>
      <c r="I15" s="2053" t="n"/>
      <c r="J15" s="1973">
        <f>班线包车!T23+公交!T26+出租!T26+网约车!T26</f>
        <v/>
      </c>
      <c r="K15" s="1521">
        <f>J15/AK15-1</f>
        <v/>
      </c>
      <c r="L15" s="1973">
        <f>班线包车!V23+公交!V26+出租!V26+网约车!V26</f>
        <v/>
      </c>
      <c r="M15" s="1521">
        <f>L15/AM15-1</f>
        <v/>
      </c>
      <c r="N15" s="1973">
        <f>班线包车!X23+公交!X26+出租!X26+网约车!X26</f>
        <v/>
      </c>
      <c r="O15" s="1521">
        <f>N15/AO15-1</f>
        <v/>
      </c>
      <c r="P15" s="1973">
        <f>班线包车!Z23+公交!Z26+出租!Z26+网约车!Z26</f>
        <v/>
      </c>
      <c r="Q15" s="1521">
        <f>P15/AQ15-1</f>
        <v/>
      </c>
      <c r="R15" s="1973">
        <f>班线包车!AB23+公交!AB26+出租!AB26+网约车!AB26</f>
        <v/>
      </c>
      <c r="S15" s="1521">
        <f>R15/AS15-1</f>
        <v/>
      </c>
      <c r="T15" s="1973">
        <f>班线包车!AD23+公交!AD26+出租!AD26+网约车!AD26</f>
        <v/>
      </c>
      <c r="U15" s="1521">
        <f>T15/AU15-1</f>
        <v/>
      </c>
      <c r="V15" s="1973">
        <f>班线包车!AF23+公交!AF26+出租!AF26+网约车!AF26</f>
        <v/>
      </c>
      <c r="W15" s="1521">
        <f>V15/AW15-1</f>
        <v/>
      </c>
      <c r="X15" s="1973">
        <f>班线包车!AH23+公交!AH26+出租!AH26+网约车!AH26</f>
        <v/>
      </c>
      <c r="Y15" s="1521">
        <f>X15/AY15-1</f>
        <v/>
      </c>
      <c r="Z15" s="1973">
        <f>班线包车!AJ23+公交!AJ26+出租!AJ26+网约车!AJ26</f>
        <v/>
      </c>
      <c r="AA15" s="1521">
        <f>Z15/BA15-1</f>
        <v/>
      </c>
      <c r="AB15" s="1973">
        <f>班线包车!AL23+公交!AL26+出租!AL26+网约车!AL26</f>
        <v/>
      </c>
      <c r="AC15" s="1521">
        <f>AB15/BC15-1</f>
        <v/>
      </c>
      <c r="AD15" s="1973">
        <f>班线包车!AN23+公交!AN26+出租!AN26+网约车!AN26</f>
        <v/>
      </c>
      <c r="AE15" s="1521">
        <f>AD15/BE15-1</f>
        <v/>
      </c>
      <c r="AF15" s="1973">
        <f>班线包车!AP23+公交!AP26+出租!AP26+网约车!AP26</f>
        <v/>
      </c>
      <c r="AG15" s="1521">
        <f>AF15/BG15-1</f>
        <v/>
      </c>
      <c r="AH15" s="1973">
        <f>J15+L15+N15+P15+R15+T15+V15+X15+Z15+AB15+AD15</f>
        <v/>
      </c>
      <c r="AI15" s="1521">
        <f>AH15/SUM(AK15,AM15,AO15,AQ15,AS15,AU15,AW15,AY15,BA15,BC15,BE15)-1</f>
        <v/>
      </c>
      <c r="AJ15" s="1522" t="n"/>
      <c r="AK15" s="1973">
        <f>班线包车!AU23+公交!AU26+出租!AU26+网约车!AU26</f>
        <v/>
      </c>
      <c r="AL15" s="1522" t="n"/>
      <c r="AM15" s="1973">
        <f>班线包车!AW23+公交!AW26+出租!AW26+网约车!AW26</f>
        <v/>
      </c>
      <c r="AN15" s="1522" t="n"/>
      <c r="AO15" s="1973">
        <f>班线包车!AY23+公交!AY26+出租!AY26+网约车!AY26</f>
        <v/>
      </c>
      <c r="AP15" s="1522" t="n"/>
      <c r="AQ15" s="1973">
        <f>班线包车!BA23+公交!BA26+出租!BA26+网约车!BA26</f>
        <v/>
      </c>
      <c r="AR15" s="1522" t="n"/>
      <c r="AS15" s="1973">
        <f>班线包车!BC23+公交!BC26+出租!BC26+网约车!BC26</f>
        <v/>
      </c>
      <c r="AT15" s="1522" t="n"/>
      <c r="AU15" s="1973">
        <f>班线包车!BE23+公交!BE26+出租!BE26+网约车!BE26</f>
        <v/>
      </c>
      <c r="AV15" s="1522" t="n"/>
      <c r="AW15" s="1973">
        <f>班线包车!BG23+公交!BG26+出租!BG26+网约车!BG26</f>
        <v/>
      </c>
      <c r="AX15" s="1522" t="n"/>
      <c r="AY15" s="1973">
        <f>班线包车!BI23+公交!BI26+出租!BI26+网约车!BI26</f>
        <v/>
      </c>
      <c r="AZ15" s="1522" t="n"/>
      <c r="BA15" s="1973">
        <f>班线包车!BK23+公交!BK26+出租!BK26+网约车!BK26</f>
        <v/>
      </c>
      <c r="BB15" s="1522" t="n"/>
      <c r="BC15" s="1973">
        <f>班线包车!BM23+公交!BM26+出租!BM26+网约车!BM26</f>
        <v/>
      </c>
      <c r="BD15" s="1522" t="n"/>
      <c r="BE15" s="1973">
        <f>班线包车!BO23+公交!BO26+出租!BO26+网约车!BO26</f>
        <v/>
      </c>
      <c r="BF15" s="1522" t="n"/>
      <c r="BG15" s="1973">
        <f>班线包车!BQ23+公交!BQ26+出租!BQ26+网约车!BQ26</f>
        <v/>
      </c>
      <c r="BH15" s="1522" t="n"/>
      <c r="BI15" s="1973">
        <f>班线包车!BS23+公交!BS26+出租!BS26+网约车!BS26</f>
        <v/>
      </c>
      <c r="BJ15" s="1522" t="n"/>
      <c r="BK15" s="1522" t="n"/>
      <c r="BL15" s="1522" t="n"/>
      <c r="BM15" s="1522" t="n"/>
      <c r="BN15" s="1522" t="n"/>
      <c r="BO15" s="1522" t="n"/>
      <c r="BP15" s="1522" t="n"/>
      <c r="BQ15" s="1522" t="n"/>
      <c r="BR15" s="1522" t="n"/>
      <c r="BS15" s="1522" t="n"/>
      <c r="BT15" s="1522" t="n"/>
      <c r="BU15" s="1522" t="n"/>
      <c r="BV15" s="1522" t="n"/>
      <c r="BW15" s="1522" t="n"/>
      <c r="BX15" s="1522" t="n"/>
      <c r="BY15" s="1522" t="n"/>
      <c r="BZ15" s="1522" t="n"/>
      <c r="CA15" s="1522" t="n"/>
      <c r="CB15" s="1522" t="n"/>
      <c r="CC15" s="1522" t="n"/>
      <c r="CD15" s="1522" t="n"/>
      <c r="CE15" s="1522" t="n"/>
      <c r="CF15" s="1522" t="n"/>
      <c r="CG15" s="1522" t="n"/>
      <c r="CH15" s="1522" t="n"/>
      <c r="CI15" s="1522" t="n"/>
      <c r="CJ15" s="1522" t="n"/>
      <c r="CK15" s="1522" t="n"/>
      <c r="CL15" s="1973" t="n"/>
    </row>
    <row r="16" ht="31.2" customFormat="1" customHeight="1" s="225">
      <c r="A16" s="1524" t="inlineStr">
        <is>
          <t>鄂州市</t>
        </is>
      </c>
      <c r="B16" s="1519" t="inlineStr">
        <is>
          <t>客运量（万人）</t>
        </is>
      </c>
      <c r="C16" s="1973">
        <f>班线包车!C26+公交!C29+出租!C29+网约车!C29</f>
        <v/>
      </c>
      <c r="D16" s="1521">
        <f>C16/J16-1</f>
        <v/>
      </c>
      <c r="E16" s="1521" t="n"/>
      <c r="F16" s="1521" t="n"/>
      <c r="G16" s="1521" t="n"/>
      <c r="H16" s="1521" t="n"/>
      <c r="I16" s="2053" t="n"/>
      <c r="J16" s="1973">
        <f>班线包车!T26+公交!T29+出租!T29+网约车!T29</f>
        <v/>
      </c>
      <c r="K16" s="1521">
        <f>J16/AK16-1</f>
        <v/>
      </c>
      <c r="L16" s="1973">
        <f>班线包车!V26+公交!V29+出租!V29+网约车!V29</f>
        <v/>
      </c>
      <c r="M16" s="1521">
        <f>L16/AM16-1</f>
        <v/>
      </c>
      <c r="N16" s="1973">
        <f>班线包车!X26+公交!X29+出租!X29+网约车!X29</f>
        <v/>
      </c>
      <c r="O16" s="1521">
        <f>N16/AO16-1</f>
        <v/>
      </c>
      <c r="P16" s="1973">
        <f>班线包车!Z26+公交!Z29+出租!Z29+网约车!Z29</f>
        <v/>
      </c>
      <c r="Q16" s="1521">
        <f>P16/AQ16-1</f>
        <v/>
      </c>
      <c r="R16" s="1973">
        <f>班线包车!AB26+公交!AB29+出租!AB29+网约车!AB29</f>
        <v/>
      </c>
      <c r="S16" s="1521">
        <f>R16/AS16-1</f>
        <v/>
      </c>
      <c r="T16" s="1973">
        <f>班线包车!AD26+公交!AD29+出租!AD29+网约车!AD29</f>
        <v/>
      </c>
      <c r="U16" s="1521">
        <f>T16/AU16-1</f>
        <v/>
      </c>
      <c r="V16" s="1973">
        <f>班线包车!AF26+公交!AF29+出租!AF29+网约车!AF29</f>
        <v/>
      </c>
      <c r="W16" s="1521">
        <f>V16/AW16-1</f>
        <v/>
      </c>
      <c r="X16" s="1973">
        <f>班线包车!AH26+公交!AH29+出租!AH29+网约车!AH29</f>
        <v/>
      </c>
      <c r="Y16" s="1521">
        <f>X16/AY16-1</f>
        <v/>
      </c>
      <c r="Z16" s="1973">
        <f>班线包车!AJ26+公交!AJ29+出租!AJ29+网约车!AJ29</f>
        <v/>
      </c>
      <c r="AA16" s="1521">
        <f>Z16/BA16-1</f>
        <v/>
      </c>
      <c r="AB16" s="1973">
        <f>班线包车!AL26+公交!AL29+出租!AL29+网约车!AL29</f>
        <v/>
      </c>
      <c r="AC16" s="1521">
        <f>AB16/BC16-1</f>
        <v/>
      </c>
      <c r="AD16" s="1973">
        <f>班线包车!AN26+公交!AN29+出租!AN29+网约车!AN29</f>
        <v/>
      </c>
      <c r="AE16" s="1521">
        <f>AD16/BE16-1</f>
        <v/>
      </c>
      <c r="AF16" s="1973">
        <f>班线包车!AP26+公交!AP29+出租!AP29+网约车!AP29</f>
        <v/>
      </c>
      <c r="AG16" s="1521">
        <f>AF16/BG16-1</f>
        <v/>
      </c>
      <c r="AH16" s="1973">
        <f>J16+L16+N16+P16+R16+T16+V16+X16+Z16+AB16+AD16</f>
        <v/>
      </c>
      <c r="AI16" s="1521">
        <f>AH16/SUM(AK16,AM16,AO16,AQ16,AS16,AU16,AW16,AY16,BA16,BC16,BE16)-1</f>
        <v/>
      </c>
      <c r="AJ16" s="1522" t="n"/>
      <c r="AK16" s="1973">
        <f>班线包车!AU26+公交!AU29+出租!AU29+网约车!AU29</f>
        <v/>
      </c>
      <c r="AL16" s="1522" t="n"/>
      <c r="AM16" s="1973">
        <f>班线包车!AW26+公交!AW29+出租!AW29+网约车!AW29</f>
        <v/>
      </c>
      <c r="AN16" s="1522" t="n"/>
      <c r="AO16" s="1973">
        <f>班线包车!AY26+公交!AY29+出租!AY29+网约车!AY29</f>
        <v/>
      </c>
      <c r="AP16" s="1522" t="n"/>
      <c r="AQ16" s="1973">
        <f>班线包车!BA26+公交!BA29+出租!BA29+网约车!BA29</f>
        <v/>
      </c>
      <c r="AR16" s="1522" t="n"/>
      <c r="AS16" s="1973">
        <f>班线包车!BC26+公交!BC29+出租!BC29+网约车!BC29</f>
        <v/>
      </c>
      <c r="AT16" s="1522" t="n"/>
      <c r="AU16" s="1973">
        <f>班线包车!BE26+公交!BE29+出租!BE29+网约车!BE29</f>
        <v/>
      </c>
      <c r="AV16" s="1522" t="n"/>
      <c r="AW16" s="1973">
        <f>班线包车!BG26+公交!BG29+出租!BG29+网约车!BG29</f>
        <v/>
      </c>
      <c r="AX16" s="1522" t="n"/>
      <c r="AY16" s="1973">
        <f>班线包车!BI26+公交!BI29+出租!BI29+网约车!BI29</f>
        <v/>
      </c>
      <c r="AZ16" s="1522" t="n"/>
      <c r="BA16" s="1973">
        <f>班线包车!BK26+公交!BK29+出租!BK29+网约车!BK29</f>
        <v/>
      </c>
      <c r="BB16" s="1522" t="n"/>
      <c r="BC16" s="1973">
        <f>班线包车!BM26+公交!BM29+出租!BM29+网约车!BM29</f>
        <v/>
      </c>
      <c r="BD16" s="1522" t="n"/>
      <c r="BE16" s="1973">
        <f>班线包车!BO26+公交!BO29+出租!BO29+网约车!BO29</f>
        <v/>
      </c>
      <c r="BF16" s="1522" t="n"/>
      <c r="BG16" s="1973">
        <f>班线包车!BQ26+公交!BQ29+出租!BQ29+网约车!BQ29</f>
        <v/>
      </c>
      <c r="BH16" s="1522" t="n"/>
      <c r="BI16" s="1973">
        <f>班线包车!BS26+公交!BS29+出租!BS29+网约车!BS29</f>
        <v/>
      </c>
      <c r="BJ16" s="1522" t="n"/>
      <c r="BK16" s="1522" t="n"/>
      <c r="BL16" s="1522" t="n"/>
      <c r="BM16" s="1522" t="n"/>
      <c r="BN16" s="1522" t="n"/>
      <c r="BO16" s="1522" t="n"/>
      <c r="BP16" s="1522" t="n"/>
      <c r="BQ16" s="1522" t="n"/>
      <c r="BR16" s="1522" t="n"/>
      <c r="BS16" s="1522" t="n"/>
      <c r="BT16" s="1522" t="n"/>
      <c r="BU16" s="1522" t="n"/>
      <c r="BV16" s="1522" t="n"/>
      <c r="BW16" s="1522" t="n"/>
      <c r="BX16" s="1522" t="n"/>
      <c r="BY16" s="1522" t="n"/>
      <c r="BZ16" s="1522" t="n"/>
      <c r="CA16" s="1522" t="n"/>
      <c r="CB16" s="1522" t="n"/>
      <c r="CC16" s="1522" t="n"/>
      <c r="CD16" s="1522" t="n"/>
      <c r="CE16" s="1522" t="n"/>
      <c r="CF16" s="1522" t="n"/>
      <c r="CG16" s="1522" t="n"/>
      <c r="CH16" s="1522" t="n"/>
      <c r="CI16" s="1522" t="n"/>
      <c r="CJ16" s="1522" t="n"/>
      <c r="CK16" s="1522" t="n"/>
      <c r="CL16" s="1973" t="n"/>
    </row>
    <row r="17" ht="31.2" customFormat="1" customHeight="1" s="225">
      <c r="A17" s="1954" t="n"/>
      <c r="B17" s="1519" t="inlineStr">
        <is>
          <t>周转量（万人公里）</t>
        </is>
      </c>
      <c r="C17" s="1973">
        <f>班线包车!C27+公交!C30+出租!C30+网约车!C30</f>
        <v/>
      </c>
      <c r="D17" s="1521">
        <f>C17/J17-1</f>
        <v/>
      </c>
      <c r="E17" s="1521" t="n"/>
      <c r="F17" s="1521" t="n"/>
      <c r="G17" s="1521" t="n"/>
      <c r="H17" s="1521" t="n"/>
      <c r="I17" s="2053" t="n"/>
      <c r="J17" s="1973">
        <f>班线包车!T27+公交!T30+出租!T30+网约车!T30</f>
        <v/>
      </c>
      <c r="K17" s="1521">
        <f>J17/AK17-1</f>
        <v/>
      </c>
      <c r="L17" s="1973">
        <f>班线包车!V27+公交!V30+出租!V30+网约车!V30</f>
        <v/>
      </c>
      <c r="M17" s="1521">
        <f>L17/AM17-1</f>
        <v/>
      </c>
      <c r="N17" s="1973">
        <f>班线包车!X27+公交!X30+出租!X30+网约车!X30</f>
        <v/>
      </c>
      <c r="O17" s="1521">
        <f>N17/AO17-1</f>
        <v/>
      </c>
      <c r="P17" s="1973">
        <f>班线包车!Z27+公交!Z30+出租!Z30+网约车!Z30</f>
        <v/>
      </c>
      <c r="Q17" s="1521">
        <f>P17/AQ17-1</f>
        <v/>
      </c>
      <c r="R17" s="1973">
        <f>班线包车!AB27+公交!AB30+出租!AB30+网约车!AB30</f>
        <v/>
      </c>
      <c r="S17" s="1521">
        <f>R17/AS17-1</f>
        <v/>
      </c>
      <c r="T17" s="1973">
        <f>班线包车!AD27+公交!AD30+出租!AD30+网约车!AD30</f>
        <v/>
      </c>
      <c r="U17" s="1521">
        <f>T17/AU17-1</f>
        <v/>
      </c>
      <c r="V17" s="1973">
        <f>班线包车!AF27+公交!AF30+出租!AF30+网约车!AF30</f>
        <v/>
      </c>
      <c r="W17" s="1521">
        <f>V17/AW17-1</f>
        <v/>
      </c>
      <c r="X17" s="1973">
        <f>班线包车!AH27+公交!AH30+出租!AH30+网约车!AH30</f>
        <v/>
      </c>
      <c r="Y17" s="1521">
        <f>X17/AY17-1</f>
        <v/>
      </c>
      <c r="Z17" s="1973">
        <f>班线包车!AJ27+公交!AJ30+出租!AJ30+网约车!AJ30</f>
        <v/>
      </c>
      <c r="AA17" s="1521">
        <f>Z17/BA17-1</f>
        <v/>
      </c>
      <c r="AB17" s="1973">
        <f>班线包车!AL27+公交!AL30+出租!AL30+网约车!AL30</f>
        <v/>
      </c>
      <c r="AC17" s="1521">
        <f>AB17/BC17-1</f>
        <v/>
      </c>
      <c r="AD17" s="1973">
        <f>班线包车!AN27+公交!AN30+出租!AN30+网约车!AN30</f>
        <v/>
      </c>
      <c r="AE17" s="1521">
        <f>AD17/BE17-1</f>
        <v/>
      </c>
      <c r="AF17" s="1973">
        <f>班线包车!AP27+公交!AP30+出租!AP30+网约车!AP30</f>
        <v/>
      </c>
      <c r="AG17" s="1521">
        <f>AF17/BG17-1</f>
        <v/>
      </c>
      <c r="AH17" s="1973">
        <f>J17+L17+N17+P17+R17+T17+V17+X17+Z17+AB17+AD17</f>
        <v/>
      </c>
      <c r="AI17" s="1521">
        <f>AH17/SUM(AK17,AM17,AO17,AQ17,AS17,AU17,AW17,AY17,BA17,BC17,BE17)-1</f>
        <v/>
      </c>
      <c r="AJ17" s="1522" t="n"/>
      <c r="AK17" s="1973">
        <f>班线包车!AU27+公交!AU30+出租!AU30+网约车!AU30</f>
        <v/>
      </c>
      <c r="AL17" s="1522" t="n"/>
      <c r="AM17" s="1973">
        <f>班线包车!AW27+公交!AW30+出租!AW30+网约车!AW30</f>
        <v/>
      </c>
      <c r="AN17" s="1522" t="n"/>
      <c r="AO17" s="1973">
        <f>班线包车!AY27+公交!AY30+出租!AY30+网约车!AY30</f>
        <v/>
      </c>
      <c r="AP17" s="1522" t="n"/>
      <c r="AQ17" s="1973">
        <f>班线包车!BA27+公交!BA30+出租!BA30+网约车!BA30</f>
        <v/>
      </c>
      <c r="AR17" s="1522" t="n"/>
      <c r="AS17" s="1973">
        <f>班线包车!BC27+公交!BC30+出租!BC30+网约车!BC30</f>
        <v/>
      </c>
      <c r="AT17" s="1522" t="n"/>
      <c r="AU17" s="1973">
        <f>班线包车!BE27+公交!BE30+出租!BE30+网约车!BE30</f>
        <v/>
      </c>
      <c r="AV17" s="1522" t="n"/>
      <c r="AW17" s="1973">
        <f>班线包车!BG27+公交!BG30+出租!BG30+网约车!BG30</f>
        <v/>
      </c>
      <c r="AX17" s="1522" t="n"/>
      <c r="AY17" s="1973">
        <f>班线包车!BI27+公交!BI30+出租!BI30+网约车!BI30</f>
        <v/>
      </c>
      <c r="AZ17" s="1522" t="n"/>
      <c r="BA17" s="1973">
        <f>班线包车!BK27+公交!BK30+出租!BK30+网约车!BK30</f>
        <v/>
      </c>
      <c r="BB17" s="1522" t="n"/>
      <c r="BC17" s="1973">
        <f>班线包车!BM27+公交!BM30+出租!BM30+网约车!BM30</f>
        <v/>
      </c>
      <c r="BD17" s="1522" t="n"/>
      <c r="BE17" s="1973">
        <f>班线包车!BO27+公交!BO30+出租!BO30+网约车!BO30</f>
        <v/>
      </c>
      <c r="BF17" s="1522" t="n"/>
      <c r="BG17" s="1973">
        <f>班线包车!BQ27+公交!BQ30+出租!BQ30+网约车!BQ30</f>
        <v/>
      </c>
      <c r="BH17" s="1522" t="n"/>
      <c r="BI17" s="1973">
        <f>班线包车!BS27+公交!BS30+出租!BS30+网约车!BS30</f>
        <v/>
      </c>
      <c r="BJ17" s="1522" t="n"/>
      <c r="BK17" s="1522" t="n"/>
      <c r="BL17" s="1522" t="n"/>
      <c r="BM17" s="1522" t="n"/>
      <c r="BN17" s="1522" t="n"/>
      <c r="BO17" s="1522" t="n"/>
      <c r="BP17" s="1522" t="n"/>
      <c r="BQ17" s="1522" t="n"/>
      <c r="BR17" s="1522" t="n"/>
      <c r="BS17" s="1522" t="n"/>
      <c r="BT17" s="1522" t="n"/>
      <c r="BU17" s="1522" t="n"/>
      <c r="BV17" s="1522" t="n"/>
      <c r="BW17" s="1522" t="n"/>
      <c r="BX17" s="1522" t="n"/>
      <c r="BY17" s="1522" t="n"/>
      <c r="BZ17" s="1522" t="n"/>
      <c r="CA17" s="1522" t="n"/>
      <c r="CB17" s="1522" t="n"/>
      <c r="CC17" s="1522" t="n"/>
      <c r="CD17" s="1522" t="n"/>
      <c r="CE17" s="1522" t="n"/>
      <c r="CF17" s="1522" t="n"/>
      <c r="CG17" s="1522" t="n"/>
      <c r="CH17" s="1522" t="n"/>
      <c r="CI17" s="1522" t="n"/>
      <c r="CJ17" s="1522" t="n"/>
      <c r="CK17" s="1522" t="n"/>
      <c r="CL17" s="1973" t="n"/>
    </row>
    <row r="18" ht="31.2" customFormat="1" customHeight="1" s="225">
      <c r="A18" s="1524" t="inlineStr">
        <is>
          <t>荆门市</t>
        </is>
      </c>
      <c r="B18" s="1519" t="inlineStr">
        <is>
          <t>客运量（万人）</t>
        </is>
      </c>
      <c r="C18" s="1973">
        <f>班线包车!C28+公交!C33+出租!C33+网约车!C33</f>
        <v/>
      </c>
      <c r="D18" s="1521">
        <f>C18/J18-1</f>
        <v/>
      </c>
      <c r="E18" s="1521" t="n"/>
      <c r="F18" s="1521" t="n"/>
      <c r="G18" s="1521" t="n"/>
      <c r="H18" s="1521" t="n"/>
      <c r="I18" s="2053" t="n"/>
      <c r="J18" s="1973">
        <f>班线包车!T28+公交!T33+出租!T33+网约车!T33</f>
        <v/>
      </c>
      <c r="K18" s="1521">
        <f>J18/AK18-1</f>
        <v/>
      </c>
      <c r="L18" s="1973">
        <f>班线包车!V28+公交!V33+出租!V33+网约车!V33</f>
        <v/>
      </c>
      <c r="M18" s="1521">
        <f>L18/AM18-1</f>
        <v/>
      </c>
      <c r="N18" s="1973">
        <f>班线包车!X28+公交!X33+出租!X33+网约车!X33</f>
        <v/>
      </c>
      <c r="O18" s="1521">
        <f>N18/AO18-1</f>
        <v/>
      </c>
      <c r="P18" s="1973">
        <f>班线包车!Z28+公交!Z33+出租!Z33+网约车!Z33</f>
        <v/>
      </c>
      <c r="Q18" s="1521">
        <f>P18/AQ18-1</f>
        <v/>
      </c>
      <c r="R18" s="1973">
        <f>班线包车!AB28+公交!AB33+出租!AB33+网约车!AB33</f>
        <v/>
      </c>
      <c r="S18" s="1521">
        <f>R18/AS18-1</f>
        <v/>
      </c>
      <c r="T18" s="1973">
        <f>班线包车!AD28+公交!AD33+出租!AD33+网约车!AD33</f>
        <v/>
      </c>
      <c r="U18" s="1521">
        <f>T18/AU18-1</f>
        <v/>
      </c>
      <c r="V18" s="1973">
        <f>班线包车!AF28+公交!AF33+出租!AF33+网约车!AF33</f>
        <v/>
      </c>
      <c r="W18" s="1521">
        <f>V18/AW18-1</f>
        <v/>
      </c>
      <c r="X18" s="1973">
        <f>班线包车!AH28+公交!AH33+出租!AH33+网约车!AH33</f>
        <v/>
      </c>
      <c r="Y18" s="1521">
        <f>X18/AY18-1</f>
        <v/>
      </c>
      <c r="Z18" s="1973">
        <f>班线包车!AJ28+公交!AJ33+出租!AJ33+网约车!AJ33</f>
        <v/>
      </c>
      <c r="AA18" s="1521">
        <f>Z18/BA18-1</f>
        <v/>
      </c>
      <c r="AB18" s="1973">
        <f>班线包车!AL28+公交!AL33+出租!AL33+网约车!AL33</f>
        <v/>
      </c>
      <c r="AC18" s="1521">
        <f>AB18/BC18-1</f>
        <v/>
      </c>
      <c r="AD18" s="1973">
        <f>班线包车!AN28+公交!AN33+出租!AN33+网约车!AN33</f>
        <v/>
      </c>
      <c r="AE18" s="1521">
        <f>AD18/BE18-1</f>
        <v/>
      </c>
      <c r="AF18" s="1973">
        <f>班线包车!AP28+公交!AP33+出租!AP33+网约车!AP33</f>
        <v/>
      </c>
      <c r="AG18" s="1521">
        <f>AF18/BG18-1</f>
        <v/>
      </c>
      <c r="AH18" s="1973">
        <f>J18+L18+N18+P18+R18+T18+V18+X18+Z18+AB18+AD18</f>
        <v/>
      </c>
      <c r="AI18" s="1521">
        <f>AH18/SUM(AK18,AM18,AO18,AQ18,AS18,AU18,AW18,AY18,BA18,BC18,BE18)-1</f>
        <v/>
      </c>
      <c r="AJ18" s="1522" t="n"/>
      <c r="AK18" s="1973">
        <f>班线包车!AU28+公交!AU33+出租!AU33+网约车!AU33</f>
        <v/>
      </c>
      <c r="AL18" s="1522" t="n"/>
      <c r="AM18" s="1973">
        <f>班线包车!AW28+公交!AW33+出租!AW33+网约车!AW33</f>
        <v/>
      </c>
      <c r="AN18" s="1522" t="n"/>
      <c r="AO18" s="1973">
        <f>班线包车!AY28+公交!AY33+出租!AY33+网约车!AY33</f>
        <v/>
      </c>
      <c r="AP18" s="1522" t="n"/>
      <c r="AQ18" s="1973">
        <f>班线包车!BA28+公交!BA33+出租!BA33+网约车!BA33</f>
        <v/>
      </c>
      <c r="AR18" s="1522" t="n"/>
      <c r="AS18" s="1973">
        <f>班线包车!BC28+公交!BC33+出租!BC33+网约车!BC33</f>
        <v/>
      </c>
      <c r="AT18" s="1522" t="n"/>
      <c r="AU18" s="1973">
        <f>班线包车!BE28+公交!BE33+出租!BE33+网约车!BE33</f>
        <v/>
      </c>
      <c r="AV18" s="1522" t="n"/>
      <c r="AW18" s="1973">
        <f>班线包车!BG28+公交!BG33+出租!BG33+网约车!BG33</f>
        <v/>
      </c>
      <c r="AX18" s="1522" t="n"/>
      <c r="AY18" s="1973">
        <f>班线包车!BI28+公交!BI33+出租!BI33+网约车!BI33</f>
        <v/>
      </c>
      <c r="AZ18" s="1522" t="n"/>
      <c r="BA18" s="1973">
        <f>班线包车!BK28+公交!BK33+出租!BK33+网约车!BK33</f>
        <v/>
      </c>
      <c r="BB18" s="1522" t="n"/>
      <c r="BC18" s="1973">
        <f>班线包车!BM28+公交!BM33+出租!BM33+网约车!BM33</f>
        <v/>
      </c>
      <c r="BD18" s="1522" t="n"/>
      <c r="BE18" s="1973">
        <f>班线包车!BO28+公交!BO33+出租!BO33+网约车!BO33</f>
        <v/>
      </c>
      <c r="BF18" s="1522" t="n"/>
      <c r="BG18" s="1973">
        <f>班线包车!BQ28+公交!BQ33+出租!BQ33+网约车!BQ33</f>
        <v/>
      </c>
      <c r="BH18" s="1522" t="n"/>
      <c r="BI18" s="1973">
        <f>班线包车!BS28+公交!BS33+出租!BS33+网约车!BS33</f>
        <v/>
      </c>
      <c r="BJ18" s="1522" t="n"/>
      <c r="BK18" s="1522" t="n"/>
      <c r="BL18" s="1522" t="n"/>
      <c r="BM18" s="1522" t="n"/>
      <c r="BN18" s="1522" t="n"/>
      <c r="BO18" s="1522" t="n"/>
      <c r="BP18" s="1522" t="n"/>
      <c r="BQ18" s="1522" t="n"/>
      <c r="BR18" s="1522" t="n"/>
      <c r="BS18" s="1522" t="n"/>
      <c r="BT18" s="1522" t="n"/>
      <c r="BU18" s="1522" t="n"/>
      <c r="BV18" s="1522" t="n"/>
      <c r="BW18" s="1522" t="n"/>
      <c r="BX18" s="1522" t="n"/>
      <c r="BY18" s="1522" t="n"/>
      <c r="BZ18" s="1522" t="n"/>
      <c r="CA18" s="1522" t="n"/>
      <c r="CB18" s="1522" t="n"/>
      <c r="CC18" s="1522" t="n"/>
      <c r="CD18" s="1522" t="n"/>
      <c r="CE18" s="1522" t="n"/>
      <c r="CF18" s="1522" t="n"/>
      <c r="CG18" s="1522" t="n"/>
      <c r="CH18" s="1522" t="n"/>
      <c r="CI18" s="1522" t="n"/>
      <c r="CJ18" s="1522" t="n"/>
      <c r="CK18" s="1522" t="n"/>
      <c r="CL18" s="1973" t="n"/>
    </row>
    <row r="19" ht="31.2" customFormat="1" customHeight="1" s="225">
      <c r="A19" s="1954" t="n"/>
      <c r="B19" s="1519" t="inlineStr">
        <is>
          <t>周转量（万人公里）</t>
        </is>
      </c>
      <c r="C19" s="1973">
        <f>班线包车!C29+公交!C34+出租!C34+网约车!C34</f>
        <v/>
      </c>
      <c r="D19" s="1521">
        <f>C19/J19-1</f>
        <v/>
      </c>
      <c r="E19" s="1521" t="n"/>
      <c r="F19" s="1521" t="n"/>
      <c r="G19" s="1521" t="n"/>
      <c r="H19" s="1521" t="n"/>
      <c r="I19" s="2053" t="n"/>
      <c r="J19" s="1973">
        <f>班线包车!T29+公交!T34+出租!T34+网约车!T34</f>
        <v/>
      </c>
      <c r="K19" s="1521">
        <f>J19/AK19-1</f>
        <v/>
      </c>
      <c r="L19" s="1973">
        <f>班线包车!V29+公交!V34+出租!V34+网约车!V34</f>
        <v/>
      </c>
      <c r="M19" s="1521">
        <f>L19/AM19-1</f>
        <v/>
      </c>
      <c r="N19" s="1973">
        <f>班线包车!X29+公交!X34+出租!X34+网约车!X34</f>
        <v/>
      </c>
      <c r="O19" s="1521">
        <f>N19/AO19-1</f>
        <v/>
      </c>
      <c r="P19" s="1973">
        <f>班线包车!Z29+公交!Z34+出租!Z34+网约车!Z34</f>
        <v/>
      </c>
      <c r="Q19" s="1521">
        <f>P19/AQ19-1</f>
        <v/>
      </c>
      <c r="R19" s="1973">
        <f>班线包车!AB29+公交!AB34+出租!AB34+网约车!AB34</f>
        <v/>
      </c>
      <c r="S19" s="1521">
        <f>R19/AS19-1</f>
        <v/>
      </c>
      <c r="T19" s="1973">
        <f>班线包车!AD29+公交!AD34+出租!AD34+网约车!AD34</f>
        <v/>
      </c>
      <c r="U19" s="1521">
        <f>T19/AU19-1</f>
        <v/>
      </c>
      <c r="V19" s="1973">
        <f>班线包车!AF29+公交!AF34+出租!AF34+网约车!AF34</f>
        <v/>
      </c>
      <c r="W19" s="1521">
        <f>V19/AW19-1</f>
        <v/>
      </c>
      <c r="X19" s="1973">
        <f>班线包车!AH29+公交!AH34+出租!AH34+网约车!AH34</f>
        <v/>
      </c>
      <c r="Y19" s="1521">
        <f>X19/AY19-1</f>
        <v/>
      </c>
      <c r="Z19" s="1973">
        <f>班线包车!AJ29+公交!AJ34+出租!AJ34+网约车!AJ34</f>
        <v/>
      </c>
      <c r="AA19" s="1521">
        <f>Z19/BA19-1</f>
        <v/>
      </c>
      <c r="AB19" s="1973">
        <f>班线包车!AL29+公交!AL34+出租!AL34+网约车!AL34</f>
        <v/>
      </c>
      <c r="AC19" s="1521">
        <f>AB19/BC19-1</f>
        <v/>
      </c>
      <c r="AD19" s="1973">
        <f>班线包车!AN29+公交!AN34+出租!AN34+网约车!AN34</f>
        <v/>
      </c>
      <c r="AE19" s="1521">
        <f>AD19/BE19-1</f>
        <v/>
      </c>
      <c r="AF19" s="1973">
        <f>班线包车!AP29+公交!AP34+出租!AP34+网约车!AP34</f>
        <v/>
      </c>
      <c r="AG19" s="1521">
        <f>AF19/BG19-1</f>
        <v/>
      </c>
      <c r="AH19" s="1973">
        <f>J19+L19+N19+P19+R19+T19+V19+X19+Z19+AB19+AD19</f>
        <v/>
      </c>
      <c r="AI19" s="1521">
        <f>AH19/SUM(AK19,AM19,AO19,AQ19,AS19,AU19,AW19,AY19,BA19,BC19,BE19)-1</f>
        <v/>
      </c>
      <c r="AJ19" s="1522" t="n"/>
      <c r="AK19" s="1973">
        <f>班线包车!AU29+公交!AU34+出租!AU34+网约车!AU34</f>
        <v/>
      </c>
      <c r="AL19" s="1522" t="n"/>
      <c r="AM19" s="1973">
        <f>班线包车!AW29+公交!AW34+出租!AW34+网约车!AW34</f>
        <v/>
      </c>
      <c r="AN19" s="1522" t="n"/>
      <c r="AO19" s="1973">
        <f>班线包车!AY29+公交!AY34+出租!AY34+网约车!AY34</f>
        <v/>
      </c>
      <c r="AP19" s="1522" t="n"/>
      <c r="AQ19" s="1973">
        <f>班线包车!BA29+公交!BA34+出租!BA34+网约车!BA34</f>
        <v/>
      </c>
      <c r="AR19" s="1522" t="n"/>
      <c r="AS19" s="1973">
        <f>班线包车!BC29+公交!BC34+出租!BC34+网约车!BC34</f>
        <v/>
      </c>
      <c r="AT19" s="1522" t="n"/>
      <c r="AU19" s="1973">
        <f>班线包车!BE29+公交!BE34+出租!BE34+网约车!BE34</f>
        <v/>
      </c>
      <c r="AV19" s="1522" t="n"/>
      <c r="AW19" s="1973">
        <f>班线包车!BG29+公交!BG34+出租!BG34+网约车!BG34</f>
        <v/>
      </c>
      <c r="AX19" s="1522" t="n"/>
      <c r="AY19" s="1973">
        <f>班线包车!BI29+公交!BI34+出租!BI34+网约车!BI34</f>
        <v/>
      </c>
      <c r="AZ19" s="1522" t="n"/>
      <c r="BA19" s="1973">
        <f>班线包车!BK29+公交!BK34+出租!BK34+网约车!BK34</f>
        <v/>
      </c>
      <c r="BB19" s="1522" t="n"/>
      <c r="BC19" s="1973">
        <f>班线包车!BM29+公交!BM34+出租!BM34+网约车!BM34</f>
        <v/>
      </c>
      <c r="BD19" s="1522" t="n"/>
      <c r="BE19" s="1973">
        <f>班线包车!BO29+公交!BO34+出租!BO34+网约车!BO34</f>
        <v/>
      </c>
      <c r="BF19" s="1522" t="n"/>
      <c r="BG19" s="1973">
        <f>班线包车!BQ29+公交!BQ34+出租!BQ34+网约车!BQ34</f>
        <v/>
      </c>
      <c r="BH19" s="1522" t="n"/>
      <c r="BI19" s="1973">
        <f>班线包车!BS29+公交!BS34+出租!BS34+网约车!BS34</f>
        <v/>
      </c>
      <c r="BJ19" s="1522" t="n"/>
      <c r="BK19" s="1522" t="n"/>
      <c r="BL19" s="1522" t="n"/>
      <c r="BM19" s="1522" t="n"/>
      <c r="BN19" s="1522" t="n"/>
      <c r="BO19" s="1522" t="n"/>
      <c r="BP19" s="1522" t="n"/>
      <c r="BQ19" s="1522" t="n"/>
      <c r="BR19" s="1522" t="n"/>
      <c r="BS19" s="1522" t="n"/>
      <c r="BT19" s="1522" t="n"/>
      <c r="BU19" s="1522" t="n"/>
      <c r="BV19" s="1522" t="n"/>
      <c r="BW19" s="1522" t="n"/>
      <c r="BX19" s="1522" t="n"/>
      <c r="BY19" s="1522" t="n"/>
      <c r="BZ19" s="1522" t="n"/>
      <c r="CA19" s="1522" t="n"/>
      <c r="CB19" s="1522" t="n"/>
      <c r="CC19" s="1522" t="n"/>
      <c r="CD19" s="1522" t="n"/>
      <c r="CE19" s="1522" t="n"/>
      <c r="CF19" s="1522" t="n"/>
      <c r="CG19" s="1522" t="n"/>
      <c r="CH19" s="1522" t="n"/>
      <c r="CI19" s="1522" t="n"/>
      <c r="CJ19" s="1522" t="n"/>
      <c r="CK19" s="1522" t="n"/>
      <c r="CL19" s="1973" t="n"/>
    </row>
    <row r="20" ht="31.2" customFormat="1" customHeight="1" s="225">
      <c r="A20" s="1524" t="inlineStr">
        <is>
          <t>孝感市</t>
        </is>
      </c>
      <c r="B20" s="1519" t="inlineStr">
        <is>
          <t>客运量（万人）</t>
        </is>
      </c>
      <c r="C20" s="1973">
        <f>班线包车!C32+公交!C37+出租!C37+网约车!C37</f>
        <v/>
      </c>
      <c r="D20" s="1521">
        <f>C20/J20-1</f>
        <v/>
      </c>
      <c r="E20" s="1521" t="n"/>
      <c r="F20" s="1521" t="n"/>
      <c r="G20" s="1521" t="n"/>
      <c r="H20" s="1521" t="n"/>
      <c r="I20" s="2053" t="n"/>
      <c r="J20" s="1973">
        <f>班线包车!T32+公交!T37+出租!T37+网约车!T37</f>
        <v/>
      </c>
      <c r="K20" s="1521">
        <f>J20/AK20-1</f>
        <v/>
      </c>
      <c r="L20" s="1973">
        <f>班线包车!V32+公交!V37+出租!V37+网约车!V37</f>
        <v/>
      </c>
      <c r="M20" s="1521">
        <f>L20/AM20-1</f>
        <v/>
      </c>
      <c r="N20" s="1973">
        <f>班线包车!X32+公交!X37+出租!X37+网约车!X37</f>
        <v/>
      </c>
      <c r="O20" s="1521">
        <f>N20/AO20-1</f>
        <v/>
      </c>
      <c r="P20" s="1973">
        <f>班线包车!Z32+公交!Z37+出租!Z37+网约车!Z37</f>
        <v/>
      </c>
      <c r="Q20" s="1521">
        <f>P20/AQ20-1</f>
        <v/>
      </c>
      <c r="R20" s="1973">
        <f>班线包车!AB32+公交!AB37+出租!AB37+网约车!AB37</f>
        <v/>
      </c>
      <c r="S20" s="1521">
        <f>R20/AS20-1</f>
        <v/>
      </c>
      <c r="T20" s="1973">
        <f>班线包车!AD32+公交!AD37+出租!AD37+网约车!AD37</f>
        <v/>
      </c>
      <c r="U20" s="1521">
        <f>T20/AU20-1</f>
        <v/>
      </c>
      <c r="V20" s="1973">
        <f>班线包车!AF32+公交!AF37+出租!AF37+网约车!AF37</f>
        <v/>
      </c>
      <c r="W20" s="1521">
        <f>V20/AW20-1</f>
        <v/>
      </c>
      <c r="X20" s="1973">
        <f>班线包车!AH32+公交!AH37+出租!AH37+网约车!AH37</f>
        <v/>
      </c>
      <c r="Y20" s="1521">
        <f>X20/AY20-1</f>
        <v/>
      </c>
      <c r="Z20" s="1973">
        <f>班线包车!AJ32+公交!AJ37+出租!AJ37+网约车!AJ37</f>
        <v/>
      </c>
      <c r="AA20" s="1521">
        <f>Z20/BA20-1</f>
        <v/>
      </c>
      <c r="AB20" s="1973">
        <f>班线包车!AL32+公交!AL37+出租!AL37+网约车!AL37</f>
        <v/>
      </c>
      <c r="AC20" s="1521">
        <f>AB20/BC20-1</f>
        <v/>
      </c>
      <c r="AD20" s="1973">
        <f>班线包车!AN32+公交!AN37+出租!AN37+网约车!AN37</f>
        <v/>
      </c>
      <c r="AE20" s="1521">
        <f>AD20/BE20-1</f>
        <v/>
      </c>
      <c r="AF20" s="1973">
        <f>班线包车!AP32+公交!AP37+出租!AP37+网约车!AP37</f>
        <v/>
      </c>
      <c r="AG20" s="1521">
        <f>AF20/BG20-1</f>
        <v/>
      </c>
      <c r="AH20" s="1973">
        <f>J20+L20+N20+P20+R20+T20+V20+X20+Z20+AB20+AD20</f>
        <v/>
      </c>
      <c r="AI20" s="1521">
        <f>AH20/SUM(AK20,AM20,AO20,AQ20,AS20,AU20,AW20,AY20,BA20,BC20,BE20)-1</f>
        <v/>
      </c>
      <c r="AJ20" s="1522" t="n"/>
      <c r="AK20" s="1973">
        <f>班线包车!AU32+公交!AU37+出租!AU37+网约车!AU37</f>
        <v/>
      </c>
      <c r="AL20" s="1522" t="n"/>
      <c r="AM20" s="1973">
        <f>班线包车!AW32+公交!AW37+出租!AW37+网约车!AW37</f>
        <v/>
      </c>
      <c r="AN20" s="1522" t="n"/>
      <c r="AO20" s="1973">
        <f>班线包车!AY32+公交!AY37+出租!AY37+网约车!AY37</f>
        <v/>
      </c>
      <c r="AP20" s="1522" t="n"/>
      <c r="AQ20" s="1973">
        <f>班线包车!BA32+公交!BA37+出租!BA37+网约车!BA37</f>
        <v/>
      </c>
      <c r="AR20" s="1522" t="n"/>
      <c r="AS20" s="1973">
        <f>班线包车!BC32+公交!BC37+出租!BC37+网约车!BC37</f>
        <v/>
      </c>
      <c r="AT20" s="1522" t="n"/>
      <c r="AU20" s="1973">
        <f>班线包车!BE32+公交!BE37+出租!BE37+网约车!BE37</f>
        <v/>
      </c>
      <c r="AV20" s="1522" t="n"/>
      <c r="AW20" s="1973">
        <f>班线包车!BG32+公交!BG37+出租!BG37+网约车!BG37</f>
        <v/>
      </c>
      <c r="AX20" s="1522" t="n"/>
      <c r="AY20" s="1973">
        <f>班线包车!BI32+公交!BI37+出租!BI37+网约车!BI37</f>
        <v/>
      </c>
      <c r="AZ20" s="1522" t="n"/>
      <c r="BA20" s="1973">
        <f>班线包车!BK32+公交!BK37+出租!BK37+网约车!BK37</f>
        <v/>
      </c>
      <c r="BB20" s="1522" t="n"/>
      <c r="BC20" s="1973">
        <f>班线包车!BM32+公交!BM37+出租!BM37+网约车!BM37</f>
        <v/>
      </c>
      <c r="BD20" s="1522" t="n"/>
      <c r="BE20" s="1973">
        <f>班线包车!BO32+公交!BO37+出租!BO37+网约车!BO37</f>
        <v/>
      </c>
      <c r="BF20" s="1522" t="n"/>
      <c r="BG20" s="1973">
        <f>班线包车!BQ32+公交!BQ37+出租!BQ37+网约车!BQ37</f>
        <v/>
      </c>
      <c r="BH20" s="1522" t="n"/>
      <c r="BI20" s="1973">
        <f>班线包车!BS32+公交!BS37+出租!BS37+网约车!BS37</f>
        <v/>
      </c>
      <c r="BJ20" s="1522" t="n"/>
      <c r="BK20" s="1522" t="n"/>
      <c r="BL20" s="1522" t="n"/>
      <c r="BM20" s="1522" t="n"/>
      <c r="BN20" s="1522" t="n"/>
      <c r="BO20" s="1522" t="n"/>
      <c r="BP20" s="1522" t="n"/>
      <c r="BQ20" s="1522" t="n"/>
      <c r="BR20" s="1522" t="n"/>
      <c r="BS20" s="1522" t="n"/>
      <c r="BT20" s="1522" t="n"/>
      <c r="BU20" s="1522" t="n"/>
      <c r="BV20" s="1522" t="n"/>
      <c r="BW20" s="1522" t="n"/>
      <c r="BX20" s="1522" t="n"/>
      <c r="BY20" s="1522" t="n"/>
      <c r="BZ20" s="1522" t="n"/>
      <c r="CA20" s="1522" t="n"/>
      <c r="CB20" s="1522" t="n"/>
      <c r="CC20" s="1522" t="n"/>
      <c r="CD20" s="1522" t="n"/>
      <c r="CE20" s="1522" t="n"/>
      <c r="CF20" s="1522" t="n"/>
      <c r="CG20" s="1522" t="n"/>
      <c r="CH20" s="1522" t="n"/>
      <c r="CI20" s="1522" t="n"/>
      <c r="CJ20" s="1522" t="n"/>
      <c r="CK20" s="1522" t="n"/>
      <c r="CL20" s="1973" t="n"/>
    </row>
    <row r="21" ht="31.2" customFormat="1" customHeight="1" s="225">
      <c r="A21" s="1954" t="n"/>
      <c r="B21" s="1519" t="inlineStr">
        <is>
          <t>周转量（万人公里）</t>
        </is>
      </c>
      <c r="C21" s="1973">
        <f>班线包车!C33+公交!C38+出租!C38+网约车!C38</f>
        <v/>
      </c>
      <c r="D21" s="1521">
        <f>C21/J21-1</f>
        <v/>
      </c>
      <c r="E21" s="1521" t="n"/>
      <c r="F21" s="1521" t="n"/>
      <c r="G21" s="1521" t="n"/>
      <c r="H21" s="1521" t="n"/>
      <c r="I21" s="2053" t="n"/>
      <c r="J21" s="1973">
        <f>班线包车!T33+公交!T38+出租!T38+网约车!T38</f>
        <v/>
      </c>
      <c r="K21" s="1521">
        <f>J21/AK21-1</f>
        <v/>
      </c>
      <c r="L21" s="1973">
        <f>班线包车!V33+公交!V38+出租!V38+网约车!V38</f>
        <v/>
      </c>
      <c r="M21" s="1521">
        <f>L21/AM21-1</f>
        <v/>
      </c>
      <c r="N21" s="1973">
        <f>班线包车!X33+公交!X38+出租!X38+网约车!X38</f>
        <v/>
      </c>
      <c r="O21" s="1521">
        <f>N21/AO21-1</f>
        <v/>
      </c>
      <c r="P21" s="1973">
        <f>班线包车!Z33+公交!Z38+出租!Z38+网约车!Z38</f>
        <v/>
      </c>
      <c r="Q21" s="1521">
        <f>P21/AQ21-1</f>
        <v/>
      </c>
      <c r="R21" s="1973">
        <f>班线包车!AB33+公交!AB38+出租!AB38+网约车!AB38</f>
        <v/>
      </c>
      <c r="S21" s="1521">
        <f>R21/AS21-1</f>
        <v/>
      </c>
      <c r="T21" s="1973">
        <f>班线包车!AD33+公交!AD38+出租!AD38+网约车!AD38</f>
        <v/>
      </c>
      <c r="U21" s="1521">
        <f>T21/AU21-1</f>
        <v/>
      </c>
      <c r="V21" s="1973">
        <f>班线包车!AF33+公交!AF38+出租!AF38+网约车!AF38</f>
        <v/>
      </c>
      <c r="W21" s="1521">
        <f>V21/AW21-1</f>
        <v/>
      </c>
      <c r="X21" s="1973">
        <f>班线包车!AH33+公交!AH38+出租!AH38+网约车!AH38</f>
        <v/>
      </c>
      <c r="Y21" s="1521">
        <f>X21/AY21-1</f>
        <v/>
      </c>
      <c r="Z21" s="1973">
        <f>班线包车!AJ33+公交!AJ38+出租!AJ38+网约车!AJ38</f>
        <v/>
      </c>
      <c r="AA21" s="1521">
        <f>Z21/BA21-1</f>
        <v/>
      </c>
      <c r="AB21" s="1973">
        <f>班线包车!AL33+公交!AL38+出租!AL38+网约车!AL38</f>
        <v/>
      </c>
      <c r="AC21" s="1521">
        <f>AB21/BC21-1</f>
        <v/>
      </c>
      <c r="AD21" s="1973">
        <f>班线包车!AN33+公交!AN38+出租!AN38+网约车!AN38</f>
        <v/>
      </c>
      <c r="AE21" s="1521">
        <f>AD21/BE21-1</f>
        <v/>
      </c>
      <c r="AF21" s="1973">
        <f>班线包车!AP33+公交!AP38+出租!AP38+网约车!AP38</f>
        <v/>
      </c>
      <c r="AG21" s="1521">
        <f>AF21/BG21-1</f>
        <v/>
      </c>
      <c r="AH21" s="1973">
        <f>J21+L21+N21+P21+R21+T21+V21+X21+Z21+AB21+AD21</f>
        <v/>
      </c>
      <c r="AI21" s="1521">
        <f>AH21/SUM(AK21,AM21,AO21,AQ21,AS21,AU21,AW21,AY21,BA21,BC21,BE21)-1</f>
        <v/>
      </c>
      <c r="AJ21" s="1522" t="n"/>
      <c r="AK21" s="1973">
        <f>班线包车!AU33+公交!AU38+出租!AU38+网约车!AU38</f>
        <v/>
      </c>
      <c r="AL21" s="1522" t="n"/>
      <c r="AM21" s="1973">
        <f>班线包车!AW33+公交!AW38+出租!AW38+网约车!AW38</f>
        <v/>
      </c>
      <c r="AN21" s="1522" t="n"/>
      <c r="AO21" s="1973">
        <f>班线包车!AY33+公交!AY38+出租!AY38+网约车!AY38</f>
        <v/>
      </c>
      <c r="AP21" s="1522" t="n"/>
      <c r="AQ21" s="1973">
        <f>班线包车!BA33+公交!BA38+出租!BA38+网约车!BA38</f>
        <v/>
      </c>
      <c r="AR21" s="1522" t="n"/>
      <c r="AS21" s="1973">
        <f>班线包车!BC33+公交!BC38+出租!BC38+网约车!BC38</f>
        <v/>
      </c>
      <c r="AT21" s="1522" t="n"/>
      <c r="AU21" s="1973">
        <f>班线包车!BE33+公交!BE38+出租!BE38+网约车!BE38</f>
        <v/>
      </c>
      <c r="AV21" s="1522" t="n"/>
      <c r="AW21" s="1973">
        <f>班线包车!BG33+公交!BG38+出租!BG38+网约车!BG38</f>
        <v/>
      </c>
      <c r="AX21" s="1522" t="n"/>
      <c r="AY21" s="1973">
        <f>班线包车!BI33+公交!BI38+出租!BI38+网约车!BI38</f>
        <v/>
      </c>
      <c r="AZ21" s="1522" t="n"/>
      <c r="BA21" s="1973">
        <f>班线包车!BK33+公交!BK38+出租!BK38+网约车!BK38</f>
        <v/>
      </c>
      <c r="BB21" s="1522" t="n"/>
      <c r="BC21" s="1973">
        <f>班线包车!BM33+公交!BM38+出租!BM38+网约车!BM38</f>
        <v/>
      </c>
      <c r="BD21" s="1522" t="n"/>
      <c r="BE21" s="1973">
        <f>班线包车!BO33+公交!BO38+出租!BO38+网约车!BO38</f>
        <v/>
      </c>
      <c r="BF21" s="1522" t="n"/>
      <c r="BG21" s="1973">
        <f>班线包车!BQ33+公交!BQ38+出租!BQ38+网约车!BQ38</f>
        <v/>
      </c>
      <c r="BH21" s="1522" t="n"/>
      <c r="BI21" s="1973">
        <f>班线包车!BS33+公交!BS38+出租!BS38+网约车!BS38</f>
        <v/>
      </c>
      <c r="BJ21" s="1522" t="n"/>
      <c r="BK21" s="1522" t="n"/>
      <c r="BL21" s="1522" t="n"/>
      <c r="BM21" s="1522" t="n"/>
      <c r="BN21" s="1522" t="n"/>
      <c r="BO21" s="1522" t="n"/>
      <c r="BP21" s="1522" t="n"/>
      <c r="BQ21" s="1522" t="n"/>
      <c r="BR21" s="1522" t="n"/>
      <c r="BS21" s="1522" t="n"/>
      <c r="BT21" s="1522" t="n"/>
      <c r="BU21" s="1522" t="n"/>
      <c r="BV21" s="1522" t="n"/>
      <c r="BW21" s="1522" t="n"/>
      <c r="BX21" s="1522" t="n"/>
      <c r="BY21" s="1522" t="n"/>
      <c r="BZ21" s="1522" t="n"/>
      <c r="CA21" s="1522" t="n"/>
      <c r="CB21" s="1522" t="n"/>
      <c r="CC21" s="1522" t="n"/>
      <c r="CD21" s="1522" t="n"/>
      <c r="CE21" s="1522" t="n"/>
      <c r="CF21" s="1522" t="n"/>
      <c r="CG21" s="1522" t="n"/>
      <c r="CH21" s="1522" t="n"/>
      <c r="CI21" s="1522" t="n"/>
      <c r="CJ21" s="1522" t="n"/>
      <c r="CK21" s="1522" t="n"/>
      <c r="CL21" s="1973" t="n"/>
    </row>
    <row r="22" ht="31.2" customFormat="1" customHeight="1" s="225">
      <c r="A22" s="1524" t="inlineStr">
        <is>
          <t>荆州市</t>
        </is>
      </c>
      <c r="B22" s="1519" t="inlineStr">
        <is>
          <t>客运量（万人）</t>
        </is>
      </c>
      <c r="C22" s="1973">
        <f>班线包车!C36+公交!C41+出租!C41+网约车!C41</f>
        <v/>
      </c>
      <c r="D22" s="1521">
        <f>C22/J22-1</f>
        <v/>
      </c>
      <c r="E22" s="1521" t="n"/>
      <c r="F22" s="1521" t="n"/>
      <c r="G22" s="1521" t="n"/>
      <c r="H22" s="1521" t="n"/>
      <c r="I22" s="2053" t="n"/>
      <c r="J22" s="1973">
        <f>班线包车!T36+公交!T41+出租!T41+网约车!T41</f>
        <v/>
      </c>
      <c r="K22" s="1521">
        <f>J22/AK22-1</f>
        <v/>
      </c>
      <c r="L22" s="1973">
        <f>班线包车!V36+公交!V41+出租!V41+网约车!V41</f>
        <v/>
      </c>
      <c r="M22" s="1521">
        <f>L22/AM22-1</f>
        <v/>
      </c>
      <c r="N22" s="1973">
        <f>班线包车!X36+公交!X41+出租!X41+网约车!X41</f>
        <v/>
      </c>
      <c r="O22" s="1521">
        <f>N22/AO22-1</f>
        <v/>
      </c>
      <c r="P22" s="1973">
        <f>班线包车!Z36+公交!Z41+出租!Z41+网约车!Z41</f>
        <v/>
      </c>
      <c r="Q22" s="1521">
        <f>P22/AQ22-1</f>
        <v/>
      </c>
      <c r="R22" s="1973">
        <f>班线包车!AB36+公交!AB41+出租!AB41+网约车!AB41</f>
        <v/>
      </c>
      <c r="S22" s="1521">
        <f>R22/AS22-1</f>
        <v/>
      </c>
      <c r="T22" s="1973">
        <f>班线包车!AD36+公交!AD41+出租!AD41+网约车!AD41</f>
        <v/>
      </c>
      <c r="U22" s="1521">
        <f>T22/AU22-1</f>
        <v/>
      </c>
      <c r="V22" s="1973">
        <f>班线包车!AF36+公交!AF41+出租!AF41+网约车!AF41</f>
        <v/>
      </c>
      <c r="W22" s="1521">
        <f>V22/AW22-1</f>
        <v/>
      </c>
      <c r="X22" s="1973">
        <f>班线包车!AH36+公交!AH41+出租!AH41+网约车!AH41</f>
        <v/>
      </c>
      <c r="Y22" s="1521">
        <f>X22/AY22-1</f>
        <v/>
      </c>
      <c r="Z22" s="1973">
        <f>班线包车!AJ36+公交!AJ41+出租!AJ41+网约车!AJ41</f>
        <v/>
      </c>
      <c r="AA22" s="1521">
        <f>Z22/BA22-1</f>
        <v/>
      </c>
      <c r="AB22" s="1973">
        <f>班线包车!AL36+公交!AL41+出租!AL41+网约车!AL41</f>
        <v/>
      </c>
      <c r="AC22" s="1521">
        <f>AB22/BC22-1</f>
        <v/>
      </c>
      <c r="AD22" s="1973">
        <f>班线包车!AN36+公交!AN41+出租!AN41+网约车!AN41</f>
        <v/>
      </c>
      <c r="AE22" s="1521">
        <f>AD22/BE22-1</f>
        <v/>
      </c>
      <c r="AF22" s="1973">
        <f>班线包车!AP36+公交!AP41+出租!AP41+网约车!AP41</f>
        <v/>
      </c>
      <c r="AG22" s="1521">
        <f>AF22/BG22-1</f>
        <v/>
      </c>
      <c r="AH22" s="1973">
        <f>J22+L22+N22+P22+R22+T22+V22+X22+Z22+AB22+AD22</f>
        <v/>
      </c>
      <c r="AI22" s="1521">
        <f>AH22/SUM(AK22,AM22,AO22,AQ22,AS22,AU22,AW22,AY22,BA22,BC22,BE22)-1</f>
        <v/>
      </c>
      <c r="AJ22" s="1522" t="n"/>
      <c r="AK22" s="1973">
        <f>班线包车!AU36+公交!AU41+出租!AU41+网约车!AU41</f>
        <v/>
      </c>
      <c r="AL22" s="1522" t="n"/>
      <c r="AM22" s="1973">
        <f>班线包车!AW36+公交!AW41+出租!AW41+网约车!AW41</f>
        <v/>
      </c>
      <c r="AN22" s="1522" t="n"/>
      <c r="AO22" s="1973">
        <f>班线包车!AY36+公交!AY41+出租!AY41+网约车!AY41</f>
        <v/>
      </c>
      <c r="AP22" s="1522" t="n"/>
      <c r="AQ22" s="1973">
        <f>班线包车!BA36+公交!BA41+出租!BA41+网约车!BA41</f>
        <v/>
      </c>
      <c r="AR22" s="1522" t="n"/>
      <c r="AS22" s="1973">
        <f>班线包车!BC36+公交!BC41+出租!BC41+网约车!BC41</f>
        <v/>
      </c>
      <c r="AT22" s="1522" t="n"/>
      <c r="AU22" s="1973">
        <f>班线包车!BE36+公交!BE41+出租!BE41+网约车!BE41</f>
        <v/>
      </c>
      <c r="AV22" s="1522" t="n"/>
      <c r="AW22" s="1973">
        <f>班线包车!BG36+公交!BG41+出租!BG41+网约车!BG41</f>
        <v/>
      </c>
      <c r="AX22" s="1522" t="n"/>
      <c r="AY22" s="1973">
        <f>班线包车!BI36+公交!BI41+出租!BI41+网约车!BI41</f>
        <v/>
      </c>
      <c r="AZ22" s="1522" t="n"/>
      <c r="BA22" s="1973">
        <f>班线包车!BK36+公交!BK41+出租!BK41+网约车!BK41</f>
        <v/>
      </c>
      <c r="BB22" s="1522" t="n"/>
      <c r="BC22" s="1973">
        <f>班线包车!BM36+公交!BM41+出租!BM41+网约车!BM41</f>
        <v/>
      </c>
      <c r="BD22" s="1522" t="n"/>
      <c r="BE22" s="1973">
        <f>班线包车!BO36+公交!BO41+出租!BO41+网约车!BO41</f>
        <v/>
      </c>
      <c r="BF22" s="1522" t="n"/>
      <c r="BG22" s="1973">
        <f>班线包车!BQ36+公交!BQ41+出租!BQ41+网约车!BQ41</f>
        <v/>
      </c>
      <c r="BH22" s="1522" t="n"/>
      <c r="BI22" s="1973">
        <f>班线包车!BS36+公交!BS41+出租!BS41+网约车!BS41</f>
        <v/>
      </c>
      <c r="BJ22" s="1522" t="n"/>
      <c r="BK22" s="1522" t="n"/>
      <c r="BL22" s="1522" t="n"/>
      <c r="BM22" s="1522" t="n"/>
      <c r="BN22" s="1522" t="n"/>
      <c r="BO22" s="1522" t="n"/>
      <c r="BP22" s="1522" t="n"/>
      <c r="BQ22" s="1522" t="n"/>
      <c r="BR22" s="1522" t="n"/>
      <c r="BS22" s="1522" t="n"/>
      <c r="BT22" s="1522" t="n"/>
      <c r="BU22" s="1522" t="n"/>
      <c r="BV22" s="1522" t="n"/>
      <c r="BW22" s="1522" t="n"/>
      <c r="BX22" s="1522" t="n"/>
      <c r="BY22" s="1522" t="n"/>
      <c r="BZ22" s="1522" t="n"/>
      <c r="CA22" s="1522" t="n"/>
      <c r="CB22" s="1522" t="n"/>
      <c r="CC22" s="1522" t="n"/>
      <c r="CD22" s="1522" t="n"/>
      <c r="CE22" s="1522" t="n"/>
      <c r="CF22" s="1522" t="n"/>
      <c r="CG22" s="1522" t="n"/>
      <c r="CH22" s="1522" t="n"/>
      <c r="CI22" s="1522" t="n"/>
      <c r="CJ22" s="1522" t="n"/>
      <c r="CK22" s="1522" t="n"/>
      <c r="CL22" s="1973" t="n"/>
    </row>
    <row r="23" ht="31.2" customFormat="1" customHeight="1" s="225">
      <c r="A23" s="1954" t="n"/>
      <c r="B23" s="1519" t="inlineStr">
        <is>
          <t>周转量（万人公里）</t>
        </is>
      </c>
      <c r="C23" s="1973">
        <f>班线包车!C37+公交!C42+出租!C42+网约车!C42</f>
        <v/>
      </c>
      <c r="D23" s="1521">
        <f>C23/J23-1</f>
        <v/>
      </c>
      <c r="E23" s="1521" t="n"/>
      <c r="F23" s="1521" t="n"/>
      <c r="G23" s="1521" t="n"/>
      <c r="H23" s="1521" t="n"/>
      <c r="I23" s="2053" t="n"/>
      <c r="J23" s="1973">
        <f>班线包车!T37+公交!T42+出租!T42+网约车!T42</f>
        <v/>
      </c>
      <c r="K23" s="1521">
        <f>J23/AK23-1</f>
        <v/>
      </c>
      <c r="L23" s="1973">
        <f>班线包车!V37+公交!V42+出租!V42+网约车!V42</f>
        <v/>
      </c>
      <c r="M23" s="1521">
        <f>L23/AM23-1</f>
        <v/>
      </c>
      <c r="N23" s="1973">
        <f>班线包车!X37+公交!X42+出租!X42+网约车!X42</f>
        <v/>
      </c>
      <c r="O23" s="1521">
        <f>N23/AO23-1</f>
        <v/>
      </c>
      <c r="P23" s="1973">
        <f>班线包车!Z37+公交!Z42+出租!Z42+网约车!Z42</f>
        <v/>
      </c>
      <c r="Q23" s="1521">
        <f>P23/AQ23-1</f>
        <v/>
      </c>
      <c r="R23" s="1973">
        <f>班线包车!AB37+公交!AB42+出租!AB42+网约车!AB42</f>
        <v/>
      </c>
      <c r="S23" s="1521">
        <f>R23/AS23-1</f>
        <v/>
      </c>
      <c r="T23" s="1973">
        <f>班线包车!AD37+公交!AD42+出租!AD42+网约车!AD42</f>
        <v/>
      </c>
      <c r="U23" s="1521">
        <f>T23/AU23-1</f>
        <v/>
      </c>
      <c r="V23" s="1973">
        <f>班线包车!AF37+公交!AF42+出租!AF42+网约车!AF42</f>
        <v/>
      </c>
      <c r="W23" s="1521">
        <f>V23/AW23-1</f>
        <v/>
      </c>
      <c r="X23" s="1973">
        <f>班线包车!AH37+公交!AH42+出租!AH42+网约车!AH42</f>
        <v/>
      </c>
      <c r="Y23" s="1521">
        <f>X23/AY23-1</f>
        <v/>
      </c>
      <c r="Z23" s="1973">
        <f>班线包车!AJ37+公交!AJ42+出租!AJ42+网约车!AJ42</f>
        <v/>
      </c>
      <c r="AA23" s="1521">
        <f>Z23/BA23-1</f>
        <v/>
      </c>
      <c r="AB23" s="1973">
        <f>班线包车!AL37+公交!AL42+出租!AL42+网约车!AL42</f>
        <v/>
      </c>
      <c r="AC23" s="1521">
        <f>AB23/BC23-1</f>
        <v/>
      </c>
      <c r="AD23" s="1973">
        <f>班线包车!AN37+公交!AN42+出租!AN42+网约车!AN42</f>
        <v/>
      </c>
      <c r="AE23" s="1521">
        <f>AD23/BE23-1</f>
        <v/>
      </c>
      <c r="AF23" s="1973">
        <f>班线包车!AP37+公交!AP42+出租!AP42+网约车!AP42</f>
        <v/>
      </c>
      <c r="AG23" s="1521">
        <f>AF23/BG23-1</f>
        <v/>
      </c>
      <c r="AH23" s="1973">
        <f>J23+L23+N23+P23+R23+T23+V23+X23+Z23+AB23+AD23</f>
        <v/>
      </c>
      <c r="AI23" s="1521">
        <f>AH23/SUM(AK23,AM23,AO23,AQ23,AS23,AU23,AW23,AY23,BA23,BC23,BE23)-1</f>
        <v/>
      </c>
      <c r="AJ23" s="1522" t="n"/>
      <c r="AK23" s="1973">
        <f>班线包车!AU37+公交!AU42+出租!AU42+网约车!AU42</f>
        <v/>
      </c>
      <c r="AL23" s="1522" t="n"/>
      <c r="AM23" s="1973">
        <f>班线包车!AW37+公交!AW42+出租!AW42+网约车!AW42</f>
        <v/>
      </c>
      <c r="AN23" s="1522" t="n"/>
      <c r="AO23" s="1973">
        <f>班线包车!AY37+公交!AY42+出租!AY42+网约车!AY42</f>
        <v/>
      </c>
      <c r="AP23" s="1522" t="n"/>
      <c r="AQ23" s="1973">
        <f>班线包车!BA37+公交!BA42+出租!BA42+网约车!BA42</f>
        <v/>
      </c>
      <c r="AR23" s="1522" t="n"/>
      <c r="AS23" s="1973">
        <f>班线包车!BC37+公交!BC42+出租!BC42+网约车!BC42</f>
        <v/>
      </c>
      <c r="AT23" s="1522" t="n"/>
      <c r="AU23" s="1973">
        <f>班线包车!BE37+公交!BE42+出租!BE42+网约车!BE42</f>
        <v/>
      </c>
      <c r="AV23" s="1522" t="n"/>
      <c r="AW23" s="1973">
        <f>班线包车!BG37+公交!BG42+出租!BG42+网约车!BG42</f>
        <v/>
      </c>
      <c r="AX23" s="1522" t="n"/>
      <c r="AY23" s="1973">
        <f>班线包车!BI37+公交!BI42+出租!BI42+网约车!BI42</f>
        <v/>
      </c>
      <c r="AZ23" s="1522" t="n"/>
      <c r="BA23" s="1973">
        <f>班线包车!BK37+公交!BK42+出租!BK42+网约车!BK42</f>
        <v/>
      </c>
      <c r="BB23" s="1522" t="n"/>
      <c r="BC23" s="1973">
        <f>班线包车!BM37+公交!BM42+出租!BM42+网约车!BM42</f>
        <v/>
      </c>
      <c r="BD23" s="1522" t="n"/>
      <c r="BE23" s="1973">
        <f>班线包车!BO37+公交!BO42+出租!BO42+网约车!BO42</f>
        <v/>
      </c>
      <c r="BF23" s="1522" t="n"/>
      <c r="BG23" s="1973">
        <f>班线包车!BQ37+公交!BQ42+出租!BQ42+网约车!BQ42</f>
        <v/>
      </c>
      <c r="BH23" s="1522" t="n"/>
      <c r="BI23" s="1973">
        <f>班线包车!BS37+公交!BS42+出租!BS42+网约车!BS42</f>
        <v/>
      </c>
      <c r="BJ23" s="1522" t="n"/>
      <c r="BK23" s="1522" t="n"/>
      <c r="BL23" s="1522" t="n"/>
      <c r="BM23" s="1522" t="n"/>
      <c r="BN23" s="1522" t="n"/>
      <c r="BO23" s="1522" t="n"/>
      <c r="BP23" s="1522" t="n"/>
      <c r="BQ23" s="1522" t="n"/>
      <c r="BR23" s="1522" t="n"/>
      <c r="BS23" s="1522" t="n"/>
      <c r="BT23" s="1522" t="n"/>
      <c r="BU23" s="1522" t="n"/>
      <c r="BV23" s="1522" t="n"/>
      <c r="BW23" s="1522" t="n"/>
      <c r="BX23" s="1522" t="n"/>
      <c r="BY23" s="1522" t="n"/>
      <c r="BZ23" s="1522" t="n"/>
      <c r="CA23" s="1522" t="n"/>
      <c r="CB23" s="1522" t="n"/>
      <c r="CC23" s="1522" t="n"/>
      <c r="CD23" s="1522" t="n"/>
      <c r="CE23" s="1522" t="n"/>
      <c r="CF23" s="1522" t="n"/>
      <c r="CG23" s="1522" t="n"/>
      <c r="CH23" s="1522" t="n"/>
      <c r="CI23" s="1522" t="n"/>
      <c r="CJ23" s="1522" t="n"/>
      <c r="CK23" s="1522" t="n"/>
      <c r="CL23" s="1973" t="n"/>
    </row>
    <row r="24" ht="31.2" customFormat="1" customHeight="1" s="225">
      <c r="A24" s="1524" t="inlineStr">
        <is>
          <t>黄冈市</t>
        </is>
      </c>
      <c r="B24" s="1519" t="inlineStr">
        <is>
          <t>客运量（万人）</t>
        </is>
      </c>
      <c r="C24" s="1973">
        <f>班线包车!C38+公交!C45+出租!C45+网约车!C45</f>
        <v/>
      </c>
      <c r="D24" s="1521">
        <f>C24/J24-1</f>
        <v/>
      </c>
      <c r="E24" s="1521" t="n"/>
      <c r="F24" s="1521" t="n"/>
      <c r="G24" s="1521" t="n"/>
      <c r="H24" s="1521" t="n"/>
      <c r="I24" s="2053" t="n"/>
      <c r="J24" s="1973">
        <f>班线包车!T38+公交!T45+出租!T45+网约车!T45</f>
        <v/>
      </c>
      <c r="K24" s="1521">
        <f>J24/AK24-1</f>
        <v/>
      </c>
      <c r="L24" s="1973">
        <f>班线包车!V38+公交!V45+出租!V45+网约车!V45</f>
        <v/>
      </c>
      <c r="M24" s="1521">
        <f>L24/AM24-1</f>
        <v/>
      </c>
      <c r="N24" s="1973">
        <f>班线包车!X38+公交!X45+出租!X45+网约车!X45</f>
        <v/>
      </c>
      <c r="O24" s="1521">
        <f>N24/AO24-1</f>
        <v/>
      </c>
      <c r="P24" s="1973">
        <f>班线包车!Z38+公交!Z45+出租!Z45+网约车!Z45</f>
        <v/>
      </c>
      <c r="Q24" s="1521">
        <f>P24/AQ24-1</f>
        <v/>
      </c>
      <c r="R24" s="1973">
        <f>班线包车!AB38+公交!AB45+出租!AB45+网约车!AB45</f>
        <v/>
      </c>
      <c r="S24" s="1521">
        <f>R24/AS24-1</f>
        <v/>
      </c>
      <c r="T24" s="1973">
        <f>班线包车!AD38+公交!AD45+出租!AD45+网约车!AD45</f>
        <v/>
      </c>
      <c r="U24" s="1521">
        <f>T24/AU24-1</f>
        <v/>
      </c>
      <c r="V24" s="1973">
        <f>班线包车!AF38+公交!AF45+出租!AF45+网约车!AF45</f>
        <v/>
      </c>
      <c r="W24" s="1521">
        <f>V24/AW24-1</f>
        <v/>
      </c>
      <c r="X24" s="1973">
        <f>班线包车!AH38+公交!AH45+出租!AH45+网约车!AH45</f>
        <v/>
      </c>
      <c r="Y24" s="1521">
        <f>X24/AY24-1</f>
        <v/>
      </c>
      <c r="Z24" s="1973">
        <f>班线包车!AJ38+公交!AJ45+出租!AJ45+网约车!AJ45</f>
        <v/>
      </c>
      <c r="AA24" s="1521">
        <f>Z24/BA24-1</f>
        <v/>
      </c>
      <c r="AB24" s="1973">
        <f>班线包车!AL38+公交!AL45+出租!AL45+网约车!AL45</f>
        <v/>
      </c>
      <c r="AC24" s="1521">
        <f>AB24/BC24-1</f>
        <v/>
      </c>
      <c r="AD24" s="1973">
        <f>班线包车!AN38+公交!AN45+出租!AN45+网约车!AN45</f>
        <v/>
      </c>
      <c r="AE24" s="1521">
        <f>AD24/BE24-1</f>
        <v/>
      </c>
      <c r="AF24" s="1973">
        <f>班线包车!AP38+公交!AP45+出租!AP45+网约车!AP45</f>
        <v/>
      </c>
      <c r="AG24" s="1521">
        <f>AF24/BG24-1</f>
        <v/>
      </c>
      <c r="AH24" s="1973">
        <f>J24+L24+N24+P24+R24+T24+V24+X24+Z24+AB24+AD24</f>
        <v/>
      </c>
      <c r="AI24" s="1521">
        <f>AH24/SUM(AK24,AM24,AO24,AQ24,AS24,AU24,AW24,AY24,BA24,BC24,BE24)-1</f>
        <v/>
      </c>
      <c r="AJ24" s="1522" t="n"/>
      <c r="AK24" s="1973">
        <f>班线包车!AU38+公交!AU45+出租!AU45+网约车!AU45</f>
        <v/>
      </c>
      <c r="AL24" s="1522" t="n"/>
      <c r="AM24" s="1973">
        <f>班线包车!AW38+公交!AW45+出租!AW45+网约车!AW45</f>
        <v/>
      </c>
      <c r="AN24" s="1522" t="n"/>
      <c r="AO24" s="1973">
        <f>班线包车!AY38+公交!AY45+出租!AY45+网约车!AY45</f>
        <v/>
      </c>
      <c r="AP24" s="1522" t="n"/>
      <c r="AQ24" s="1973">
        <f>班线包车!BA38+公交!BA45+出租!BA45+网约车!BA45</f>
        <v/>
      </c>
      <c r="AR24" s="1522" t="n"/>
      <c r="AS24" s="1973">
        <f>班线包车!BC38+公交!BC45+出租!BC45+网约车!BC45</f>
        <v/>
      </c>
      <c r="AT24" s="1522" t="n"/>
      <c r="AU24" s="1973">
        <f>班线包车!BE38+公交!BE45+出租!BE45+网约车!BE45</f>
        <v/>
      </c>
      <c r="AV24" s="1522" t="n"/>
      <c r="AW24" s="1973">
        <f>班线包车!BG38+公交!BG45+出租!BG45+网约车!BG45</f>
        <v/>
      </c>
      <c r="AX24" s="1522" t="n"/>
      <c r="AY24" s="1973">
        <f>班线包车!BI38+公交!BI45+出租!BI45+网约车!BI45</f>
        <v/>
      </c>
      <c r="AZ24" s="1522" t="n"/>
      <c r="BA24" s="1973">
        <f>班线包车!BK38+公交!BK45+出租!BK45+网约车!BK45</f>
        <v/>
      </c>
      <c r="BB24" s="1522" t="n"/>
      <c r="BC24" s="1973">
        <f>班线包车!BM38+公交!BM45+出租!BM45+网约车!BM45</f>
        <v/>
      </c>
      <c r="BD24" s="1522" t="n"/>
      <c r="BE24" s="1973">
        <f>班线包车!BO38+公交!BO45+出租!BO45+网约车!BO45</f>
        <v/>
      </c>
      <c r="BF24" s="1522" t="n"/>
      <c r="BG24" s="1973">
        <f>班线包车!BQ38+公交!BQ45+出租!BQ45+网约车!BQ45</f>
        <v/>
      </c>
      <c r="BH24" s="1522" t="n"/>
      <c r="BI24" s="1973">
        <f>班线包车!BS38+公交!BS45+出租!BS45+网约车!BS45</f>
        <v/>
      </c>
      <c r="BJ24" s="1522" t="n"/>
      <c r="BK24" s="1522" t="n"/>
      <c r="BL24" s="1522" t="n"/>
      <c r="BM24" s="1522" t="n"/>
      <c r="BN24" s="1522" t="n"/>
      <c r="BO24" s="1522" t="n"/>
      <c r="BP24" s="1522" t="n"/>
      <c r="BQ24" s="1522" t="n"/>
      <c r="BR24" s="1522" t="n"/>
      <c r="BS24" s="1522" t="n"/>
      <c r="BT24" s="1522" t="n"/>
      <c r="BU24" s="1522" t="n"/>
      <c r="BV24" s="1522" t="n"/>
      <c r="BW24" s="1522" t="n"/>
      <c r="BX24" s="1522" t="n"/>
      <c r="BY24" s="1522" t="n"/>
      <c r="BZ24" s="1522" t="n"/>
      <c r="CA24" s="1522" t="n"/>
      <c r="CB24" s="1522" t="n"/>
      <c r="CC24" s="1522" t="n"/>
      <c r="CD24" s="1522" t="n"/>
      <c r="CE24" s="1522" t="n"/>
      <c r="CF24" s="1522" t="n"/>
      <c r="CG24" s="1522" t="n"/>
      <c r="CH24" s="1522" t="n"/>
      <c r="CI24" s="1522" t="n"/>
      <c r="CJ24" s="1522" t="n"/>
      <c r="CK24" s="1522" t="n"/>
      <c r="CL24" s="1973" t="n"/>
    </row>
    <row r="25" ht="31.2" customFormat="1" customHeight="1" s="225">
      <c r="A25" s="1954" t="n"/>
      <c r="B25" s="1519" t="inlineStr">
        <is>
          <t>周转量（万人公里）</t>
        </is>
      </c>
      <c r="C25" s="1973">
        <f>班线包车!C39+公交!C46+出租!C46+网约车!C46</f>
        <v/>
      </c>
      <c r="D25" s="1521">
        <f>C25/J25-1</f>
        <v/>
      </c>
      <c r="E25" s="1521" t="n"/>
      <c r="F25" s="1521" t="n"/>
      <c r="G25" s="1521" t="n"/>
      <c r="H25" s="1521" t="n"/>
      <c r="I25" s="2053" t="n"/>
      <c r="J25" s="1973">
        <f>班线包车!T39+公交!T46+出租!T46+网约车!T46</f>
        <v/>
      </c>
      <c r="K25" s="1521">
        <f>J25/AK25-1</f>
        <v/>
      </c>
      <c r="L25" s="1973">
        <f>班线包车!V39+公交!V46+出租!V46+网约车!V46</f>
        <v/>
      </c>
      <c r="M25" s="1521">
        <f>L25/AM25-1</f>
        <v/>
      </c>
      <c r="N25" s="1973">
        <f>班线包车!X39+公交!X46+出租!X46+网约车!X46</f>
        <v/>
      </c>
      <c r="O25" s="1521">
        <f>N25/AO25-1</f>
        <v/>
      </c>
      <c r="P25" s="1973">
        <f>班线包车!Z39+公交!Z46+出租!Z46+网约车!Z46</f>
        <v/>
      </c>
      <c r="Q25" s="1521">
        <f>P25/AQ25-1</f>
        <v/>
      </c>
      <c r="R25" s="1973">
        <f>班线包车!AB39+公交!AB46+出租!AB46+网约车!AB46</f>
        <v/>
      </c>
      <c r="S25" s="1521">
        <f>R25/AS25-1</f>
        <v/>
      </c>
      <c r="T25" s="1973">
        <f>班线包车!AD39+公交!AD46+出租!AD46+网约车!AD46</f>
        <v/>
      </c>
      <c r="U25" s="1521">
        <f>T25/AU25-1</f>
        <v/>
      </c>
      <c r="V25" s="1973">
        <f>班线包车!AF39+公交!AF46+出租!AF46+网约车!AF46</f>
        <v/>
      </c>
      <c r="W25" s="1521">
        <f>V25/AW25-1</f>
        <v/>
      </c>
      <c r="X25" s="1973">
        <f>班线包车!AH39+公交!AH46+出租!AH46+网约车!AH46</f>
        <v/>
      </c>
      <c r="Y25" s="1521">
        <f>X25/AY25-1</f>
        <v/>
      </c>
      <c r="Z25" s="1973">
        <f>班线包车!AJ39+公交!AJ46+出租!AJ46+网约车!AJ46</f>
        <v/>
      </c>
      <c r="AA25" s="1521">
        <f>Z25/BA25-1</f>
        <v/>
      </c>
      <c r="AB25" s="1973">
        <f>班线包车!AL39+公交!AL46+出租!AL46+网约车!AL46</f>
        <v/>
      </c>
      <c r="AC25" s="1521">
        <f>AB25/BC25-1</f>
        <v/>
      </c>
      <c r="AD25" s="1973">
        <f>班线包车!AN39+公交!AN46+出租!AN46+网约车!AN46</f>
        <v/>
      </c>
      <c r="AE25" s="1521">
        <f>AD25/BE25-1</f>
        <v/>
      </c>
      <c r="AF25" s="1973">
        <f>班线包车!AP39+公交!AP46+出租!AP46+网约车!AP46</f>
        <v/>
      </c>
      <c r="AG25" s="1521">
        <f>AF25/BG25-1</f>
        <v/>
      </c>
      <c r="AH25" s="1973">
        <f>J25+L25+N25+P25+R25+T25+V25+X25+Z25+AB25+AD25</f>
        <v/>
      </c>
      <c r="AI25" s="1521">
        <f>AH25/SUM(AK25,AM25,AO25,AQ25,AS25,AU25,AW25,AY25,BA25,BC25,BE25)-1</f>
        <v/>
      </c>
      <c r="AJ25" s="1522" t="n"/>
      <c r="AK25" s="1973">
        <f>班线包车!AU39+公交!AU46+出租!AU46+网约车!AU46</f>
        <v/>
      </c>
      <c r="AL25" s="1522" t="n"/>
      <c r="AM25" s="1973">
        <f>班线包车!AW39+公交!AW46+出租!AW46+网约车!AW46</f>
        <v/>
      </c>
      <c r="AN25" s="1522" t="n"/>
      <c r="AO25" s="1973">
        <f>班线包车!AY39+公交!AY46+出租!AY46+网约车!AY46</f>
        <v/>
      </c>
      <c r="AP25" s="1522" t="n"/>
      <c r="AQ25" s="1973">
        <f>班线包车!BA39+公交!BA46+出租!BA46+网约车!BA46</f>
        <v/>
      </c>
      <c r="AR25" s="1522" t="n"/>
      <c r="AS25" s="1973">
        <f>班线包车!BC39+公交!BC46+出租!BC46+网约车!BC46</f>
        <v/>
      </c>
      <c r="AT25" s="1522" t="n"/>
      <c r="AU25" s="1973">
        <f>班线包车!BE39+公交!BE46+出租!BE46+网约车!BE46</f>
        <v/>
      </c>
      <c r="AV25" s="1522" t="n"/>
      <c r="AW25" s="1973">
        <f>班线包车!BG39+公交!BG46+出租!BG46+网约车!BG46</f>
        <v/>
      </c>
      <c r="AX25" s="1522" t="n"/>
      <c r="AY25" s="1973">
        <f>班线包车!BI39+公交!BI46+出租!BI46+网约车!BI46</f>
        <v/>
      </c>
      <c r="AZ25" s="1522" t="n"/>
      <c r="BA25" s="1973">
        <f>班线包车!BK39+公交!BK46+出租!BK46+网约车!BK46</f>
        <v/>
      </c>
      <c r="BB25" s="1522" t="n"/>
      <c r="BC25" s="1973">
        <f>班线包车!BM39+公交!BM46+出租!BM46+网约车!BM46</f>
        <v/>
      </c>
      <c r="BD25" s="1522" t="n"/>
      <c r="BE25" s="1973">
        <f>班线包车!BO39+公交!BO46+出租!BO46+网约车!BO46</f>
        <v/>
      </c>
      <c r="BF25" s="1522" t="n"/>
      <c r="BG25" s="1973">
        <f>班线包车!BQ39+公交!BQ46+出租!BQ46+网约车!BQ46</f>
        <v/>
      </c>
      <c r="BH25" s="1522" t="n"/>
      <c r="BI25" s="1973">
        <f>班线包车!BS39+公交!BS46+出租!BS46+网约车!BS46</f>
        <v/>
      </c>
      <c r="BJ25" s="1522" t="n"/>
      <c r="BK25" s="1522" t="n"/>
      <c r="BL25" s="1522" t="n"/>
      <c r="BM25" s="1522" t="n"/>
      <c r="BN25" s="1522" t="n"/>
      <c r="BO25" s="1522" t="n"/>
      <c r="BP25" s="1522" t="n"/>
      <c r="BQ25" s="1522" t="n"/>
      <c r="BR25" s="1522" t="n"/>
      <c r="BS25" s="1522" t="n"/>
      <c r="BT25" s="1522" t="n"/>
      <c r="BU25" s="1522" t="n"/>
      <c r="BV25" s="1522" t="n"/>
      <c r="BW25" s="1522" t="n"/>
      <c r="BX25" s="1522" t="n"/>
      <c r="BY25" s="1522" t="n"/>
      <c r="BZ25" s="1522" t="n"/>
      <c r="CA25" s="1522" t="n"/>
      <c r="CB25" s="1522" t="n"/>
      <c r="CC25" s="1522" t="n"/>
      <c r="CD25" s="1522" t="n"/>
      <c r="CE25" s="1522" t="n"/>
      <c r="CF25" s="1522" t="n"/>
      <c r="CG25" s="1522" t="n"/>
      <c r="CH25" s="1522" t="n"/>
      <c r="CI25" s="1522" t="n"/>
      <c r="CJ25" s="1522" t="n"/>
      <c r="CK25" s="1522" t="n"/>
      <c r="CL25" s="1973" t="n"/>
    </row>
    <row r="26" ht="31.2" customFormat="1" customHeight="1" s="225">
      <c r="A26" s="1524" t="inlineStr">
        <is>
          <t>咸宁市</t>
        </is>
      </c>
      <c r="B26" s="1519" t="inlineStr">
        <is>
          <t>客运量（万人）</t>
        </is>
      </c>
      <c r="C26" s="1973">
        <f>班线包车!C42+公交!C49+出租!C49+网约车!C49</f>
        <v/>
      </c>
      <c r="D26" s="1521">
        <f>C26/J26-1</f>
        <v/>
      </c>
      <c r="E26" s="1521" t="n"/>
      <c r="F26" s="1521" t="n"/>
      <c r="G26" s="1521" t="n"/>
      <c r="H26" s="1521" t="n"/>
      <c r="I26" s="2053" t="n"/>
      <c r="J26" s="1973">
        <f>班线包车!T42+公交!T49+出租!T49+网约车!T49</f>
        <v/>
      </c>
      <c r="K26" s="1521">
        <f>J26/AK26-1</f>
        <v/>
      </c>
      <c r="L26" s="1973">
        <f>班线包车!V42+公交!V49+出租!V49+网约车!V49</f>
        <v/>
      </c>
      <c r="M26" s="1521">
        <f>L26/AM26-1</f>
        <v/>
      </c>
      <c r="N26" s="1973">
        <f>班线包车!X42+公交!X49+出租!X49+网约车!X49</f>
        <v/>
      </c>
      <c r="O26" s="1521">
        <f>N26/AO26-1</f>
        <v/>
      </c>
      <c r="P26" s="1973">
        <f>班线包车!Z42+公交!Z49+出租!Z49+网约车!Z49</f>
        <v/>
      </c>
      <c r="Q26" s="1521">
        <f>P26/AQ26-1</f>
        <v/>
      </c>
      <c r="R26" s="1973">
        <f>班线包车!AB42+公交!AB49+出租!AB49+网约车!AB49</f>
        <v/>
      </c>
      <c r="S26" s="1521">
        <f>R26/AS26-1</f>
        <v/>
      </c>
      <c r="T26" s="1973">
        <f>班线包车!AD42+公交!AD49+出租!AD49+网约车!AD49</f>
        <v/>
      </c>
      <c r="U26" s="1521">
        <f>T26/AU26-1</f>
        <v/>
      </c>
      <c r="V26" s="1973">
        <f>班线包车!AF42+公交!AF49+出租!AF49+网约车!AF49</f>
        <v/>
      </c>
      <c r="W26" s="1521">
        <f>V26/AW26-1</f>
        <v/>
      </c>
      <c r="X26" s="1973">
        <f>班线包车!AH42+公交!AH49+出租!AH49+网约车!AH49</f>
        <v/>
      </c>
      <c r="Y26" s="1521">
        <f>X26/AY26-1</f>
        <v/>
      </c>
      <c r="Z26" s="1973">
        <f>班线包车!AJ42+公交!AJ49+出租!AJ49+网约车!AJ49</f>
        <v/>
      </c>
      <c r="AA26" s="1521">
        <f>Z26/BA26-1</f>
        <v/>
      </c>
      <c r="AB26" s="1973">
        <f>班线包车!AL42+公交!AL49+出租!AL49+网约车!AL49</f>
        <v/>
      </c>
      <c r="AC26" s="1521">
        <f>AB26/BC26-1</f>
        <v/>
      </c>
      <c r="AD26" s="1973">
        <f>班线包车!AN42+公交!AN49+出租!AN49+网约车!AN49</f>
        <v/>
      </c>
      <c r="AE26" s="1521">
        <f>AD26/BE26-1</f>
        <v/>
      </c>
      <c r="AF26" s="1973">
        <f>班线包车!AP42+公交!AP49+出租!AP49+网约车!AP49</f>
        <v/>
      </c>
      <c r="AG26" s="1521">
        <f>AF26/BG26-1</f>
        <v/>
      </c>
      <c r="AH26" s="1973">
        <f>J26+L26+N26+P26+R26+T26+V26+X26+Z26+AB26+AD26</f>
        <v/>
      </c>
      <c r="AI26" s="1521">
        <f>AH26/SUM(AK26,AM26,AO26,AQ26,AS26,AU26,AW26,AY26,BA26,BC26,BE26)-1</f>
        <v/>
      </c>
      <c r="AJ26" s="1522" t="n"/>
      <c r="AK26" s="1973">
        <f>班线包车!AU42+公交!AU49+出租!AU49+网约车!AU49</f>
        <v/>
      </c>
      <c r="AL26" s="1522" t="n"/>
      <c r="AM26" s="1973">
        <f>班线包车!AW42+公交!AW49+出租!AW49+网约车!AW49</f>
        <v/>
      </c>
      <c r="AN26" s="1522" t="n"/>
      <c r="AO26" s="1973">
        <f>班线包车!AY42+公交!AY49+出租!AY49+网约车!AY49</f>
        <v/>
      </c>
      <c r="AP26" s="1522" t="n"/>
      <c r="AQ26" s="1973">
        <f>班线包车!BA42+公交!BA49+出租!BA49+网约车!BA49</f>
        <v/>
      </c>
      <c r="AR26" s="1522" t="n"/>
      <c r="AS26" s="1973">
        <f>班线包车!BC42+公交!BC49+出租!BC49+网约车!BC49</f>
        <v/>
      </c>
      <c r="AT26" s="1522" t="n"/>
      <c r="AU26" s="1973">
        <f>班线包车!BE42+公交!BE49+出租!BE49+网约车!BE49</f>
        <v/>
      </c>
      <c r="AV26" s="1522" t="n"/>
      <c r="AW26" s="1973">
        <f>班线包车!BG42+公交!BG49+出租!BG49+网约车!BG49</f>
        <v/>
      </c>
      <c r="AX26" s="1522" t="n"/>
      <c r="AY26" s="1973">
        <f>班线包车!BI42+公交!BI49+出租!BI49+网约车!BI49</f>
        <v/>
      </c>
      <c r="AZ26" s="1522" t="n"/>
      <c r="BA26" s="1973">
        <f>班线包车!BK42+公交!BK49+出租!BK49+网约车!BK49</f>
        <v/>
      </c>
      <c r="BB26" s="1522" t="n"/>
      <c r="BC26" s="1973">
        <f>班线包车!BM42+公交!BM49+出租!BM49+网约车!BM49</f>
        <v/>
      </c>
      <c r="BD26" s="1522" t="n"/>
      <c r="BE26" s="1973">
        <f>班线包车!BO42+公交!BO49+出租!BO49+网约车!BO49</f>
        <v/>
      </c>
      <c r="BF26" s="1522" t="n"/>
      <c r="BG26" s="1973">
        <f>班线包车!BQ42+公交!BQ49+出租!BQ49+网约车!BQ49</f>
        <v/>
      </c>
      <c r="BH26" s="1522" t="n"/>
      <c r="BI26" s="1973">
        <f>班线包车!BS42+公交!BS49+出租!BS49+网约车!BS49</f>
        <v/>
      </c>
      <c r="BJ26" s="1522" t="n"/>
      <c r="BK26" s="1522" t="n"/>
      <c r="BL26" s="1522" t="n"/>
      <c r="BM26" s="1522" t="n"/>
      <c r="BN26" s="1522" t="n"/>
      <c r="BO26" s="1522" t="n"/>
      <c r="BP26" s="1522" t="n"/>
      <c r="BQ26" s="1522" t="n"/>
      <c r="BR26" s="1522" t="n"/>
      <c r="BS26" s="1522" t="n"/>
      <c r="BT26" s="1522" t="n"/>
      <c r="BU26" s="1522" t="n"/>
      <c r="BV26" s="1522" t="n"/>
      <c r="BW26" s="1522" t="n"/>
      <c r="BX26" s="1522" t="n"/>
      <c r="BY26" s="1522" t="n"/>
      <c r="BZ26" s="1522" t="n"/>
      <c r="CA26" s="1522" t="n"/>
      <c r="CB26" s="1522" t="n"/>
      <c r="CC26" s="1522" t="n"/>
      <c r="CD26" s="1522" t="n"/>
      <c r="CE26" s="1522" t="n"/>
      <c r="CF26" s="1522" t="n"/>
      <c r="CG26" s="1522" t="n"/>
      <c r="CH26" s="1522" t="n"/>
      <c r="CI26" s="1522" t="n"/>
      <c r="CJ26" s="1522" t="n"/>
      <c r="CK26" s="1522" t="n"/>
      <c r="CL26" s="1973" t="n"/>
    </row>
    <row r="27" ht="31.2" customFormat="1" customHeight="1" s="225">
      <c r="A27" s="1954" t="n"/>
      <c r="B27" s="1519" t="inlineStr">
        <is>
          <t>周转量（万人公里）</t>
        </is>
      </c>
      <c r="C27" s="1973">
        <f>班线包车!C43+公交!C50+出租!C50+网约车!C50</f>
        <v/>
      </c>
      <c r="D27" s="1521">
        <f>C27/J27-1</f>
        <v/>
      </c>
      <c r="E27" s="1521" t="n"/>
      <c r="F27" s="1521" t="n"/>
      <c r="G27" s="1521" t="n"/>
      <c r="H27" s="1521" t="n"/>
      <c r="I27" s="2053" t="n"/>
      <c r="J27" s="1973">
        <f>班线包车!T43+公交!T50+出租!T50+网约车!T50</f>
        <v/>
      </c>
      <c r="K27" s="1521">
        <f>J27/AK27-1</f>
        <v/>
      </c>
      <c r="L27" s="1973">
        <f>班线包车!V43+公交!V50+出租!V50+网约车!V50</f>
        <v/>
      </c>
      <c r="M27" s="1521">
        <f>L27/AM27-1</f>
        <v/>
      </c>
      <c r="N27" s="1973">
        <f>班线包车!X43+公交!X50+出租!X50+网约车!X50</f>
        <v/>
      </c>
      <c r="O27" s="1521">
        <f>N27/AO27-1</f>
        <v/>
      </c>
      <c r="P27" s="1973">
        <f>班线包车!Z43+公交!Z50+出租!Z50+网约车!Z50</f>
        <v/>
      </c>
      <c r="Q27" s="1521">
        <f>P27/AQ27-1</f>
        <v/>
      </c>
      <c r="R27" s="1973">
        <f>班线包车!AB43+公交!AB50+出租!AB50+网约车!AB50</f>
        <v/>
      </c>
      <c r="S27" s="1521">
        <f>R27/AS27-1</f>
        <v/>
      </c>
      <c r="T27" s="1973">
        <f>班线包车!AD43+公交!AD50+出租!AD50+网约车!AD50</f>
        <v/>
      </c>
      <c r="U27" s="1521">
        <f>T27/AU27-1</f>
        <v/>
      </c>
      <c r="V27" s="1973">
        <f>班线包车!AF43+公交!AF50+出租!AF50+网约车!AF50</f>
        <v/>
      </c>
      <c r="W27" s="1521">
        <f>V27/AW27-1</f>
        <v/>
      </c>
      <c r="X27" s="1973">
        <f>班线包车!AH43+公交!AH50+出租!AH50+网约车!AH50</f>
        <v/>
      </c>
      <c r="Y27" s="1521">
        <f>X27/AY27-1</f>
        <v/>
      </c>
      <c r="Z27" s="1973">
        <f>班线包车!AJ43+公交!AJ50+出租!AJ50+网约车!AJ50</f>
        <v/>
      </c>
      <c r="AA27" s="1521">
        <f>Z27/BA27-1</f>
        <v/>
      </c>
      <c r="AB27" s="1973">
        <f>班线包车!AL43+公交!AL50+出租!AL50+网约车!AL50</f>
        <v/>
      </c>
      <c r="AC27" s="1521">
        <f>AB27/BC27-1</f>
        <v/>
      </c>
      <c r="AD27" s="1973">
        <f>班线包车!AN43+公交!AN50+出租!AN50+网约车!AN50</f>
        <v/>
      </c>
      <c r="AE27" s="1521">
        <f>AD27/BE27-1</f>
        <v/>
      </c>
      <c r="AF27" s="1973">
        <f>班线包车!AP43+公交!AP50+出租!AP50+网约车!AP50</f>
        <v/>
      </c>
      <c r="AG27" s="1521">
        <f>AF27/BG27-1</f>
        <v/>
      </c>
      <c r="AH27" s="1973">
        <f>J27+L27+N27+P27+R27+T27+V27+X27+Z27+AB27+AD27</f>
        <v/>
      </c>
      <c r="AI27" s="1521">
        <f>AH27/SUM(AK27,AM27,AO27,AQ27,AS27,AU27,AW27,AY27,BA27,BC27,BE27)-1</f>
        <v/>
      </c>
      <c r="AJ27" s="1522" t="n"/>
      <c r="AK27" s="1973">
        <f>班线包车!AU43+公交!AU50+出租!AU50+网约车!AU50</f>
        <v/>
      </c>
      <c r="AL27" s="1522" t="n"/>
      <c r="AM27" s="1973">
        <f>班线包车!AW43+公交!AW50+出租!AW50+网约车!AW50</f>
        <v/>
      </c>
      <c r="AN27" s="1522" t="n"/>
      <c r="AO27" s="1973">
        <f>班线包车!AY43+公交!AY50+出租!AY50+网约车!AY50</f>
        <v/>
      </c>
      <c r="AP27" s="1522" t="n"/>
      <c r="AQ27" s="1973">
        <f>班线包车!BA43+公交!BA50+出租!BA50+网约车!BA50</f>
        <v/>
      </c>
      <c r="AR27" s="1522" t="n"/>
      <c r="AS27" s="1973">
        <f>班线包车!BC43+公交!BC50+出租!BC50+网约车!BC50</f>
        <v/>
      </c>
      <c r="AT27" s="1522" t="n"/>
      <c r="AU27" s="1973">
        <f>班线包车!BE43+公交!BE50+出租!BE50+网约车!BE50</f>
        <v/>
      </c>
      <c r="AV27" s="1522" t="n"/>
      <c r="AW27" s="1973">
        <f>班线包车!BG43+公交!BG50+出租!BG50+网约车!BG50</f>
        <v/>
      </c>
      <c r="AX27" s="1522" t="n"/>
      <c r="AY27" s="1973">
        <f>班线包车!BI43+公交!BI50+出租!BI50+网约车!BI50</f>
        <v/>
      </c>
      <c r="AZ27" s="1522" t="n"/>
      <c r="BA27" s="1973">
        <f>班线包车!BK43+公交!BK50+出租!BK50+网约车!BK50</f>
        <v/>
      </c>
      <c r="BB27" s="1522" t="n"/>
      <c r="BC27" s="1973">
        <f>班线包车!BM43+公交!BM50+出租!BM50+网约车!BM50</f>
        <v/>
      </c>
      <c r="BD27" s="1522" t="n"/>
      <c r="BE27" s="1973">
        <f>班线包车!BO43+公交!BO50+出租!BO50+网约车!BO50</f>
        <v/>
      </c>
      <c r="BF27" s="1522" t="n"/>
      <c r="BG27" s="1973">
        <f>班线包车!BQ43+公交!BQ50+出租!BQ50+网约车!BQ50</f>
        <v/>
      </c>
      <c r="BH27" s="1522" t="n"/>
      <c r="BI27" s="1973">
        <f>班线包车!BS43+公交!BS50+出租!BS50+网约车!BS50</f>
        <v/>
      </c>
      <c r="BJ27" s="1522" t="n"/>
      <c r="BK27" s="1522" t="n"/>
      <c r="BL27" s="1522" t="n"/>
      <c r="BM27" s="1522" t="n"/>
      <c r="BN27" s="1522" t="n"/>
      <c r="BO27" s="1522" t="n"/>
      <c r="BP27" s="1522" t="n"/>
      <c r="BQ27" s="1522" t="n"/>
      <c r="BR27" s="1522" t="n"/>
      <c r="BS27" s="1522" t="n"/>
      <c r="BT27" s="1522" t="n"/>
      <c r="BU27" s="1522" t="n"/>
      <c r="BV27" s="1522" t="n"/>
      <c r="BW27" s="1522" t="n"/>
      <c r="BX27" s="1522" t="n"/>
      <c r="BY27" s="1522" t="n"/>
      <c r="BZ27" s="1522" t="n"/>
      <c r="CA27" s="1522" t="n"/>
      <c r="CB27" s="1522" t="n"/>
      <c r="CC27" s="1522" t="n"/>
      <c r="CD27" s="1522" t="n"/>
      <c r="CE27" s="1522" t="n"/>
      <c r="CF27" s="1522" t="n"/>
      <c r="CG27" s="1522" t="n"/>
      <c r="CH27" s="1522" t="n"/>
      <c r="CI27" s="1522" t="n"/>
      <c r="CJ27" s="1522" t="n"/>
      <c r="CK27" s="1522" t="n"/>
      <c r="CL27" s="1973" t="n"/>
    </row>
    <row r="28" ht="31.2" customFormat="1" customHeight="1" s="225">
      <c r="A28" s="1524" t="inlineStr">
        <is>
          <t>随州市</t>
        </is>
      </c>
      <c r="B28" s="1519" t="inlineStr">
        <is>
          <t>客运量（万人）</t>
        </is>
      </c>
      <c r="C28" s="1973">
        <f>班线包车!C44+公交!C53+出租!C53+网约车!C53</f>
        <v/>
      </c>
      <c r="D28" s="1521">
        <f>C28/J28-1</f>
        <v/>
      </c>
      <c r="E28" s="1521" t="n"/>
      <c r="F28" s="1521" t="n"/>
      <c r="G28" s="1521" t="n"/>
      <c r="H28" s="1521" t="n"/>
      <c r="I28" s="2053" t="n"/>
      <c r="J28" s="1973">
        <f>班线包车!T44+公交!T53+出租!T53+网约车!T53</f>
        <v/>
      </c>
      <c r="K28" s="1521">
        <f>J28/AK28-1</f>
        <v/>
      </c>
      <c r="L28" s="1973">
        <f>班线包车!V44+公交!V53+出租!V53+网约车!V53</f>
        <v/>
      </c>
      <c r="M28" s="1521">
        <f>L28/AM28-1</f>
        <v/>
      </c>
      <c r="N28" s="1973">
        <f>班线包车!X44+公交!X53+出租!X53+网约车!X53</f>
        <v/>
      </c>
      <c r="O28" s="1521">
        <f>N28/AO28-1</f>
        <v/>
      </c>
      <c r="P28" s="1973">
        <f>班线包车!Z44+公交!Z53+出租!Z53+网约车!Z53</f>
        <v/>
      </c>
      <c r="Q28" s="1521">
        <f>P28/AQ28-1</f>
        <v/>
      </c>
      <c r="R28" s="1973">
        <f>班线包车!AB44+公交!AB53+出租!AB53+网约车!AB53</f>
        <v/>
      </c>
      <c r="S28" s="1521">
        <f>R28/AS28-1</f>
        <v/>
      </c>
      <c r="T28" s="1973">
        <f>班线包车!AD44+公交!AD53+出租!AD53+网约车!AD53</f>
        <v/>
      </c>
      <c r="U28" s="1521">
        <f>T28/AU28-1</f>
        <v/>
      </c>
      <c r="V28" s="1973">
        <f>班线包车!AF44+公交!AF53+出租!AF53+网约车!AF53</f>
        <v/>
      </c>
      <c r="W28" s="1521">
        <f>V28/AW28-1</f>
        <v/>
      </c>
      <c r="X28" s="1973">
        <f>班线包车!AH44+公交!AH53+出租!AH53+网约车!AH53</f>
        <v/>
      </c>
      <c r="Y28" s="1521">
        <f>X28/AY28-1</f>
        <v/>
      </c>
      <c r="Z28" s="1973">
        <f>班线包车!AJ44+公交!AJ53+出租!AJ53+网约车!AJ53</f>
        <v/>
      </c>
      <c r="AA28" s="1521">
        <f>Z28/BA28-1</f>
        <v/>
      </c>
      <c r="AB28" s="1973">
        <f>班线包车!AL44+公交!AL53+出租!AL53+网约车!AL53</f>
        <v/>
      </c>
      <c r="AC28" s="1521">
        <f>AB28/BC28-1</f>
        <v/>
      </c>
      <c r="AD28" s="1973">
        <f>班线包车!AN44+公交!AN53+出租!AN53+网约车!AN53</f>
        <v/>
      </c>
      <c r="AE28" s="1521">
        <f>AD28/BE28-1</f>
        <v/>
      </c>
      <c r="AF28" s="1973">
        <f>班线包车!AP44+公交!AP53+出租!AP53+网约车!AP53</f>
        <v/>
      </c>
      <c r="AG28" s="1521">
        <f>AF28/BG28-1</f>
        <v/>
      </c>
      <c r="AH28" s="1973">
        <f>J28+L28+N28+P28+R28+T28+V28+X28+Z28+AB28+AD28</f>
        <v/>
      </c>
      <c r="AI28" s="1521">
        <f>AH28/SUM(AK28,AM28,AO28,AQ28,AS28,AU28,AW28,AY28,BA28,BC28,BE28)-1</f>
        <v/>
      </c>
      <c r="AJ28" s="1522" t="n"/>
      <c r="AK28" s="1973">
        <f>班线包车!AU44+公交!AU53+出租!AU53+网约车!AU53</f>
        <v/>
      </c>
      <c r="AL28" s="1522" t="n"/>
      <c r="AM28" s="1973">
        <f>班线包车!AW44+公交!AW53+出租!AW53+网约车!AW53</f>
        <v/>
      </c>
      <c r="AN28" s="1522" t="n"/>
      <c r="AO28" s="1973">
        <f>班线包车!AY44+公交!AY53+出租!AY53+网约车!AY53</f>
        <v/>
      </c>
      <c r="AP28" s="1522" t="n"/>
      <c r="AQ28" s="1973">
        <f>班线包车!BA44+公交!BA53+出租!BA53+网约车!BA53</f>
        <v/>
      </c>
      <c r="AR28" s="1522" t="n"/>
      <c r="AS28" s="1973">
        <f>班线包车!BC44+公交!BC53+出租!BC53+网约车!BC53</f>
        <v/>
      </c>
      <c r="AT28" s="1522" t="n"/>
      <c r="AU28" s="1973">
        <f>班线包车!BE44+公交!BE53+出租!BE53+网约车!BE53</f>
        <v/>
      </c>
      <c r="AV28" s="1522" t="n"/>
      <c r="AW28" s="1973">
        <f>班线包车!BG44+公交!BG53+出租!BG53+网约车!BG53</f>
        <v/>
      </c>
      <c r="AX28" s="1522" t="n"/>
      <c r="AY28" s="1973">
        <f>班线包车!BI44+公交!BI53+出租!BI53+网约车!BI53</f>
        <v/>
      </c>
      <c r="AZ28" s="1522" t="n"/>
      <c r="BA28" s="1973">
        <f>班线包车!BK44+公交!BK53+出租!BK53+网约车!BK53</f>
        <v/>
      </c>
      <c r="BB28" s="1522" t="n"/>
      <c r="BC28" s="1973">
        <f>班线包车!BM44+公交!BM53+出租!BM53+网约车!BM53</f>
        <v/>
      </c>
      <c r="BD28" s="1522" t="n"/>
      <c r="BE28" s="1973">
        <f>班线包车!BO44+公交!BO53+出租!BO53+网约车!BO53</f>
        <v/>
      </c>
      <c r="BF28" s="1522" t="n"/>
      <c r="BG28" s="1973">
        <f>班线包车!BQ44+公交!BQ53+出租!BQ53+网约车!BQ53</f>
        <v/>
      </c>
      <c r="BH28" s="1522" t="n"/>
      <c r="BI28" s="1973">
        <f>班线包车!BS44+公交!BS53+出租!BS53+网约车!BS53</f>
        <v/>
      </c>
      <c r="BJ28" s="1522" t="n"/>
      <c r="BK28" s="1522" t="n"/>
      <c r="BL28" s="1522" t="n"/>
      <c r="BM28" s="1522" t="n"/>
      <c r="BN28" s="1522" t="n"/>
      <c r="BO28" s="1522" t="n"/>
      <c r="BP28" s="1522" t="n"/>
      <c r="BQ28" s="1522" t="n"/>
      <c r="BR28" s="1522" t="n"/>
      <c r="BS28" s="1522" t="n"/>
      <c r="BT28" s="1522" t="n"/>
      <c r="BU28" s="1522" t="n"/>
      <c r="BV28" s="1522" t="n"/>
      <c r="BW28" s="1522" t="n"/>
      <c r="BX28" s="1522" t="n"/>
      <c r="BY28" s="1522" t="n"/>
      <c r="BZ28" s="1522" t="n"/>
      <c r="CA28" s="1522" t="n"/>
      <c r="CB28" s="1522" t="n"/>
      <c r="CC28" s="1522" t="n"/>
      <c r="CD28" s="1522" t="n"/>
      <c r="CE28" s="1522" t="n"/>
      <c r="CF28" s="1522" t="n"/>
      <c r="CG28" s="1522" t="n"/>
      <c r="CH28" s="1522" t="n"/>
      <c r="CI28" s="1522" t="n"/>
      <c r="CJ28" s="1522" t="n"/>
      <c r="CK28" s="1522" t="n"/>
      <c r="CL28" s="1973" t="n"/>
    </row>
    <row r="29" ht="31.2" customFormat="1" customHeight="1" s="225">
      <c r="A29" s="1954" t="n"/>
      <c r="B29" s="1519" t="inlineStr">
        <is>
          <t>周转量（万人公里）</t>
        </is>
      </c>
      <c r="C29" s="1973">
        <f>班线包车!C45+公交!C54+出租!C54+网约车!C54</f>
        <v/>
      </c>
      <c r="D29" s="1521">
        <f>C29/J29-1</f>
        <v/>
      </c>
      <c r="E29" s="1521" t="n"/>
      <c r="F29" s="1521" t="n"/>
      <c r="G29" s="1521" t="n"/>
      <c r="H29" s="1521" t="n"/>
      <c r="I29" s="2053" t="n"/>
      <c r="J29" s="1973">
        <f>班线包车!T45+公交!T54+出租!T54+网约车!T54</f>
        <v/>
      </c>
      <c r="K29" s="1521">
        <f>J29/AK29-1</f>
        <v/>
      </c>
      <c r="L29" s="1973">
        <f>班线包车!V45+公交!V54+出租!V54+网约车!V54</f>
        <v/>
      </c>
      <c r="M29" s="1521">
        <f>L29/AM29-1</f>
        <v/>
      </c>
      <c r="N29" s="1973">
        <f>班线包车!X45+公交!X54+出租!X54+网约车!X54</f>
        <v/>
      </c>
      <c r="O29" s="1521">
        <f>N29/AO29-1</f>
        <v/>
      </c>
      <c r="P29" s="1973">
        <f>班线包车!Z45+公交!Z54+出租!Z54+网约车!Z54</f>
        <v/>
      </c>
      <c r="Q29" s="1521">
        <f>P29/AQ29-1</f>
        <v/>
      </c>
      <c r="R29" s="1973">
        <f>班线包车!AB45+公交!AB54+出租!AB54+网约车!AB54</f>
        <v/>
      </c>
      <c r="S29" s="1521">
        <f>R29/AS29-1</f>
        <v/>
      </c>
      <c r="T29" s="1973">
        <f>班线包车!AD45+公交!AD54+出租!AD54+网约车!AD54</f>
        <v/>
      </c>
      <c r="U29" s="1521">
        <f>T29/AU29-1</f>
        <v/>
      </c>
      <c r="V29" s="1973">
        <f>班线包车!AF45+公交!AF54+出租!AF54+网约车!AF54</f>
        <v/>
      </c>
      <c r="W29" s="1521">
        <f>V29/AW29-1</f>
        <v/>
      </c>
      <c r="X29" s="1973">
        <f>班线包车!AH45+公交!AH54+出租!AH54+网约车!AH54</f>
        <v/>
      </c>
      <c r="Y29" s="1521">
        <f>X29/AY29-1</f>
        <v/>
      </c>
      <c r="Z29" s="1973">
        <f>班线包车!AJ45+公交!AJ54+出租!AJ54+网约车!AJ54</f>
        <v/>
      </c>
      <c r="AA29" s="1521">
        <f>Z29/BA29-1</f>
        <v/>
      </c>
      <c r="AB29" s="1973">
        <f>班线包车!AL45+公交!AL54+出租!AL54+网约车!AL54</f>
        <v/>
      </c>
      <c r="AC29" s="1521">
        <f>AB29/BC29-1</f>
        <v/>
      </c>
      <c r="AD29" s="1973">
        <f>班线包车!AN45+公交!AN54+出租!AN54+网约车!AN54</f>
        <v/>
      </c>
      <c r="AE29" s="1521">
        <f>AD29/BE29-1</f>
        <v/>
      </c>
      <c r="AF29" s="1973">
        <f>班线包车!AP45+公交!AP54+出租!AP54+网约车!AP54</f>
        <v/>
      </c>
      <c r="AG29" s="1521">
        <f>AF29/BG29-1</f>
        <v/>
      </c>
      <c r="AH29" s="1973">
        <f>J29+L29+N29+P29+R29+T29+V29+X29+Z29+AB29+AD29</f>
        <v/>
      </c>
      <c r="AI29" s="1521">
        <f>AH29/SUM(AK29,AM29,AO29,AQ29,AS29,AU29,AW29,AY29,BA29,BC29,BE29)-1</f>
        <v/>
      </c>
      <c r="AJ29" s="1522" t="n"/>
      <c r="AK29" s="1973">
        <f>班线包车!AU45+公交!AU54+出租!AU54+网约车!AU54</f>
        <v/>
      </c>
      <c r="AL29" s="1522" t="n"/>
      <c r="AM29" s="1973">
        <f>班线包车!AW45+公交!AW54+出租!AW54+网约车!AW54</f>
        <v/>
      </c>
      <c r="AN29" s="1522" t="n"/>
      <c r="AO29" s="1973">
        <f>班线包车!AY45+公交!AY54+出租!AY54+网约车!AY54</f>
        <v/>
      </c>
      <c r="AP29" s="1522" t="n"/>
      <c r="AQ29" s="1973">
        <f>班线包车!BA45+公交!BA54+出租!BA54+网约车!BA54</f>
        <v/>
      </c>
      <c r="AR29" s="1522" t="n"/>
      <c r="AS29" s="1973">
        <f>班线包车!BC45+公交!BC54+出租!BC54+网约车!BC54</f>
        <v/>
      </c>
      <c r="AT29" s="1522" t="n"/>
      <c r="AU29" s="1973">
        <f>班线包车!BE45+公交!BE54+出租!BE54+网约车!BE54</f>
        <v/>
      </c>
      <c r="AV29" s="1522" t="n"/>
      <c r="AW29" s="1973">
        <f>班线包车!BG45+公交!BG54+出租!BG54+网约车!BG54</f>
        <v/>
      </c>
      <c r="AX29" s="1522" t="n"/>
      <c r="AY29" s="1973">
        <f>班线包车!BI45+公交!BI54+出租!BI54+网约车!BI54</f>
        <v/>
      </c>
      <c r="AZ29" s="1522" t="n"/>
      <c r="BA29" s="1973">
        <f>班线包车!BK45+公交!BK54+出租!BK54+网约车!BK54</f>
        <v/>
      </c>
      <c r="BB29" s="1522" t="n"/>
      <c r="BC29" s="1973">
        <f>班线包车!BM45+公交!BM54+出租!BM54+网约车!BM54</f>
        <v/>
      </c>
      <c r="BD29" s="1522" t="n"/>
      <c r="BE29" s="1973">
        <f>班线包车!BO45+公交!BO54+出租!BO54+网约车!BO54</f>
        <v/>
      </c>
      <c r="BF29" s="1522" t="n"/>
      <c r="BG29" s="1973">
        <f>班线包车!BQ45+公交!BQ54+出租!BQ54+网约车!BQ54</f>
        <v/>
      </c>
      <c r="BH29" s="1522" t="n"/>
      <c r="BI29" s="1973">
        <f>班线包车!BS45+公交!BS54+出租!BS54+网约车!BS54</f>
        <v/>
      </c>
      <c r="BJ29" s="1522" t="n"/>
      <c r="BK29" s="1522" t="n"/>
      <c r="BL29" s="1522" t="n"/>
      <c r="BM29" s="1522" t="n"/>
      <c r="BN29" s="1522" t="n"/>
      <c r="BO29" s="1522" t="n"/>
      <c r="BP29" s="1522" t="n"/>
      <c r="BQ29" s="1522" t="n"/>
      <c r="BR29" s="1522" t="n"/>
      <c r="BS29" s="1522" t="n"/>
      <c r="BT29" s="1522" t="n"/>
      <c r="BU29" s="1522" t="n"/>
      <c r="BV29" s="1522" t="n"/>
      <c r="BW29" s="1522" t="n"/>
      <c r="BX29" s="1522" t="n"/>
      <c r="BY29" s="1522" t="n"/>
      <c r="BZ29" s="1522" t="n"/>
      <c r="CA29" s="1522" t="n"/>
      <c r="CB29" s="1522" t="n"/>
      <c r="CC29" s="1522" t="n"/>
      <c r="CD29" s="1522" t="n"/>
      <c r="CE29" s="1522" t="n"/>
      <c r="CF29" s="1522" t="n"/>
      <c r="CG29" s="1522" t="n"/>
      <c r="CH29" s="1522" t="n"/>
      <c r="CI29" s="1522" t="n"/>
      <c r="CJ29" s="1522" t="n"/>
      <c r="CK29" s="1522" t="n"/>
      <c r="CL29" s="1973" t="n"/>
    </row>
    <row r="30" ht="31.2" customFormat="1" customHeight="1" s="225">
      <c r="A30" s="1524" t="inlineStr">
        <is>
          <t>恩施市</t>
        </is>
      </c>
      <c r="B30" s="1519" t="inlineStr">
        <is>
          <t>客运量（万人）</t>
        </is>
      </c>
      <c r="C30" s="1973">
        <f>班线包车!C48+公交!C57+出租!C57+网约车!C57</f>
        <v/>
      </c>
      <c r="D30" s="1521">
        <f>C30/J30-1</f>
        <v/>
      </c>
      <c r="E30" s="1521" t="n"/>
      <c r="F30" s="1521" t="n"/>
      <c r="G30" s="1521" t="n"/>
      <c r="H30" s="1521" t="n"/>
      <c r="I30" s="2053" t="n"/>
      <c r="J30" s="1973">
        <f>班线包车!T48+公交!T57+出租!T57+网约车!T57</f>
        <v/>
      </c>
      <c r="K30" s="1521">
        <f>J30/AK30-1</f>
        <v/>
      </c>
      <c r="L30" s="1973">
        <f>班线包车!V48+公交!V57+出租!V57+网约车!V57</f>
        <v/>
      </c>
      <c r="M30" s="1521">
        <f>L30/AM30-1</f>
        <v/>
      </c>
      <c r="N30" s="1973">
        <f>班线包车!X48+公交!X57+出租!X57+网约车!X57</f>
        <v/>
      </c>
      <c r="O30" s="1521">
        <f>N30/AO30-1</f>
        <v/>
      </c>
      <c r="P30" s="1973">
        <f>班线包车!Z48+公交!Z57+出租!Z57+网约车!Z57</f>
        <v/>
      </c>
      <c r="Q30" s="1521">
        <f>P30/AQ30-1</f>
        <v/>
      </c>
      <c r="R30" s="1973">
        <f>班线包车!AB48+公交!AB57+出租!AB57+网约车!AB57</f>
        <v/>
      </c>
      <c r="S30" s="1521">
        <f>R30/AS30-1</f>
        <v/>
      </c>
      <c r="T30" s="1973">
        <f>班线包车!AD48+公交!AD57+出租!AD57+网约车!AD57</f>
        <v/>
      </c>
      <c r="U30" s="1521">
        <f>T30/AU30-1</f>
        <v/>
      </c>
      <c r="V30" s="1973">
        <f>班线包车!AF48+公交!AF57+出租!AF57+网约车!AF57</f>
        <v/>
      </c>
      <c r="W30" s="1521">
        <f>V30/AW30-1</f>
        <v/>
      </c>
      <c r="X30" s="1973">
        <f>班线包车!AH48+公交!AH57+出租!AH57+网约车!AH57</f>
        <v/>
      </c>
      <c r="Y30" s="1521">
        <f>X30/AY30-1</f>
        <v/>
      </c>
      <c r="Z30" s="1973">
        <f>班线包车!AJ48+公交!AJ57+出租!AJ57+网约车!AJ57</f>
        <v/>
      </c>
      <c r="AA30" s="1521">
        <f>Z30/BA30-1</f>
        <v/>
      </c>
      <c r="AB30" s="1973">
        <f>班线包车!AL48+公交!AL57+出租!AL57+网约车!AL57</f>
        <v/>
      </c>
      <c r="AC30" s="1521">
        <f>AB30/BC30-1</f>
        <v/>
      </c>
      <c r="AD30" s="1973">
        <f>班线包车!AN48+公交!AN57+出租!AN57+网约车!AN57</f>
        <v/>
      </c>
      <c r="AE30" s="1521">
        <f>AD30/BE30-1</f>
        <v/>
      </c>
      <c r="AF30" s="1973">
        <f>班线包车!AP48+公交!AP57+出租!AP57+网约车!AP57</f>
        <v/>
      </c>
      <c r="AG30" s="1521">
        <f>AF30/BG30-1</f>
        <v/>
      </c>
      <c r="AH30" s="1973">
        <f>J30+L30+N30+P30+R30+T30+V30+X30+Z30+AB30+AD30</f>
        <v/>
      </c>
      <c r="AI30" s="1521">
        <f>AH30/SUM(AK30,AM30,AO30,AQ30,AS30,AU30,AW30,AY30,BA30,BC30,BE30)-1</f>
        <v/>
      </c>
      <c r="AJ30" s="1522" t="n"/>
      <c r="AK30" s="1973">
        <f>班线包车!AU48+公交!AU57+出租!AU57+网约车!AU57</f>
        <v/>
      </c>
      <c r="AL30" s="1522" t="n"/>
      <c r="AM30" s="1973">
        <f>班线包车!AW48+公交!AW57+出租!AW57+网约车!AW57</f>
        <v/>
      </c>
      <c r="AN30" s="1522" t="n"/>
      <c r="AO30" s="1973">
        <f>班线包车!AY48+公交!AY57+出租!AY57+网约车!AY57</f>
        <v/>
      </c>
      <c r="AP30" s="1522" t="n"/>
      <c r="AQ30" s="1973">
        <f>班线包车!BA48+公交!BA57+出租!BA57+网约车!BA57</f>
        <v/>
      </c>
      <c r="AR30" s="1522" t="n"/>
      <c r="AS30" s="1973">
        <f>班线包车!BC48+公交!BC57+出租!BC57+网约车!BC57</f>
        <v/>
      </c>
      <c r="AT30" s="1522" t="n"/>
      <c r="AU30" s="1973">
        <f>班线包车!BE48+公交!BE57+出租!BE57+网约车!BE57</f>
        <v/>
      </c>
      <c r="AV30" s="1522" t="n"/>
      <c r="AW30" s="1973">
        <f>班线包车!BG48+公交!BG57+出租!BG57+网约车!BG57</f>
        <v/>
      </c>
      <c r="AX30" s="1522" t="n"/>
      <c r="AY30" s="1973">
        <f>班线包车!BI48+公交!BI57+出租!BI57+网约车!BI57</f>
        <v/>
      </c>
      <c r="AZ30" s="1522" t="n"/>
      <c r="BA30" s="1973">
        <f>班线包车!BK48+公交!BK57+出租!BK57+网约车!BK57</f>
        <v/>
      </c>
      <c r="BB30" s="1522" t="n"/>
      <c r="BC30" s="1973">
        <f>班线包车!BM48+公交!BM57+出租!BM57+网约车!BM57</f>
        <v/>
      </c>
      <c r="BD30" s="1522" t="n"/>
      <c r="BE30" s="1973">
        <f>班线包车!BO48+公交!BO57+出租!BO57+网约车!BO57</f>
        <v/>
      </c>
      <c r="BF30" s="1522" t="n"/>
      <c r="BG30" s="1973">
        <f>班线包车!BQ48+公交!BQ57+出租!BQ57+网约车!BQ57</f>
        <v/>
      </c>
      <c r="BH30" s="1522" t="n"/>
      <c r="BI30" s="1973">
        <f>班线包车!BS48+公交!BS57+出租!BS57+网约车!BS57</f>
        <v/>
      </c>
      <c r="BJ30" s="1522" t="n"/>
      <c r="BK30" s="1522" t="n"/>
      <c r="BL30" s="1522" t="n"/>
      <c r="BM30" s="1522" t="n"/>
      <c r="BN30" s="1522" t="n"/>
      <c r="BO30" s="1522" t="n"/>
      <c r="BP30" s="1522" t="n"/>
      <c r="BQ30" s="1522" t="n"/>
      <c r="BR30" s="1522" t="n"/>
      <c r="BS30" s="1522" t="n"/>
      <c r="BT30" s="1522" t="n"/>
      <c r="BU30" s="1522" t="n"/>
      <c r="BV30" s="1522" t="n"/>
      <c r="BW30" s="1522" t="n"/>
      <c r="BX30" s="1522" t="n"/>
      <c r="BY30" s="1522" t="n"/>
      <c r="BZ30" s="1522" t="n"/>
      <c r="CA30" s="1522" t="n"/>
      <c r="CB30" s="1522" t="n"/>
      <c r="CC30" s="1522" t="n"/>
      <c r="CD30" s="1522" t="n"/>
      <c r="CE30" s="1522" t="n"/>
      <c r="CF30" s="1522" t="n"/>
      <c r="CG30" s="1522" t="n"/>
      <c r="CH30" s="1522" t="n"/>
      <c r="CI30" s="1522" t="n"/>
      <c r="CJ30" s="1522" t="n"/>
      <c r="CK30" s="1522" t="n"/>
      <c r="CL30" s="1973" t="n"/>
    </row>
    <row r="31" ht="31.2" customFormat="1" customHeight="1" s="225">
      <c r="A31" s="1954" t="n"/>
      <c r="B31" s="1519" t="inlineStr">
        <is>
          <t>周转量（万人公里）</t>
        </is>
      </c>
      <c r="C31" s="1973">
        <f>班线包车!C49+公交!C58+出租!C58+网约车!C58</f>
        <v/>
      </c>
      <c r="D31" s="1521">
        <f>C31/J31-1</f>
        <v/>
      </c>
      <c r="E31" s="1521" t="n"/>
      <c r="F31" s="1521" t="n"/>
      <c r="G31" s="1521" t="n"/>
      <c r="H31" s="1521" t="n"/>
      <c r="I31" s="2053" t="n"/>
      <c r="J31" s="1973">
        <f>班线包车!T49+公交!T58+出租!T58+网约车!T58</f>
        <v/>
      </c>
      <c r="K31" s="1521">
        <f>J31/AK31-1</f>
        <v/>
      </c>
      <c r="L31" s="1973">
        <f>班线包车!V49+公交!V58+出租!V58+网约车!V58</f>
        <v/>
      </c>
      <c r="M31" s="1521">
        <f>L31/AM31-1</f>
        <v/>
      </c>
      <c r="N31" s="1973">
        <f>班线包车!X49+公交!X58+出租!X58+网约车!X58</f>
        <v/>
      </c>
      <c r="O31" s="1521">
        <f>N31/AO31-1</f>
        <v/>
      </c>
      <c r="P31" s="1973">
        <f>班线包车!Z49+公交!Z58+出租!Z58+网约车!Z58</f>
        <v/>
      </c>
      <c r="Q31" s="1521">
        <f>P31/AQ31-1</f>
        <v/>
      </c>
      <c r="R31" s="1973">
        <f>班线包车!AB49+公交!AB58+出租!AB58+网约车!AB58</f>
        <v/>
      </c>
      <c r="S31" s="1521">
        <f>R31/AS31-1</f>
        <v/>
      </c>
      <c r="T31" s="1973">
        <f>班线包车!AD49+公交!AD58+出租!AD58+网约车!AD58</f>
        <v/>
      </c>
      <c r="U31" s="1521">
        <f>T31/AU31-1</f>
        <v/>
      </c>
      <c r="V31" s="1973">
        <f>班线包车!AF49+公交!AF58+出租!AF58+网约车!AF58</f>
        <v/>
      </c>
      <c r="W31" s="1521">
        <f>V31/AW31-1</f>
        <v/>
      </c>
      <c r="X31" s="1973">
        <f>班线包车!AH49+公交!AH58+出租!AH58+网约车!AH58</f>
        <v/>
      </c>
      <c r="Y31" s="1521">
        <f>X31/AY31-1</f>
        <v/>
      </c>
      <c r="Z31" s="1973">
        <f>班线包车!AJ49+公交!AJ58+出租!AJ58+网约车!AJ58</f>
        <v/>
      </c>
      <c r="AA31" s="1521">
        <f>Z31/BA31-1</f>
        <v/>
      </c>
      <c r="AB31" s="1973">
        <f>班线包车!AL49+公交!AL58+出租!AL58+网约车!AL58</f>
        <v/>
      </c>
      <c r="AC31" s="1521">
        <f>AB31/BC31-1</f>
        <v/>
      </c>
      <c r="AD31" s="1973">
        <f>班线包车!AN49+公交!AN58+出租!AN58+网约车!AN58</f>
        <v/>
      </c>
      <c r="AE31" s="1521">
        <f>AD31/BE31-1</f>
        <v/>
      </c>
      <c r="AF31" s="1973">
        <f>班线包车!AP49+公交!AP58+出租!AP58+网约车!AP58</f>
        <v/>
      </c>
      <c r="AG31" s="1521">
        <f>AF31/BG31-1</f>
        <v/>
      </c>
      <c r="AH31" s="1973">
        <f>J31+L31+N31+P31+R31+T31+V31+X31+Z31+AB31+AD31</f>
        <v/>
      </c>
      <c r="AI31" s="1521">
        <f>AH31/SUM(AK31,AM31,AO31,AQ31,AS31,AU31,AW31,AY31,BA31,BC31,BE31)-1</f>
        <v/>
      </c>
      <c r="AJ31" s="1522" t="n"/>
      <c r="AK31" s="1973">
        <f>班线包车!AU49+公交!AU58+出租!AU58+网约车!AU58</f>
        <v/>
      </c>
      <c r="AL31" s="1522" t="n"/>
      <c r="AM31" s="1973">
        <f>班线包车!AW49+公交!AW58+出租!AW58+网约车!AW58</f>
        <v/>
      </c>
      <c r="AN31" s="1522" t="n"/>
      <c r="AO31" s="1973">
        <f>班线包车!AY49+公交!AY58+出租!AY58+网约车!AY58</f>
        <v/>
      </c>
      <c r="AP31" s="1522" t="n"/>
      <c r="AQ31" s="1973">
        <f>班线包车!BA49+公交!BA58+出租!BA58+网约车!BA58</f>
        <v/>
      </c>
      <c r="AR31" s="1522" t="n"/>
      <c r="AS31" s="1973">
        <f>班线包车!BC49+公交!BC58+出租!BC58+网约车!BC58</f>
        <v/>
      </c>
      <c r="AT31" s="1522" t="n"/>
      <c r="AU31" s="1973">
        <f>班线包车!BE49+公交!BE58+出租!BE58+网约车!BE58</f>
        <v/>
      </c>
      <c r="AV31" s="1522" t="n"/>
      <c r="AW31" s="1973">
        <f>班线包车!BG49+公交!BG58+出租!BG58+网约车!BG58</f>
        <v/>
      </c>
      <c r="AX31" s="1522" t="n"/>
      <c r="AY31" s="1973">
        <f>班线包车!BI49+公交!BI58+出租!BI58+网约车!BI58</f>
        <v/>
      </c>
      <c r="AZ31" s="1522" t="n"/>
      <c r="BA31" s="1973">
        <f>班线包车!BK49+公交!BK58+出租!BK58+网约车!BK58</f>
        <v/>
      </c>
      <c r="BB31" s="1522" t="n"/>
      <c r="BC31" s="1973">
        <f>班线包车!BM49+公交!BM58+出租!BM58+网约车!BM58</f>
        <v/>
      </c>
      <c r="BD31" s="1522" t="n"/>
      <c r="BE31" s="1973">
        <f>班线包车!BO49+公交!BO58+出租!BO58+网约车!BO58</f>
        <v/>
      </c>
      <c r="BF31" s="1522" t="n"/>
      <c r="BG31" s="1973">
        <f>班线包车!BQ49+公交!BQ58+出租!BQ58+网约车!BQ58</f>
        <v/>
      </c>
      <c r="BH31" s="1522" t="n"/>
      <c r="BI31" s="1973">
        <f>班线包车!BS49+公交!BS58+出租!BS58+网约车!BS58</f>
        <v/>
      </c>
      <c r="BJ31" s="1522" t="n"/>
      <c r="BK31" s="1522" t="n"/>
      <c r="BL31" s="1522" t="n"/>
      <c r="BM31" s="1522" t="n"/>
      <c r="BN31" s="1522" t="n"/>
      <c r="BO31" s="1522" t="n"/>
      <c r="BP31" s="1522" t="n"/>
      <c r="BQ31" s="1522" t="n"/>
      <c r="BR31" s="1522" t="n"/>
      <c r="BS31" s="1522" t="n"/>
      <c r="BT31" s="1522" t="n"/>
      <c r="BU31" s="1522" t="n"/>
      <c r="BV31" s="1522" t="n"/>
      <c r="BW31" s="1522" t="n"/>
      <c r="BX31" s="1522" t="n"/>
      <c r="BY31" s="1522" t="n"/>
      <c r="BZ31" s="1522" t="n"/>
      <c r="CA31" s="1522" t="n"/>
      <c r="CB31" s="1522" t="n"/>
      <c r="CC31" s="1522" t="n"/>
      <c r="CD31" s="1522" t="n"/>
      <c r="CE31" s="1522" t="n"/>
      <c r="CF31" s="1522" t="n"/>
      <c r="CG31" s="1522" t="n"/>
      <c r="CH31" s="1522" t="n"/>
      <c r="CI31" s="1522" t="n"/>
      <c r="CJ31" s="1522" t="n"/>
      <c r="CK31" s="1522" t="n"/>
      <c r="CL31" s="1973" t="n"/>
    </row>
    <row r="32" ht="31.2" customFormat="1" customHeight="1" s="225">
      <c r="A32" s="1524" t="inlineStr">
        <is>
          <t>仙桃市</t>
        </is>
      </c>
      <c r="B32" s="1519" t="inlineStr">
        <is>
          <t>客运量（万人）</t>
        </is>
      </c>
      <c r="C32" s="1973">
        <f>班线包车!C50+公交!C61+出租!C61+网约车!C61</f>
        <v/>
      </c>
      <c r="D32" s="1521">
        <f>C32/J32-1</f>
        <v/>
      </c>
      <c r="E32" s="1521" t="n"/>
      <c r="F32" s="1521" t="n"/>
      <c r="G32" s="1521" t="n"/>
      <c r="H32" s="1521" t="n"/>
      <c r="I32" s="2053" t="n"/>
      <c r="J32" s="1973">
        <f>班线包车!T50+公交!T61+出租!T61+网约车!T61</f>
        <v/>
      </c>
      <c r="K32" s="1521">
        <f>J32/AK32-1</f>
        <v/>
      </c>
      <c r="L32" s="1973">
        <f>班线包车!V50+公交!V61+出租!V61+网约车!V61</f>
        <v/>
      </c>
      <c r="M32" s="1521">
        <f>L32/AM32-1</f>
        <v/>
      </c>
      <c r="N32" s="1973">
        <f>班线包车!X50+公交!X61+出租!X61+网约车!X61</f>
        <v/>
      </c>
      <c r="O32" s="1521">
        <f>N32/AO32-1</f>
        <v/>
      </c>
      <c r="P32" s="1973">
        <f>班线包车!Z50+公交!Z61+出租!Z61+网约车!Z61</f>
        <v/>
      </c>
      <c r="Q32" s="1521">
        <f>P32/AQ32-1</f>
        <v/>
      </c>
      <c r="R32" s="1973">
        <f>班线包车!AB50+公交!AB61+出租!AB61+网约车!AB61</f>
        <v/>
      </c>
      <c r="S32" s="1521">
        <f>R32/AS32-1</f>
        <v/>
      </c>
      <c r="T32" s="1973">
        <f>班线包车!AD50+公交!AD61+出租!AD61+网约车!AD61</f>
        <v/>
      </c>
      <c r="U32" s="1521">
        <f>T32/AU32-1</f>
        <v/>
      </c>
      <c r="V32" s="1973">
        <f>班线包车!AF50+公交!AF61+出租!AF61+网约车!AF61</f>
        <v/>
      </c>
      <c r="W32" s="1521">
        <f>V32/AW32-1</f>
        <v/>
      </c>
      <c r="X32" s="1973">
        <f>班线包车!AH50+公交!AH61+出租!AH61+网约车!AH61</f>
        <v/>
      </c>
      <c r="Y32" s="1521">
        <f>X32/AY32-1</f>
        <v/>
      </c>
      <c r="Z32" s="1973">
        <f>班线包车!AJ50+公交!AJ61+出租!AJ61+网约车!AJ61</f>
        <v/>
      </c>
      <c r="AA32" s="1521">
        <f>Z32/BA32-1</f>
        <v/>
      </c>
      <c r="AB32" s="1973">
        <f>班线包车!AL50+公交!AL61+出租!AL61+网约车!AL61</f>
        <v/>
      </c>
      <c r="AC32" s="1521">
        <f>AB32/BC32-1</f>
        <v/>
      </c>
      <c r="AD32" s="1973">
        <f>班线包车!AN50+公交!AN61+出租!AN61+网约车!AN61</f>
        <v/>
      </c>
      <c r="AE32" s="1521">
        <f>AD32/BE32-1</f>
        <v/>
      </c>
      <c r="AF32" s="1973">
        <f>班线包车!AP50+公交!AP61+出租!AP61+网约车!AP61</f>
        <v/>
      </c>
      <c r="AG32" s="1521">
        <f>AF32/BG32-1</f>
        <v/>
      </c>
      <c r="AH32" s="1973">
        <f>J32+L32+N32+P32+R32+T32+V32+X32+Z32+AB32+AD32</f>
        <v/>
      </c>
      <c r="AI32" s="1521">
        <f>AH32/SUM(AK32,AM32,AO32,AQ32,AS32,AU32,AW32,AY32,BA32,BC32,BE32)-1</f>
        <v/>
      </c>
      <c r="AJ32" s="1522" t="n"/>
      <c r="AK32" s="1973">
        <f>班线包车!AU50+公交!AU61+出租!AU61+网约车!AU61</f>
        <v/>
      </c>
      <c r="AL32" s="1522" t="n"/>
      <c r="AM32" s="1973">
        <f>班线包车!AW50+公交!AW61+出租!AW61+网约车!AW61</f>
        <v/>
      </c>
      <c r="AN32" s="1522" t="n"/>
      <c r="AO32" s="1973">
        <f>班线包车!AY50+公交!AY61+出租!AY61+网约车!AY61</f>
        <v/>
      </c>
      <c r="AP32" s="1522" t="n"/>
      <c r="AQ32" s="1973">
        <f>班线包车!BA50+公交!BA61+出租!BA61+网约车!BA61</f>
        <v/>
      </c>
      <c r="AR32" s="1522" t="n"/>
      <c r="AS32" s="1973">
        <f>班线包车!BC50+公交!BC61+出租!BC61+网约车!BC61</f>
        <v/>
      </c>
      <c r="AT32" s="1522" t="n"/>
      <c r="AU32" s="1973">
        <f>班线包车!BE50+公交!BE61+出租!BE61+网约车!BE61</f>
        <v/>
      </c>
      <c r="AV32" s="1522" t="n"/>
      <c r="AW32" s="1973">
        <f>班线包车!BG50+公交!BG61+出租!BG61+网约车!BG61</f>
        <v/>
      </c>
      <c r="AX32" s="1522" t="n"/>
      <c r="AY32" s="1973">
        <f>班线包车!BI50+公交!BI61+出租!BI61+网约车!BI61</f>
        <v/>
      </c>
      <c r="AZ32" s="1522" t="n"/>
      <c r="BA32" s="1973">
        <f>班线包车!BK50+公交!BK61+出租!BK61+网约车!BK61</f>
        <v/>
      </c>
      <c r="BB32" s="1522" t="n"/>
      <c r="BC32" s="1973">
        <f>班线包车!BM50+公交!BM61+出租!BM61+网约车!BM61</f>
        <v/>
      </c>
      <c r="BD32" s="1522" t="n"/>
      <c r="BE32" s="1973">
        <f>班线包车!BO50+公交!BO61+出租!BO61+网约车!BO61</f>
        <v/>
      </c>
      <c r="BF32" s="1522" t="n"/>
      <c r="BG32" s="1973">
        <f>班线包车!BQ50+公交!BQ61+出租!BQ61+网约车!BQ61</f>
        <v/>
      </c>
      <c r="BH32" s="1522" t="n"/>
      <c r="BI32" s="1973">
        <f>班线包车!BS50+公交!BS61+出租!BS61+网约车!BS61</f>
        <v/>
      </c>
      <c r="BJ32" s="1522" t="n"/>
      <c r="BK32" s="1522" t="n"/>
      <c r="BL32" s="1522" t="n"/>
      <c r="BM32" s="1522" t="n"/>
      <c r="BN32" s="1522" t="n"/>
      <c r="BO32" s="1522" t="n"/>
      <c r="BP32" s="1522" t="n"/>
      <c r="BQ32" s="1522" t="n"/>
      <c r="BR32" s="1522" t="n"/>
      <c r="BS32" s="1522" t="n"/>
      <c r="BT32" s="1522" t="n"/>
      <c r="BU32" s="1522" t="n"/>
      <c r="BV32" s="1522" t="n"/>
      <c r="BW32" s="1522" t="n"/>
      <c r="BX32" s="1522" t="n"/>
      <c r="BY32" s="1522" t="n"/>
      <c r="BZ32" s="1522" t="n"/>
      <c r="CA32" s="1522" t="n"/>
      <c r="CB32" s="1522" t="n"/>
      <c r="CC32" s="1522" t="n"/>
      <c r="CD32" s="1522" t="n"/>
      <c r="CE32" s="1522" t="n"/>
      <c r="CF32" s="1522" t="n"/>
      <c r="CG32" s="1522" t="n"/>
      <c r="CH32" s="1522" t="n"/>
      <c r="CI32" s="1522" t="n"/>
      <c r="CJ32" s="1522" t="n"/>
      <c r="CK32" s="1522" t="n"/>
      <c r="CL32" s="1973" t="n"/>
    </row>
    <row r="33" ht="31.2" customFormat="1" customHeight="1" s="225">
      <c r="A33" s="1954" t="n"/>
      <c r="B33" s="1519" t="inlineStr">
        <is>
          <t>周转量（万人公里）</t>
        </is>
      </c>
      <c r="C33" s="1973">
        <f>班线包车!C51+公交!C62+出租!C62+网约车!C62</f>
        <v/>
      </c>
      <c r="D33" s="1521">
        <f>C33/J33-1</f>
        <v/>
      </c>
      <c r="E33" s="1521" t="n"/>
      <c r="F33" s="1521" t="n"/>
      <c r="G33" s="1521" t="n"/>
      <c r="H33" s="1521" t="n"/>
      <c r="I33" s="2053" t="n"/>
      <c r="J33" s="1973">
        <f>班线包车!T51+公交!T62+出租!T62+网约车!T62</f>
        <v/>
      </c>
      <c r="K33" s="1521">
        <f>J33/AK33-1</f>
        <v/>
      </c>
      <c r="L33" s="1973">
        <f>班线包车!V51+公交!V62+出租!V62+网约车!V62</f>
        <v/>
      </c>
      <c r="M33" s="1521">
        <f>L33/AM33-1</f>
        <v/>
      </c>
      <c r="N33" s="1973">
        <f>班线包车!X51+公交!X62+出租!X62+网约车!X62</f>
        <v/>
      </c>
      <c r="O33" s="1521">
        <f>N33/AO33-1</f>
        <v/>
      </c>
      <c r="P33" s="1973">
        <f>班线包车!Z51+公交!Z62+出租!Z62+网约车!Z62</f>
        <v/>
      </c>
      <c r="Q33" s="1521">
        <f>P33/AQ33-1</f>
        <v/>
      </c>
      <c r="R33" s="1973">
        <f>班线包车!AB51+公交!AB62+出租!AB62+网约车!AB62</f>
        <v/>
      </c>
      <c r="S33" s="1521">
        <f>R33/AS33-1</f>
        <v/>
      </c>
      <c r="T33" s="1973">
        <f>班线包车!AD51+公交!AD62+出租!AD62+网约车!AD62</f>
        <v/>
      </c>
      <c r="U33" s="1521">
        <f>T33/AU33-1</f>
        <v/>
      </c>
      <c r="V33" s="1973">
        <f>班线包车!AF51+公交!AF62+出租!AF62+网约车!AF62</f>
        <v/>
      </c>
      <c r="W33" s="1521">
        <f>V33/AW33-1</f>
        <v/>
      </c>
      <c r="X33" s="1973">
        <f>班线包车!AH51+公交!AH62+出租!AH62+网约车!AH62</f>
        <v/>
      </c>
      <c r="Y33" s="1521">
        <f>X33/AY33-1</f>
        <v/>
      </c>
      <c r="Z33" s="1973">
        <f>班线包车!AJ51+公交!AJ62+出租!AJ62+网约车!AJ62</f>
        <v/>
      </c>
      <c r="AA33" s="1521">
        <f>Z33/BA33-1</f>
        <v/>
      </c>
      <c r="AB33" s="1973">
        <f>班线包车!AL51+公交!AL62+出租!AL62+网约车!AL62</f>
        <v/>
      </c>
      <c r="AC33" s="1521">
        <f>AB33/BC33-1</f>
        <v/>
      </c>
      <c r="AD33" s="1973">
        <f>班线包车!AN51+公交!AN62+出租!AN62+网约车!AN62</f>
        <v/>
      </c>
      <c r="AE33" s="1521">
        <f>AD33/BE33-1</f>
        <v/>
      </c>
      <c r="AF33" s="1973">
        <f>班线包车!AP51+公交!AP62+出租!AP62+网约车!AP62</f>
        <v/>
      </c>
      <c r="AG33" s="1521">
        <f>AF33/BG33-1</f>
        <v/>
      </c>
      <c r="AH33" s="1973">
        <f>J33+L33+N33+P33+R33+T33+V33+X33+Z33+AB33+AD33</f>
        <v/>
      </c>
      <c r="AI33" s="1521">
        <f>AH33/SUM(AK33,AM33,AO33,AQ33,AS33,AU33,AW33,AY33,BA33,BC33,BE33)-1</f>
        <v/>
      </c>
      <c r="AJ33" s="1522" t="n"/>
      <c r="AK33" s="1973">
        <f>班线包车!AU51+公交!AU62+出租!AU62+网约车!AU62</f>
        <v/>
      </c>
      <c r="AL33" s="1522" t="n"/>
      <c r="AM33" s="1973">
        <f>班线包车!AW51+公交!AW62+出租!AW62+网约车!AW62</f>
        <v/>
      </c>
      <c r="AN33" s="1522" t="n"/>
      <c r="AO33" s="1973">
        <f>班线包车!AY51+公交!AY62+出租!AY62+网约车!AY62</f>
        <v/>
      </c>
      <c r="AP33" s="1522" t="n"/>
      <c r="AQ33" s="1973">
        <f>班线包车!BA51+公交!BA62+出租!BA62+网约车!BA62</f>
        <v/>
      </c>
      <c r="AR33" s="1522" t="n"/>
      <c r="AS33" s="1973">
        <f>班线包车!BC51+公交!BC62+出租!BC62+网约车!BC62</f>
        <v/>
      </c>
      <c r="AT33" s="1522" t="n"/>
      <c r="AU33" s="1973">
        <f>班线包车!BE51+公交!BE62+出租!BE62+网约车!BE62</f>
        <v/>
      </c>
      <c r="AV33" s="1522" t="n"/>
      <c r="AW33" s="1973">
        <f>班线包车!BG51+公交!BG62+出租!BG62+网约车!BG62</f>
        <v/>
      </c>
      <c r="AX33" s="1522" t="n"/>
      <c r="AY33" s="1973">
        <f>班线包车!BI51+公交!BI62+出租!BI62+网约车!BI62</f>
        <v/>
      </c>
      <c r="AZ33" s="1522" t="n"/>
      <c r="BA33" s="1973">
        <f>班线包车!BK51+公交!BK62+出租!BK62+网约车!BK62</f>
        <v/>
      </c>
      <c r="BB33" s="1522" t="n"/>
      <c r="BC33" s="1973">
        <f>班线包车!BM51+公交!BM62+出租!BM62+网约车!BM62</f>
        <v/>
      </c>
      <c r="BD33" s="1522" t="n"/>
      <c r="BE33" s="1973">
        <f>班线包车!BO51+公交!BO62+出租!BO62+网约车!BO62</f>
        <v/>
      </c>
      <c r="BF33" s="1522" t="n"/>
      <c r="BG33" s="1973">
        <f>班线包车!BQ51+公交!BQ62+出租!BQ62+网约车!BQ62</f>
        <v/>
      </c>
      <c r="BH33" s="1522" t="n"/>
      <c r="BI33" s="1973">
        <f>班线包车!BS51+公交!BS62+出租!BS62+网约车!BS62</f>
        <v/>
      </c>
      <c r="BJ33" s="1522" t="n"/>
      <c r="BK33" s="1522" t="n"/>
      <c r="BL33" s="1522" t="n"/>
      <c r="BM33" s="1522" t="n"/>
      <c r="BN33" s="1522" t="n"/>
      <c r="BO33" s="1522" t="n"/>
      <c r="BP33" s="1522" t="n"/>
      <c r="BQ33" s="1522" t="n"/>
      <c r="BR33" s="1522" t="n"/>
      <c r="BS33" s="1522" t="n"/>
      <c r="BT33" s="1522" t="n"/>
      <c r="BU33" s="1522" t="n"/>
      <c r="BV33" s="1522" t="n"/>
      <c r="BW33" s="1522" t="n"/>
      <c r="BX33" s="1522" t="n"/>
      <c r="BY33" s="1522" t="n"/>
      <c r="BZ33" s="1522" t="n"/>
      <c r="CA33" s="1522" t="n"/>
      <c r="CB33" s="1522" t="n"/>
      <c r="CC33" s="1522" t="n"/>
      <c r="CD33" s="1522" t="n"/>
      <c r="CE33" s="1522" t="n"/>
      <c r="CF33" s="1522" t="n"/>
      <c r="CG33" s="1522" t="n"/>
      <c r="CH33" s="1522" t="n"/>
      <c r="CI33" s="1522" t="n"/>
      <c r="CJ33" s="1522" t="n"/>
      <c r="CK33" s="1522" t="n"/>
      <c r="CL33" s="1973" t="n"/>
    </row>
    <row r="34" ht="31.2" customFormat="1" customHeight="1" s="225">
      <c r="A34" s="1524" t="inlineStr">
        <is>
          <t>潜江市</t>
        </is>
      </c>
      <c r="B34" s="1519" t="inlineStr">
        <is>
          <t>客运量（万人）</t>
        </is>
      </c>
      <c r="C34" s="1973">
        <f>班线包车!C52+公交!C65+出租!C65+网约车!C65</f>
        <v/>
      </c>
      <c r="D34" s="1521">
        <f>C34/J34-1</f>
        <v/>
      </c>
      <c r="E34" s="1521" t="n"/>
      <c r="F34" s="1521" t="n"/>
      <c r="G34" s="1521" t="n"/>
      <c r="H34" s="1521" t="n"/>
      <c r="I34" s="2053" t="n"/>
      <c r="J34" s="1973">
        <f>班线包车!T52+公交!T65+出租!T65+网约车!T65</f>
        <v/>
      </c>
      <c r="K34" s="1521">
        <f>J34/AK34-1</f>
        <v/>
      </c>
      <c r="L34" s="1973">
        <f>班线包车!V52+公交!V65+出租!V65+网约车!V65</f>
        <v/>
      </c>
      <c r="M34" s="1521">
        <f>L34/AM34-1</f>
        <v/>
      </c>
      <c r="N34" s="1973">
        <f>班线包车!X52+公交!X65+出租!X65+网约车!X65</f>
        <v/>
      </c>
      <c r="O34" s="1521">
        <f>N34/AO34-1</f>
        <v/>
      </c>
      <c r="P34" s="1973">
        <f>班线包车!Z52+公交!Z65+出租!Z65+网约车!Z65</f>
        <v/>
      </c>
      <c r="Q34" s="1521">
        <f>P34/AQ34-1</f>
        <v/>
      </c>
      <c r="R34" s="1973">
        <f>班线包车!AB52+公交!AB65+出租!AB65+网约车!AB65</f>
        <v/>
      </c>
      <c r="S34" s="1521">
        <f>R34/AS34-1</f>
        <v/>
      </c>
      <c r="T34" s="1973">
        <f>班线包车!AD52+公交!AD65+出租!AD65+网约车!AD65</f>
        <v/>
      </c>
      <c r="U34" s="1521">
        <f>T34/AU34-1</f>
        <v/>
      </c>
      <c r="V34" s="1973">
        <f>班线包车!AF52+公交!AF65+出租!AF65+网约车!AF65</f>
        <v/>
      </c>
      <c r="W34" s="1521">
        <f>V34/AW34-1</f>
        <v/>
      </c>
      <c r="X34" s="1973">
        <f>班线包车!AH52+公交!AH65+出租!AH65+网约车!AH65</f>
        <v/>
      </c>
      <c r="Y34" s="1521">
        <f>X34/AY34-1</f>
        <v/>
      </c>
      <c r="Z34" s="1973">
        <f>班线包车!AJ52+公交!AJ65+出租!AJ65+网约车!AJ65</f>
        <v/>
      </c>
      <c r="AA34" s="1521">
        <f>Z34/BA34-1</f>
        <v/>
      </c>
      <c r="AB34" s="1973">
        <f>班线包车!AL52+公交!AL65+出租!AL65+网约车!AL65</f>
        <v/>
      </c>
      <c r="AC34" s="1521">
        <f>AB34/BC34-1</f>
        <v/>
      </c>
      <c r="AD34" s="1973">
        <f>班线包车!AN52+公交!AN65+出租!AN65+网约车!AN65</f>
        <v/>
      </c>
      <c r="AE34" s="1521">
        <f>AD34/BE34-1</f>
        <v/>
      </c>
      <c r="AF34" s="1973">
        <f>班线包车!AP52+公交!AP65+出租!AP65+网约车!AP65</f>
        <v/>
      </c>
      <c r="AG34" s="1521">
        <f>AF34/BG34-1</f>
        <v/>
      </c>
      <c r="AH34" s="1973">
        <f>J34+L34+N34+P34+R34+T34+V34+X34+Z34+AB34+AD34</f>
        <v/>
      </c>
      <c r="AI34" s="1521">
        <f>AH34/SUM(AK34,AM34,AO34,AQ34,AS34,AU34,AW34,AY34,BA34,BC34,BE34)-1</f>
        <v/>
      </c>
      <c r="AJ34" s="1522" t="n"/>
      <c r="AK34" s="1973">
        <f>班线包车!AU52+公交!AU65+出租!AU65+网约车!AU65</f>
        <v/>
      </c>
      <c r="AL34" s="1522" t="n"/>
      <c r="AM34" s="1973">
        <f>班线包车!AW52+公交!AW65+出租!AW65+网约车!AW65</f>
        <v/>
      </c>
      <c r="AN34" s="1522" t="n"/>
      <c r="AO34" s="1973">
        <f>班线包车!AY52+公交!AY65+出租!AY65+网约车!AY65</f>
        <v/>
      </c>
      <c r="AP34" s="1522" t="n"/>
      <c r="AQ34" s="1973">
        <f>班线包车!BA52+公交!BA65+出租!BA65+网约车!BA65</f>
        <v/>
      </c>
      <c r="AR34" s="1522" t="n"/>
      <c r="AS34" s="1973">
        <f>班线包车!BC52+公交!BC65+出租!BC65+网约车!BC65</f>
        <v/>
      </c>
      <c r="AT34" s="1522" t="n"/>
      <c r="AU34" s="1973">
        <f>班线包车!BE52+公交!BE65+出租!BE65+网约车!BE65</f>
        <v/>
      </c>
      <c r="AV34" s="1522" t="n"/>
      <c r="AW34" s="1973">
        <f>班线包车!BG52+公交!BG65+出租!BG65+网约车!BG65</f>
        <v/>
      </c>
      <c r="AX34" s="1522" t="n"/>
      <c r="AY34" s="1973">
        <f>班线包车!BI52+公交!BI65+出租!BI65+网约车!BI65</f>
        <v/>
      </c>
      <c r="AZ34" s="1522" t="n"/>
      <c r="BA34" s="1973">
        <f>班线包车!BK52+公交!BK65+出租!BK65+网约车!BK65</f>
        <v/>
      </c>
      <c r="BB34" s="1522" t="n"/>
      <c r="BC34" s="1973">
        <f>班线包车!BM52+公交!BM65+出租!BM65+网约车!BM65</f>
        <v/>
      </c>
      <c r="BD34" s="1522" t="n"/>
      <c r="BE34" s="1973">
        <f>班线包车!BO52+公交!BO65+出租!BO65+网约车!BO65</f>
        <v/>
      </c>
      <c r="BF34" s="1522" t="n"/>
      <c r="BG34" s="1973">
        <f>班线包车!BQ52+公交!BQ65+出租!BQ65+网约车!BQ65</f>
        <v/>
      </c>
      <c r="BH34" s="1522" t="n"/>
      <c r="BI34" s="1973">
        <f>班线包车!BS52+公交!BS65+出租!BS65+网约车!BS65</f>
        <v/>
      </c>
      <c r="BJ34" s="1522" t="n"/>
      <c r="BK34" s="1522" t="n"/>
      <c r="BL34" s="1522" t="n"/>
      <c r="BM34" s="1522" t="n"/>
      <c r="BN34" s="1522" t="n"/>
      <c r="BO34" s="1522" t="n"/>
      <c r="BP34" s="1522" t="n"/>
      <c r="BQ34" s="1522" t="n"/>
      <c r="BR34" s="1522" t="n"/>
      <c r="BS34" s="1522" t="n"/>
      <c r="BT34" s="1522" t="n"/>
      <c r="BU34" s="1522" t="n"/>
      <c r="BV34" s="1522" t="n"/>
      <c r="BW34" s="1522" t="n"/>
      <c r="BX34" s="1522" t="n"/>
      <c r="BY34" s="1522" t="n"/>
      <c r="BZ34" s="1522" t="n"/>
      <c r="CA34" s="1522" t="n"/>
      <c r="CB34" s="1522" t="n"/>
      <c r="CC34" s="1522" t="n"/>
      <c r="CD34" s="1522" t="n"/>
      <c r="CE34" s="1522" t="n"/>
      <c r="CF34" s="1522" t="n"/>
      <c r="CG34" s="1522" t="n"/>
      <c r="CH34" s="1522" t="n"/>
      <c r="CI34" s="1522" t="n"/>
      <c r="CJ34" s="1522" t="n"/>
      <c r="CK34" s="1522" t="n"/>
      <c r="CL34" s="1973" t="n"/>
    </row>
    <row r="35" ht="31.2" customFormat="1" customHeight="1" s="225">
      <c r="A35" s="1954" t="n"/>
      <c r="B35" s="1519" t="inlineStr">
        <is>
          <t>周转量（万人公里）</t>
        </is>
      </c>
      <c r="C35" s="1973">
        <f>班线包车!C53+公交!C66+出租!C66+网约车!C66</f>
        <v/>
      </c>
      <c r="D35" s="1521">
        <f>C35/J35-1</f>
        <v/>
      </c>
      <c r="E35" s="1521" t="n"/>
      <c r="F35" s="1521" t="n"/>
      <c r="G35" s="1521" t="n"/>
      <c r="H35" s="1521" t="n"/>
      <c r="I35" s="2053" t="n"/>
      <c r="J35" s="1973">
        <f>班线包车!T53+公交!T66+出租!T66+网约车!T66</f>
        <v/>
      </c>
      <c r="K35" s="1521">
        <f>J35/AK35-1</f>
        <v/>
      </c>
      <c r="L35" s="1973">
        <f>班线包车!V53+公交!V66+出租!V66+网约车!V66</f>
        <v/>
      </c>
      <c r="M35" s="1521">
        <f>L35/AM35-1</f>
        <v/>
      </c>
      <c r="N35" s="1973">
        <f>班线包车!X53+公交!X66+出租!X66+网约车!X66</f>
        <v/>
      </c>
      <c r="O35" s="1521">
        <f>N35/AO35-1</f>
        <v/>
      </c>
      <c r="P35" s="1973">
        <f>班线包车!Z53+公交!Z66+出租!Z66+网约车!Z66</f>
        <v/>
      </c>
      <c r="Q35" s="1521">
        <f>P35/AQ35-1</f>
        <v/>
      </c>
      <c r="R35" s="1973">
        <f>班线包车!AB53+公交!AB66+出租!AB66+网约车!AB66</f>
        <v/>
      </c>
      <c r="S35" s="1521">
        <f>R35/AS35-1</f>
        <v/>
      </c>
      <c r="T35" s="1973">
        <f>班线包车!AD53+公交!AD66+出租!AD66+网约车!AD66</f>
        <v/>
      </c>
      <c r="U35" s="1521">
        <f>T35/AU35-1</f>
        <v/>
      </c>
      <c r="V35" s="1973">
        <f>班线包车!AF53+公交!AF66+出租!AF66+网约车!AF66</f>
        <v/>
      </c>
      <c r="W35" s="1521">
        <f>V35/AW35-1</f>
        <v/>
      </c>
      <c r="X35" s="1973">
        <f>班线包车!AH53+公交!AH66+出租!AH66+网约车!AH66</f>
        <v/>
      </c>
      <c r="Y35" s="1521">
        <f>X35/AY35-1</f>
        <v/>
      </c>
      <c r="Z35" s="1973">
        <f>班线包车!AJ53+公交!AJ66+出租!AJ66+网约车!AJ66</f>
        <v/>
      </c>
      <c r="AA35" s="1521">
        <f>Z35/BA35-1</f>
        <v/>
      </c>
      <c r="AB35" s="1973">
        <f>班线包车!AL53+公交!AL66+出租!AL66+网约车!AL66</f>
        <v/>
      </c>
      <c r="AC35" s="1521">
        <f>AB35/BC35-1</f>
        <v/>
      </c>
      <c r="AD35" s="1973">
        <f>班线包车!AN53+公交!AN66+出租!AN66+网约车!AN66</f>
        <v/>
      </c>
      <c r="AE35" s="1521">
        <f>AD35/BE35-1</f>
        <v/>
      </c>
      <c r="AF35" s="1973">
        <f>班线包车!AP53+公交!AP66+出租!AP66+网约车!AP66</f>
        <v/>
      </c>
      <c r="AG35" s="1521">
        <f>AF35/BG35-1</f>
        <v/>
      </c>
      <c r="AH35" s="1973">
        <f>J35+L35+N35+P35+R35+T35+V35+X35+Z35+AB35+AD35</f>
        <v/>
      </c>
      <c r="AI35" s="1521">
        <f>AH35/SUM(AK35,AM35,AO35,AQ35,AS35,AU35,AW35,AY35,BA35,BC35,BE35)-1</f>
        <v/>
      </c>
      <c r="AJ35" s="1522" t="n"/>
      <c r="AK35" s="1973">
        <f>班线包车!AU53+公交!AU66+出租!AU66+网约车!AU66</f>
        <v/>
      </c>
      <c r="AL35" s="1522" t="n"/>
      <c r="AM35" s="1973">
        <f>班线包车!AW53+公交!AW66+出租!AW66+网约车!AW66</f>
        <v/>
      </c>
      <c r="AN35" s="1522" t="n"/>
      <c r="AO35" s="1973">
        <f>班线包车!AY53+公交!AY66+出租!AY66+网约车!AY66</f>
        <v/>
      </c>
      <c r="AP35" s="1522" t="n"/>
      <c r="AQ35" s="1973">
        <f>班线包车!BA53+公交!BA66+出租!BA66+网约车!BA66</f>
        <v/>
      </c>
      <c r="AR35" s="1522" t="n"/>
      <c r="AS35" s="1973">
        <f>班线包车!BC53+公交!BC66+出租!BC66+网约车!BC66</f>
        <v/>
      </c>
      <c r="AT35" s="1522" t="n"/>
      <c r="AU35" s="1973">
        <f>班线包车!BE53+公交!BE66+出租!BE66+网约车!BE66</f>
        <v/>
      </c>
      <c r="AV35" s="1522" t="n"/>
      <c r="AW35" s="1973">
        <f>班线包车!BG53+公交!BG66+出租!BG66+网约车!BG66</f>
        <v/>
      </c>
      <c r="AX35" s="1522" t="n"/>
      <c r="AY35" s="1973">
        <f>班线包车!BI53+公交!BI66+出租!BI66+网约车!BI66</f>
        <v/>
      </c>
      <c r="AZ35" s="1522" t="n"/>
      <c r="BA35" s="1973">
        <f>班线包车!BK53+公交!BK66+出租!BK66+网约车!BK66</f>
        <v/>
      </c>
      <c r="BB35" s="1522" t="n"/>
      <c r="BC35" s="1973">
        <f>班线包车!BM53+公交!BM66+出租!BM66+网约车!BM66</f>
        <v/>
      </c>
      <c r="BD35" s="1522" t="n"/>
      <c r="BE35" s="1973">
        <f>班线包车!BO53+公交!BO66+出租!BO66+网约车!BO66</f>
        <v/>
      </c>
      <c r="BF35" s="1522" t="n"/>
      <c r="BG35" s="1973">
        <f>班线包车!BQ53+公交!BQ66+出租!BQ66+网约车!BQ66</f>
        <v/>
      </c>
      <c r="BH35" s="1522" t="n"/>
      <c r="BI35" s="1973">
        <f>班线包车!BS53+公交!BS66+出租!BS66+网约车!BS66</f>
        <v/>
      </c>
      <c r="BJ35" s="1522" t="n"/>
      <c r="BK35" s="1522" t="n"/>
      <c r="BL35" s="1522" t="n"/>
      <c r="BM35" s="1522" t="n"/>
      <c r="BN35" s="1522" t="n"/>
      <c r="BO35" s="1522" t="n"/>
      <c r="BP35" s="1522" t="n"/>
      <c r="BQ35" s="1522" t="n"/>
      <c r="BR35" s="1522" t="n"/>
      <c r="BS35" s="1522" t="n"/>
      <c r="BT35" s="1522" t="n"/>
      <c r="BU35" s="1522" t="n"/>
      <c r="BV35" s="1522" t="n"/>
      <c r="BW35" s="1522" t="n"/>
      <c r="BX35" s="1522" t="n"/>
      <c r="BY35" s="1522" t="n"/>
      <c r="BZ35" s="1522" t="n"/>
      <c r="CA35" s="1522" t="n"/>
      <c r="CB35" s="1522" t="n"/>
      <c r="CC35" s="1522" t="n"/>
      <c r="CD35" s="1522" t="n"/>
      <c r="CE35" s="1522" t="n"/>
      <c r="CF35" s="1522" t="n"/>
      <c r="CG35" s="1522" t="n"/>
      <c r="CH35" s="1522" t="n"/>
      <c r="CI35" s="1522" t="n"/>
      <c r="CJ35" s="1522" t="n"/>
      <c r="CK35" s="1522" t="n"/>
      <c r="CL35" s="1973" t="n"/>
    </row>
    <row r="36" ht="31.2" customFormat="1" customHeight="1" s="225">
      <c r="A36" s="1524" t="inlineStr">
        <is>
          <t>天门</t>
        </is>
      </c>
      <c r="B36" s="1519" t="inlineStr">
        <is>
          <t>客运量（万人）</t>
        </is>
      </c>
      <c r="C36" s="1973">
        <f>班线包车!C54+公交!C69+出租!C69+网约车!C69</f>
        <v/>
      </c>
      <c r="D36" s="1521">
        <f>C36/J36-1</f>
        <v/>
      </c>
      <c r="E36" s="1521" t="n"/>
      <c r="F36" s="1521" t="n"/>
      <c r="G36" s="1521" t="n"/>
      <c r="H36" s="1521" t="n"/>
      <c r="I36" s="2053" t="n"/>
      <c r="J36" s="1973">
        <f>班线包车!T54+公交!T69+出租!T69+网约车!T69</f>
        <v/>
      </c>
      <c r="K36" s="1521">
        <f>J36/AK36-1</f>
        <v/>
      </c>
      <c r="L36" s="1973">
        <f>班线包车!V54+公交!V69+出租!V69+网约车!V69</f>
        <v/>
      </c>
      <c r="M36" s="1521">
        <f>L36/AM36-1</f>
        <v/>
      </c>
      <c r="N36" s="1973">
        <f>班线包车!X54+公交!X69+出租!X69+网约车!X69</f>
        <v/>
      </c>
      <c r="O36" s="1521">
        <f>N36/AO36-1</f>
        <v/>
      </c>
      <c r="P36" s="1973">
        <f>班线包车!Z54+公交!Z69+出租!Z69+网约车!Z69</f>
        <v/>
      </c>
      <c r="Q36" s="1521">
        <f>P36/AQ36-1</f>
        <v/>
      </c>
      <c r="R36" s="1973">
        <f>班线包车!AB54+公交!AB69+出租!AB69+网约车!AB69</f>
        <v/>
      </c>
      <c r="S36" s="1521">
        <f>R36/AS36-1</f>
        <v/>
      </c>
      <c r="T36" s="1973">
        <f>班线包车!AD54+公交!AD69+出租!AD69+网约车!AD69</f>
        <v/>
      </c>
      <c r="U36" s="1521">
        <f>T36/AU36-1</f>
        <v/>
      </c>
      <c r="V36" s="1973">
        <f>班线包车!AF54+公交!AF69+出租!AF69+网约车!AF69</f>
        <v/>
      </c>
      <c r="W36" s="1521">
        <f>V36/AW36-1</f>
        <v/>
      </c>
      <c r="X36" s="1973">
        <f>班线包车!AH54+公交!AH69+出租!AH69+网约车!AH69</f>
        <v/>
      </c>
      <c r="Y36" s="1521">
        <f>X36/AY36-1</f>
        <v/>
      </c>
      <c r="Z36" s="1973">
        <f>班线包车!AJ54+公交!AJ69+出租!AJ69+网约车!AJ69</f>
        <v/>
      </c>
      <c r="AA36" s="1521">
        <f>Z36/BA36-1</f>
        <v/>
      </c>
      <c r="AB36" s="1973">
        <f>班线包车!AL54+公交!AL69+出租!AL69+网约车!AL69</f>
        <v/>
      </c>
      <c r="AC36" s="1521">
        <f>AB36/BC36-1</f>
        <v/>
      </c>
      <c r="AD36" s="1973">
        <f>班线包车!AN54+公交!AN69+出租!AN69+网约车!AN69</f>
        <v/>
      </c>
      <c r="AE36" s="1521">
        <f>AD36/BE36-1</f>
        <v/>
      </c>
      <c r="AF36" s="1973">
        <f>班线包车!AP54+公交!AP69+出租!AP69+网约车!AP69</f>
        <v/>
      </c>
      <c r="AG36" s="1521">
        <f>AF36/BG36-1</f>
        <v/>
      </c>
      <c r="AH36" s="1973">
        <f>J36+L36+N36+P36+R36+T36+V36+X36+Z36+AB36+AD36</f>
        <v/>
      </c>
      <c r="AI36" s="1521">
        <f>AH36/SUM(AK36,AM36,AO36,AQ36,AS36,AU36,AW36,AY36,BA36,BC36,BE36)-1</f>
        <v/>
      </c>
      <c r="AJ36" s="1522" t="n"/>
      <c r="AK36" s="1973">
        <f>班线包车!AU54+公交!AU69+出租!AU69+网约车!AU69</f>
        <v/>
      </c>
      <c r="AL36" s="1522" t="n"/>
      <c r="AM36" s="1973">
        <f>班线包车!AW54+公交!AW69+出租!AW69+网约车!AW69</f>
        <v/>
      </c>
      <c r="AN36" s="1522" t="n"/>
      <c r="AO36" s="1973">
        <f>班线包车!AY54+公交!AY69+出租!AY69+网约车!AY69</f>
        <v/>
      </c>
      <c r="AP36" s="1522" t="n"/>
      <c r="AQ36" s="1973">
        <f>班线包车!BA54+公交!BA69+出租!BA69+网约车!BA69</f>
        <v/>
      </c>
      <c r="AR36" s="1522" t="n"/>
      <c r="AS36" s="1973">
        <f>班线包车!BC54+公交!BC69+出租!BC69+网约车!BC69</f>
        <v/>
      </c>
      <c r="AT36" s="1522" t="n"/>
      <c r="AU36" s="1973">
        <f>班线包车!BE54+公交!BE69+出租!BE69+网约车!BE69</f>
        <v/>
      </c>
      <c r="AV36" s="1522" t="n"/>
      <c r="AW36" s="1973">
        <f>班线包车!BG54+公交!BG69+出租!BG69+网约车!BG69</f>
        <v/>
      </c>
      <c r="AX36" s="1522" t="n"/>
      <c r="AY36" s="1973">
        <f>班线包车!BI54+公交!BI69+出租!BI69+网约车!BI69</f>
        <v/>
      </c>
      <c r="AZ36" s="1522" t="n"/>
      <c r="BA36" s="1973">
        <f>班线包车!BK54+公交!BK69+出租!BK69+网约车!BK69</f>
        <v/>
      </c>
      <c r="BB36" s="1522" t="n"/>
      <c r="BC36" s="1973">
        <f>班线包车!BM54+公交!BM69+出租!BM69+网约车!BM69</f>
        <v/>
      </c>
      <c r="BD36" s="1522" t="n"/>
      <c r="BE36" s="1973">
        <f>班线包车!BO54+公交!BO69+出租!BO69+网约车!BO69</f>
        <v/>
      </c>
      <c r="BF36" s="1522" t="n"/>
      <c r="BG36" s="1973">
        <f>班线包车!BQ54+公交!BQ69+出租!BQ69+网约车!BQ69</f>
        <v/>
      </c>
      <c r="BH36" s="1522" t="n"/>
      <c r="BI36" s="1973">
        <f>班线包车!BS54+公交!BS69+出租!BS69+网约车!BS69</f>
        <v/>
      </c>
      <c r="BJ36" s="1522" t="n"/>
      <c r="BK36" s="1522" t="n"/>
      <c r="BL36" s="1522" t="n"/>
      <c r="BM36" s="1522" t="n"/>
      <c r="BN36" s="1522" t="n"/>
      <c r="BO36" s="1522" t="n"/>
      <c r="BP36" s="1522" t="n"/>
      <c r="BQ36" s="1522" t="n"/>
      <c r="BR36" s="1522" t="n"/>
      <c r="BS36" s="1522" t="n"/>
      <c r="BT36" s="1522" t="n"/>
      <c r="BU36" s="1522" t="n"/>
      <c r="BV36" s="1522" t="n"/>
      <c r="BW36" s="1522" t="n"/>
      <c r="BX36" s="1522" t="n"/>
      <c r="BY36" s="1522" t="n"/>
      <c r="BZ36" s="1522" t="n"/>
      <c r="CA36" s="1522" t="n"/>
      <c r="CB36" s="1522" t="n"/>
      <c r="CC36" s="1522" t="n"/>
      <c r="CD36" s="1522" t="n"/>
      <c r="CE36" s="1522" t="n"/>
      <c r="CF36" s="1522" t="n"/>
      <c r="CG36" s="1522" t="n"/>
      <c r="CH36" s="1522" t="n"/>
      <c r="CI36" s="1522" t="n"/>
      <c r="CJ36" s="1522" t="n"/>
      <c r="CK36" s="1522" t="n"/>
      <c r="CL36" s="1973" t="n"/>
    </row>
    <row r="37" ht="31.2" customFormat="1" customHeight="1" s="225">
      <c r="A37" s="1954" t="n"/>
      <c r="B37" s="1519" t="inlineStr">
        <is>
          <t>周转量（万人公里）</t>
        </is>
      </c>
      <c r="C37" s="1973">
        <f>班线包车!C55+公交!C70+出租!C70+网约车!C70</f>
        <v/>
      </c>
      <c r="D37" s="1521">
        <f>C37/J37-1</f>
        <v/>
      </c>
      <c r="E37" s="1521" t="n"/>
      <c r="F37" s="1521" t="n"/>
      <c r="G37" s="1521" t="n"/>
      <c r="H37" s="1521" t="n"/>
      <c r="I37" s="2053" t="n"/>
      <c r="J37" s="1973">
        <f>班线包车!T55+公交!T70+出租!T70+网约车!T70</f>
        <v/>
      </c>
      <c r="K37" s="1521">
        <f>J37/AK37-1</f>
        <v/>
      </c>
      <c r="L37" s="1973">
        <f>班线包车!V55+公交!V70+出租!V70+网约车!V70</f>
        <v/>
      </c>
      <c r="M37" s="1521">
        <f>L37/AM37-1</f>
        <v/>
      </c>
      <c r="N37" s="1973">
        <f>班线包车!X55+公交!X70+出租!X70+网约车!X70</f>
        <v/>
      </c>
      <c r="O37" s="1521">
        <f>N37/AO37-1</f>
        <v/>
      </c>
      <c r="P37" s="1973">
        <f>班线包车!Z55+公交!Z70+出租!Z70+网约车!Z70</f>
        <v/>
      </c>
      <c r="Q37" s="1521">
        <f>P37/AQ37-1</f>
        <v/>
      </c>
      <c r="R37" s="1973">
        <f>班线包车!AB55+公交!AB70+出租!AB70+网约车!AB70</f>
        <v/>
      </c>
      <c r="S37" s="1521">
        <f>R37/AS37-1</f>
        <v/>
      </c>
      <c r="T37" s="1973">
        <f>班线包车!AD55+公交!AD70+出租!AD70+网约车!AD70</f>
        <v/>
      </c>
      <c r="U37" s="1521">
        <f>T37/AU37-1</f>
        <v/>
      </c>
      <c r="V37" s="1973">
        <f>班线包车!AF55+公交!AF70+出租!AF70+网约车!AF70</f>
        <v/>
      </c>
      <c r="W37" s="1521">
        <f>V37/AW37-1</f>
        <v/>
      </c>
      <c r="X37" s="1973">
        <f>班线包车!AH55+公交!AH70+出租!AH70+网约车!AH70</f>
        <v/>
      </c>
      <c r="Y37" s="1521">
        <f>X37/AY37-1</f>
        <v/>
      </c>
      <c r="Z37" s="1973">
        <f>班线包车!AJ55+公交!AJ70+出租!AJ70+网约车!AJ70</f>
        <v/>
      </c>
      <c r="AA37" s="1521">
        <f>Z37/BA37-1</f>
        <v/>
      </c>
      <c r="AB37" s="1973">
        <f>班线包车!AL55+公交!AL70+出租!AL70+网约车!AL70</f>
        <v/>
      </c>
      <c r="AC37" s="1521">
        <f>AB37/BC37-1</f>
        <v/>
      </c>
      <c r="AD37" s="1973">
        <f>班线包车!AN55+公交!AN70+出租!AN70+网约车!AN70</f>
        <v/>
      </c>
      <c r="AE37" s="1521">
        <f>AD37/BE37-1</f>
        <v/>
      </c>
      <c r="AF37" s="1973">
        <f>班线包车!AP55+公交!AP70+出租!AP70+网约车!AP70</f>
        <v/>
      </c>
      <c r="AG37" s="1521">
        <f>AF37/BG37-1</f>
        <v/>
      </c>
      <c r="AH37" s="1973">
        <f>J37+L37+N37+P37+R37+T37+V37+X37+Z37+AB37+AD37</f>
        <v/>
      </c>
      <c r="AI37" s="1521">
        <f>AH37/SUM(AK37,AM37,AO37,AQ37,AS37,AU37,AW37,AY37,BA37,BC37,BE37)-1</f>
        <v/>
      </c>
      <c r="AJ37" s="1522" t="n"/>
      <c r="AK37" s="1973">
        <f>班线包车!AU55+公交!AU70+出租!AU70+网约车!AU70</f>
        <v/>
      </c>
      <c r="AL37" s="1522" t="n"/>
      <c r="AM37" s="1973">
        <f>班线包车!AW55+公交!AW70+出租!AW70+网约车!AW70</f>
        <v/>
      </c>
      <c r="AN37" s="1522" t="n"/>
      <c r="AO37" s="1973">
        <f>班线包车!AY55+公交!AY70+出租!AY70+网约车!AY70</f>
        <v/>
      </c>
      <c r="AP37" s="1522" t="n"/>
      <c r="AQ37" s="1973">
        <f>班线包车!BA55+公交!BA70+出租!BA70+网约车!BA70</f>
        <v/>
      </c>
      <c r="AR37" s="1522" t="n"/>
      <c r="AS37" s="1973">
        <f>班线包车!BC55+公交!BC70+出租!BC70+网约车!BC70</f>
        <v/>
      </c>
      <c r="AT37" s="1522" t="n"/>
      <c r="AU37" s="1973">
        <f>班线包车!BE55+公交!BE70+出租!BE70+网约车!BE70</f>
        <v/>
      </c>
      <c r="AV37" s="1522" t="n"/>
      <c r="AW37" s="1973">
        <f>班线包车!BG55+公交!BG70+出租!BG70+网约车!BG70</f>
        <v/>
      </c>
      <c r="AX37" s="1522" t="n"/>
      <c r="AY37" s="1973">
        <f>班线包车!BI55+公交!BI70+出租!BI70+网约车!BI70</f>
        <v/>
      </c>
      <c r="AZ37" s="1522" t="n"/>
      <c r="BA37" s="1973">
        <f>班线包车!BK55+公交!BK70+出租!BK70+网约车!BK70</f>
        <v/>
      </c>
      <c r="BB37" s="1522" t="n"/>
      <c r="BC37" s="1973">
        <f>班线包车!BM55+公交!BM70+出租!BM70+网约车!BM70</f>
        <v/>
      </c>
      <c r="BD37" s="1522" t="n"/>
      <c r="BE37" s="1973">
        <f>班线包车!BO55+公交!BO70+出租!BO70+网约车!BO70</f>
        <v/>
      </c>
      <c r="BF37" s="1522" t="n"/>
      <c r="BG37" s="1973">
        <f>班线包车!BQ55+公交!BQ70+出租!BQ70+网约车!BQ70</f>
        <v/>
      </c>
      <c r="BH37" s="1522" t="n"/>
      <c r="BI37" s="1973">
        <f>班线包车!BS55+公交!BS70+出租!BS70+网约车!BS70</f>
        <v/>
      </c>
      <c r="BJ37" s="1522" t="n"/>
      <c r="BK37" s="1522" t="n"/>
      <c r="BL37" s="1522" t="n"/>
      <c r="BM37" s="1522" t="n"/>
      <c r="BN37" s="1522" t="n"/>
      <c r="BO37" s="1973" t="n"/>
      <c r="BP37" s="1973" t="n"/>
      <c r="BQ37" s="1973" t="n"/>
      <c r="BR37" s="1973" t="n"/>
      <c r="BS37" s="1973" t="n"/>
      <c r="BT37" s="1973" t="n"/>
      <c r="BU37" s="1973" t="n"/>
      <c r="BV37" s="1973" t="n"/>
      <c r="BW37" s="1973" t="n"/>
      <c r="BX37" s="1973" t="n"/>
      <c r="BY37" s="1973" t="n"/>
      <c r="BZ37" s="1973" t="n"/>
      <c r="CA37" s="1973" t="n"/>
      <c r="CB37" s="1973" t="n"/>
      <c r="CC37" s="1973" t="n"/>
      <c r="CD37" s="2054" t="n"/>
      <c r="CE37" s="1973" t="n"/>
      <c r="CF37" s="2054" t="n"/>
      <c r="CG37" s="1973" t="n"/>
      <c r="CH37" s="2054" t="n"/>
      <c r="CI37" s="1973" t="n"/>
      <c r="CJ37" s="1973" t="n"/>
      <c r="CK37" s="1973" t="n"/>
      <c r="CL37" s="1973" t="n"/>
    </row>
    <row r="38" ht="31.2" customFormat="1" customHeight="1" s="225">
      <c r="A38" s="1524" t="inlineStr">
        <is>
          <t>林区</t>
        </is>
      </c>
      <c r="B38" s="1519" t="inlineStr">
        <is>
          <t>客运量（万人）</t>
        </is>
      </c>
      <c r="C38" s="1973">
        <f>班线包车!C56+公交!C73+出租!C73+网约车!C73</f>
        <v/>
      </c>
      <c r="D38" s="1521">
        <f>C38/J38-1</f>
        <v/>
      </c>
      <c r="E38" s="1521" t="n"/>
      <c r="F38" s="1521" t="n"/>
      <c r="G38" s="1521" t="n"/>
      <c r="H38" s="1521" t="n"/>
      <c r="I38" s="2053" t="n"/>
      <c r="J38" s="1973">
        <f>班线包车!T56+公交!T73+出租!T73+网约车!T73</f>
        <v/>
      </c>
      <c r="K38" s="1521">
        <f>J38/AK38-1</f>
        <v/>
      </c>
      <c r="L38" s="1973">
        <f>班线包车!V56+公交!V73+出租!V73+网约车!V73</f>
        <v/>
      </c>
      <c r="M38" s="1521">
        <f>L38/AM38-1</f>
        <v/>
      </c>
      <c r="N38" s="1973">
        <f>班线包车!X56+公交!X73+出租!X73+网约车!X73</f>
        <v/>
      </c>
      <c r="O38" s="1521">
        <f>N38/AO38-1</f>
        <v/>
      </c>
      <c r="P38" s="1973">
        <f>班线包车!Z56+公交!Z73+出租!Z73+网约车!Z73</f>
        <v/>
      </c>
      <c r="Q38" s="1521">
        <f>P38/AQ38-1</f>
        <v/>
      </c>
      <c r="R38" s="1973">
        <f>班线包车!AB56+公交!AB73+出租!AB73+网约车!AB73</f>
        <v/>
      </c>
      <c r="S38" s="1521">
        <f>R38/AS38-1</f>
        <v/>
      </c>
      <c r="T38" s="1973">
        <f>班线包车!AD56+公交!AD73+出租!AD73+网约车!AD73</f>
        <v/>
      </c>
      <c r="U38" s="1521">
        <f>T38/AU38-1</f>
        <v/>
      </c>
      <c r="V38" s="1973">
        <f>班线包车!AF56+公交!AF73+出租!AF73+网约车!AF73</f>
        <v/>
      </c>
      <c r="W38" s="1521">
        <f>V38/AW38-1</f>
        <v/>
      </c>
      <c r="X38" s="1973">
        <f>班线包车!AH56+公交!AH73+出租!AH73+网约车!AH73</f>
        <v/>
      </c>
      <c r="Y38" s="1521">
        <f>X38/AY38-1</f>
        <v/>
      </c>
      <c r="Z38" s="1973">
        <f>班线包车!AJ56+公交!AJ73+出租!AJ73+网约车!AJ73</f>
        <v/>
      </c>
      <c r="AA38" s="1521">
        <f>Z38/BA38-1</f>
        <v/>
      </c>
      <c r="AB38" s="1973">
        <f>班线包车!AL56+公交!AL73+出租!AL73+网约车!AL73</f>
        <v/>
      </c>
      <c r="AC38" s="1521">
        <f>AB38/BC38-1</f>
        <v/>
      </c>
      <c r="AD38" s="1973">
        <f>班线包车!AN56+公交!AN73+出租!AN73+网约车!AN73</f>
        <v/>
      </c>
      <c r="AE38" s="1521">
        <f>AD38/BE38-1</f>
        <v/>
      </c>
      <c r="AF38" s="1973">
        <f>班线包车!AP56+公交!AP73+出租!AP73+网约车!AP73</f>
        <v/>
      </c>
      <c r="AG38" s="1521">
        <f>AF38/BG38-1</f>
        <v/>
      </c>
      <c r="AH38" s="1973">
        <f>J38+L38+N38+P38+R38+T38+V38+X38+Z38+AB38+AD38</f>
        <v/>
      </c>
      <c r="AI38" s="1521">
        <f>AH38/SUM(AK38,AM38,AO38,AQ38,AS38,AU38,AW38,AY38,BA38,BC38,BE38)-1</f>
        <v/>
      </c>
      <c r="AJ38" s="1522" t="n"/>
      <c r="AK38" s="1973">
        <f>班线包车!AU56+公交!AU73+出租!AU73+网约车!AU73</f>
        <v/>
      </c>
      <c r="AL38" s="1522" t="n"/>
      <c r="AM38" s="1973">
        <f>班线包车!AW56+公交!AW73+出租!AW73+网约车!AW73</f>
        <v/>
      </c>
      <c r="AN38" s="1522" t="n"/>
      <c r="AO38" s="1973">
        <f>班线包车!AY56+公交!AY73+出租!AY73+网约车!AY73</f>
        <v/>
      </c>
      <c r="AP38" s="1522" t="n"/>
      <c r="AQ38" s="1973">
        <f>班线包车!BA56+公交!BA73+出租!BA73+网约车!BA73</f>
        <v/>
      </c>
      <c r="AR38" s="1522" t="n"/>
      <c r="AS38" s="1973">
        <f>班线包车!BC56+公交!BC73+出租!BC73+网约车!BC73</f>
        <v/>
      </c>
      <c r="AT38" s="1522" t="n"/>
      <c r="AU38" s="1973">
        <f>班线包车!BE56+公交!BE73+出租!BE73+网约车!BE73</f>
        <v/>
      </c>
      <c r="AV38" s="1522" t="n"/>
      <c r="AW38" s="1973">
        <f>班线包车!BG56+公交!BG73+出租!BG73+网约车!BG73</f>
        <v/>
      </c>
      <c r="AX38" s="1522" t="n"/>
      <c r="AY38" s="1973">
        <f>班线包车!BI56+公交!BI73+出租!BI73+网约车!BI73</f>
        <v/>
      </c>
      <c r="AZ38" s="1522" t="n"/>
      <c r="BA38" s="1973">
        <f>班线包车!BK56+公交!BK73+出租!BK73+网约车!BK73</f>
        <v/>
      </c>
      <c r="BB38" s="1522" t="n"/>
      <c r="BC38" s="1973">
        <f>班线包车!BM56+公交!BM73+出租!BM73+网约车!BM73</f>
        <v/>
      </c>
      <c r="BD38" s="1522" t="n"/>
      <c r="BE38" s="1973">
        <f>班线包车!BO56+公交!BO73+出租!BO73+网约车!BO73</f>
        <v/>
      </c>
      <c r="BF38" s="1522" t="n"/>
      <c r="BG38" s="1973">
        <f>班线包车!BQ56+公交!BQ73+出租!BQ73+网约车!BQ73</f>
        <v/>
      </c>
      <c r="BH38" s="1522" t="n"/>
      <c r="BI38" s="1973">
        <f>班线包车!BS56+公交!BS73+出租!BS73+网约车!BS73</f>
        <v/>
      </c>
      <c r="BJ38" s="1522" t="n"/>
      <c r="BK38" s="1522" t="n"/>
      <c r="BL38" s="1522" t="n"/>
      <c r="BM38" s="1522" t="n"/>
      <c r="BN38" s="1522" t="n"/>
      <c r="BO38" s="1973" t="n"/>
      <c r="BP38" s="1973" t="n"/>
      <c r="BQ38" s="1973" t="n"/>
      <c r="BR38" s="1973" t="n"/>
      <c r="BS38" s="1973" t="n"/>
      <c r="BT38" s="1973" t="n"/>
      <c r="BU38" s="1973" t="n"/>
      <c r="BV38" s="1973" t="n"/>
      <c r="BW38" s="1973" t="n"/>
      <c r="BX38" s="1973" t="n"/>
      <c r="BY38" s="1973" t="n"/>
      <c r="BZ38" s="1973" t="n"/>
      <c r="CA38" s="1973" t="n"/>
      <c r="CB38" s="1973" t="n"/>
      <c r="CC38" s="1973" t="n"/>
      <c r="CD38" s="2054" t="n"/>
      <c r="CE38" s="1973" t="n"/>
      <c r="CF38" s="2054" t="n"/>
      <c r="CG38" s="1973" t="n"/>
      <c r="CH38" s="2054" t="n"/>
      <c r="CI38" s="1973" t="n"/>
      <c r="CJ38" s="1973" t="n"/>
      <c r="CK38" s="1973" t="n"/>
      <c r="CL38" s="1973" t="n"/>
    </row>
    <row r="39" ht="31.2" customFormat="1" customHeight="1" s="225">
      <c r="A39" s="1954" t="n"/>
      <c r="B39" s="1519" t="inlineStr">
        <is>
          <t>周转量（万人公里）</t>
        </is>
      </c>
      <c r="C39" s="1973">
        <f>班线包车!C57+公交!C74+出租!C74+网约车!C74</f>
        <v/>
      </c>
      <c r="D39" s="1521">
        <f>C39/J39-1</f>
        <v/>
      </c>
      <c r="E39" s="1521" t="n"/>
      <c r="F39" s="1521" t="n"/>
      <c r="G39" s="1521" t="n"/>
      <c r="H39" s="1521" t="n"/>
      <c r="I39" s="2053" t="n"/>
      <c r="J39" s="1973">
        <f>班线包车!T57+公交!T74+出租!T74+网约车!T74</f>
        <v/>
      </c>
      <c r="K39" s="1521">
        <f>J39/AK39-1</f>
        <v/>
      </c>
      <c r="L39" s="1973">
        <f>班线包车!V57+公交!V74+出租!V74+网约车!V74</f>
        <v/>
      </c>
      <c r="M39" s="1521">
        <f>L39/AM39-1</f>
        <v/>
      </c>
      <c r="N39" s="1973">
        <f>班线包车!X57+公交!X74+出租!X74+网约车!X74</f>
        <v/>
      </c>
      <c r="O39" s="1521">
        <f>N39/AO39-1</f>
        <v/>
      </c>
      <c r="P39" s="1973">
        <f>班线包车!Z57+公交!Z74+出租!Z74+网约车!Z74</f>
        <v/>
      </c>
      <c r="Q39" s="1521">
        <f>P39/AQ39-1</f>
        <v/>
      </c>
      <c r="R39" s="1973">
        <f>班线包车!AB57+公交!AB74+出租!AB74+网约车!AB74</f>
        <v/>
      </c>
      <c r="S39" s="1521">
        <f>R39/AS39-1</f>
        <v/>
      </c>
      <c r="T39" s="1973">
        <f>班线包车!AD57+公交!AD74+出租!AD74+网约车!AD74</f>
        <v/>
      </c>
      <c r="U39" s="1521">
        <f>T39/AU39-1</f>
        <v/>
      </c>
      <c r="V39" s="1973">
        <f>班线包车!AF57+公交!AF74+出租!AF74+网约车!AF74</f>
        <v/>
      </c>
      <c r="W39" s="1521">
        <f>V39/AW39-1</f>
        <v/>
      </c>
      <c r="X39" s="1973">
        <f>班线包车!AH57+公交!AH74+出租!AH74+网约车!AH74</f>
        <v/>
      </c>
      <c r="Y39" s="1521">
        <f>X39/AY39-1</f>
        <v/>
      </c>
      <c r="Z39" s="1973">
        <f>班线包车!AJ57+公交!AJ74+出租!AJ74+网约车!AJ74</f>
        <v/>
      </c>
      <c r="AA39" s="1521">
        <f>Z39/BA39-1</f>
        <v/>
      </c>
      <c r="AB39" s="1973">
        <f>班线包车!AL57+公交!AL74+出租!AL74+网约车!AL74</f>
        <v/>
      </c>
      <c r="AC39" s="1521">
        <f>AB39/BC39-1</f>
        <v/>
      </c>
      <c r="AD39" s="1973">
        <f>班线包车!AN57+公交!AN74+出租!AN74+网约车!AN74</f>
        <v/>
      </c>
      <c r="AE39" s="1521">
        <f>AD39/BE39-1</f>
        <v/>
      </c>
      <c r="AF39" s="1973">
        <f>班线包车!AP57+公交!AP74+出租!AP74+网约车!AP74</f>
        <v/>
      </c>
      <c r="AG39" s="1521">
        <f>AF39/BG39-1</f>
        <v/>
      </c>
      <c r="AH39" s="1973">
        <f>J39+L39+N39+P39+R39+T39+V39+X39+Z39+AB39+AD39</f>
        <v/>
      </c>
      <c r="AI39" s="1521">
        <f>AH39/SUM(AK39,AM39,AO39,AQ39,AS39,AU39,AW39,AY39,BA39,BC39,BE39)-1</f>
        <v/>
      </c>
      <c r="AJ39" s="1522" t="n"/>
      <c r="AK39" s="1973">
        <f>班线包车!AU57+公交!AU74+出租!AU74+网约车!AU74</f>
        <v/>
      </c>
      <c r="AL39" s="1522" t="n"/>
      <c r="AM39" s="1973">
        <f>班线包车!AW57+公交!AW74+出租!AW74+网约车!AW74</f>
        <v/>
      </c>
      <c r="AN39" s="1522" t="n"/>
      <c r="AO39" s="1973">
        <f>班线包车!AY57+公交!AY74+出租!AY74+网约车!AY74</f>
        <v/>
      </c>
      <c r="AP39" s="1522" t="n"/>
      <c r="AQ39" s="1973">
        <f>班线包车!BA57+公交!BA74+出租!BA74+网约车!BA74</f>
        <v/>
      </c>
      <c r="AR39" s="1522" t="n"/>
      <c r="AS39" s="1973">
        <f>班线包车!BC57+公交!BC74+出租!BC74+网约车!BC74</f>
        <v/>
      </c>
      <c r="AT39" s="1522" t="n"/>
      <c r="AU39" s="1973">
        <f>班线包车!BE57+公交!BE74+出租!BE74+网约车!BE74</f>
        <v/>
      </c>
      <c r="AV39" s="1522" t="n"/>
      <c r="AW39" s="1973">
        <f>班线包车!BG57+公交!BG74+出租!BG74+网约车!BG74</f>
        <v/>
      </c>
      <c r="AX39" s="1522" t="n"/>
      <c r="AY39" s="1973">
        <f>班线包车!BI57+公交!BI74+出租!BI74+网约车!BI74</f>
        <v/>
      </c>
      <c r="AZ39" s="1522" t="n"/>
      <c r="BA39" s="1973">
        <f>班线包车!BK57+公交!BK74+出租!BK74+网约车!BK74</f>
        <v/>
      </c>
      <c r="BB39" s="1522" t="n"/>
      <c r="BC39" s="1973">
        <f>班线包车!BM57+公交!BM74+出租!BM74+网约车!BM74</f>
        <v/>
      </c>
      <c r="BD39" s="1522" t="n"/>
      <c r="BE39" s="1973">
        <f>班线包车!BO57+公交!BO74+出租!BO74+网约车!BO74</f>
        <v/>
      </c>
      <c r="BF39" s="1522" t="n"/>
      <c r="BG39" s="1973">
        <f>班线包车!BQ57+公交!BQ74+出租!BQ74+网约车!BQ74</f>
        <v/>
      </c>
      <c r="BH39" s="1522" t="n"/>
      <c r="BI39" s="1973">
        <f>班线包车!BS57+公交!BS74+出租!BS74+网约车!BS74</f>
        <v/>
      </c>
      <c r="BJ39" s="1522" t="n"/>
      <c r="BK39" s="1522" t="n"/>
      <c r="BL39" s="1522" t="n"/>
      <c r="BM39" s="1522" t="n"/>
      <c r="BN39" s="1522" t="n"/>
      <c r="BO39" s="1973" t="n"/>
      <c r="BP39" s="1973" t="n"/>
      <c r="BQ39" s="1973" t="n"/>
      <c r="BR39" s="1973" t="n"/>
      <c r="BS39" s="1973" t="n"/>
      <c r="BT39" s="1973" t="n"/>
      <c r="BU39" s="1973" t="n"/>
      <c r="BV39" s="1973" t="n"/>
      <c r="BW39" s="1973" t="n"/>
      <c r="BX39" s="1973" t="n"/>
      <c r="BY39" s="1973" t="n"/>
      <c r="BZ39" s="1973" t="n"/>
      <c r="CA39" s="1973" t="n"/>
      <c r="CB39" s="1973" t="n"/>
      <c r="CC39" s="1973" t="n"/>
      <c r="CD39" s="2054" t="n"/>
      <c r="CE39" s="1973" t="n"/>
      <c r="CF39" s="2054" t="n"/>
      <c r="CG39" s="1973" t="n"/>
      <c r="CH39" s="2054" t="n"/>
      <c r="CI39" s="1973" t="n"/>
      <c r="CJ39" s="1973" t="n"/>
      <c r="CK39" s="1973" t="n"/>
      <c r="CL39" s="1973" t="n"/>
    </row>
    <row r="40" customFormat="1" s="225">
      <c r="A40" s="1973" t="n"/>
      <c r="B40" s="2053" t="n"/>
      <c r="C40" s="1520" t="n"/>
      <c r="D40" s="1521" t="n"/>
      <c r="E40" s="1521" t="n"/>
      <c r="F40" s="1521" t="n"/>
      <c r="G40" s="1521" t="n"/>
      <c r="H40" s="1521" t="n"/>
      <c r="I40" s="2053" t="n"/>
      <c r="J40" s="1520" t="n"/>
      <c r="K40" s="1521" t="n"/>
      <c r="L40" s="1520" t="n"/>
      <c r="M40" s="1521" t="n"/>
      <c r="N40" s="1520" t="n"/>
      <c r="O40" s="1521" t="n"/>
      <c r="P40" s="1520" t="n"/>
      <c r="Q40" s="1521" t="n"/>
      <c r="R40" s="1520" t="n"/>
      <c r="S40" s="1521" t="n"/>
      <c r="T40" s="1520" t="n"/>
      <c r="U40" s="1521" t="n"/>
      <c r="V40" s="1520" t="n"/>
      <c r="W40" s="1521" t="n"/>
      <c r="X40" s="1520" t="n"/>
      <c r="Y40" s="1521" t="n"/>
      <c r="Z40" s="1520" t="n"/>
      <c r="AA40" s="1521" t="n"/>
      <c r="AB40" s="1520" t="n"/>
      <c r="AC40" s="1521" t="n"/>
      <c r="AD40" s="1520" t="n"/>
      <c r="AE40" s="1521" t="n"/>
      <c r="AF40" s="1520" t="n"/>
      <c r="AG40" s="1521" t="n"/>
      <c r="AH40" s="1520" t="n"/>
      <c r="AI40" s="1521" t="n"/>
      <c r="AJ40" s="1522" t="n"/>
      <c r="AK40" s="1522" t="n"/>
      <c r="AL40" s="1522" t="n"/>
      <c r="AM40" s="1522" t="n"/>
      <c r="AN40" s="1522" t="n"/>
      <c r="AO40" s="1522" t="n"/>
      <c r="AP40" s="1522" t="n"/>
      <c r="AQ40" s="1522" t="n"/>
      <c r="AR40" s="1522" t="n"/>
      <c r="AS40" s="1522" t="n"/>
      <c r="AT40" s="1522" t="n"/>
      <c r="AU40" s="1522" t="n"/>
      <c r="AV40" s="1522" t="n"/>
      <c r="AW40" s="1522" t="n"/>
      <c r="AX40" s="1522" t="n"/>
      <c r="AY40" s="1522" t="n"/>
      <c r="AZ40" s="1522" t="n"/>
      <c r="BA40" s="1522" t="n"/>
      <c r="BB40" s="1522" t="n"/>
      <c r="BC40" s="1522" t="n"/>
      <c r="BD40" s="1522" t="n"/>
      <c r="BE40" s="1522" t="n"/>
      <c r="BF40" s="1522" t="n"/>
      <c r="BG40" s="1522" t="n"/>
      <c r="BH40" s="1522" t="n"/>
      <c r="BI40" s="1522" t="n"/>
      <c r="BJ40" s="1522" t="n"/>
      <c r="BK40" s="1522" t="n"/>
      <c r="BL40" s="1522" t="n"/>
      <c r="BM40" s="1522" t="n"/>
      <c r="BN40" s="1522" t="n"/>
      <c r="BO40" s="1973" t="n"/>
      <c r="BP40" s="1973" t="n"/>
      <c r="BQ40" s="1973" t="n"/>
      <c r="BR40" s="1973" t="n"/>
      <c r="BS40" s="1973" t="n"/>
      <c r="BT40" s="1973" t="n"/>
      <c r="BU40" s="1973" t="n"/>
      <c r="BV40" s="1973" t="n"/>
      <c r="BW40" s="1973" t="n"/>
      <c r="BX40" s="1973" t="n"/>
      <c r="BY40" s="1973" t="n"/>
      <c r="BZ40" s="1973" t="n"/>
      <c r="CA40" s="1973" t="n"/>
      <c r="CB40" s="1973" t="n"/>
      <c r="CC40" s="1973" t="n"/>
      <c r="CD40" s="2054" t="n"/>
      <c r="CE40" s="1973" t="n"/>
      <c r="CF40" s="2054" t="n"/>
      <c r="CG40" s="1973" t="n"/>
      <c r="CH40" s="2054" t="n"/>
      <c r="CI40" s="1973" t="n"/>
      <c r="CJ40" s="1973" t="n"/>
      <c r="CK40" s="1973" t="n"/>
      <c r="CL40" s="1973" t="n"/>
    </row>
  </sheetData>
  <mergeCells count="223">
    <mergeCell ref="EK2:EK3"/>
    <mergeCell ref="IT2:IU2"/>
    <mergeCell ref="GM2:GN2"/>
    <mergeCell ref="CN2:CN3"/>
    <mergeCell ref="FE2:FE3"/>
    <mergeCell ref="CF2:CF3"/>
    <mergeCell ref="GO2:GP2"/>
    <mergeCell ref="FG2:FG3"/>
    <mergeCell ref="EP2:EP3"/>
    <mergeCell ref="CZ2:CZ3"/>
    <mergeCell ref="FY2:FZ2"/>
    <mergeCell ref="A16:A17"/>
    <mergeCell ref="U2:U3"/>
    <mergeCell ref="EN2:EN3"/>
    <mergeCell ref="FK2:FK3"/>
    <mergeCell ref="HB2:HC2"/>
    <mergeCell ref="CR2:CR3"/>
    <mergeCell ref="A2:A3"/>
    <mergeCell ref="DJ2:DJ3"/>
    <mergeCell ref="C2:C3"/>
    <mergeCell ref="BT2:BT3"/>
    <mergeCell ref="HK2:HL2"/>
    <mergeCell ref="BE2:BE3"/>
    <mergeCell ref="W2:W3"/>
    <mergeCell ref="FN2:FN3"/>
    <mergeCell ref="FD2:FD3"/>
    <mergeCell ref="BG2:BG3"/>
    <mergeCell ref="FP2:FP3"/>
    <mergeCell ref="DX2:DX3"/>
    <mergeCell ref="DG2:DG3"/>
    <mergeCell ref="HW2:HX2"/>
    <mergeCell ref="DI2:DI3"/>
    <mergeCell ref="BQ2:BQ3"/>
    <mergeCell ref="A22:A23"/>
    <mergeCell ref="BS2:BS3"/>
    <mergeCell ref="HY2:HZ2"/>
    <mergeCell ref="HH2:HI2"/>
    <mergeCell ref="IB2:IC2"/>
    <mergeCell ref="DU2:DU3"/>
    <mergeCell ref="A20:A21"/>
    <mergeCell ref="AA2:AA3"/>
    <mergeCell ref="AC2:AC3"/>
    <mergeCell ref="CT2:CT3"/>
    <mergeCell ref="ED2:ED3"/>
    <mergeCell ref="AM2:AM3"/>
    <mergeCell ref="EV2:EV3"/>
    <mergeCell ref="AO2:AO3"/>
    <mergeCell ref="EX2:EX3"/>
    <mergeCell ref="CQ2:CQ3"/>
    <mergeCell ref="EU2:EU3"/>
    <mergeCell ref="CC2:CC3"/>
    <mergeCell ref="V2:V3"/>
    <mergeCell ref="X2:X3"/>
    <mergeCell ref="IF2:IG2"/>
    <mergeCell ref="IH2:II2"/>
    <mergeCell ref="CB2:CB3"/>
    <mergeCell ref="GA2:GB2"/>
    <mergeCell ref="ES2:ES3"/>
    <mergeCell ref="IR2:IS2"/>
    <mergeCell ref="BD2:BD3"/>
    <mergeCell ref="DC2:DC3"/>
    <mergeCell ref="HD2:HE2"/>
    <mergeCell ref="AV2:AV3"/>
    <mergeCell ref="N2:N3"/>
    <mergeCell ref="AX2:AX3"/>
    <mergeCell ref="P2:P3"/>
    <mergeCell ref="DO2:DO3"/>
    <mergeCell ref="EY2:EY3"/>
    <mergeCell ref="BH2:BH3"/>
    <mergeCell ref="FQ2:FQ3"/>
    <mergeCell ref="EI2:EI3"/>
    <mergeCell ref="BJ2:BJ3"/>
    <mergeCell ref="FS2:FS3"/>
    <mergeCell ref="EA2:EA3"/>
    <mergeCell ref="IJ2:IK2"/>
    <mergeCell ref="DL2:DL3"/>
    <mergeCell ref="CD2:CD3"/>
    <mergeCell ref="GC2:GD2"/>
    <mergeCell ref="A26:A27"/>
    <mergeCell ref="HM2:HN2"/>
    <mergeCell ref="DZ2:DZ3"/>
    <mergeCell ref="AF2:AF3"/>
    <mergeCell ref="K2:K3"/>
    <mergeCell ref="AH2:AH3"/>
    <mergeCell ref="HS2:HT2"/>
    <mergeCell ref="CJ2:CJ3"/>
    <mergeCell ref="A8:A9"/>
    <mergeCell ref="FA2:FA3"/>
    <mergeCell ref="GK2:GL2"/>
    <mergeCell ref="CV2:CV3"/>
    <mergeCell ref="O2:O3"/>
    <mergeCell ref="Q2:Q3"/>
    <mergeCell ref="CH2:CH3"/>
    <mergeCell ref="AI2:AI3"/>
    <mergeCell ref="A10:A11"/>
    <mergeCell ref="AK2:AK3"/>
    <mergeCell ref="EJ2:EJ3"/>
    <mergeCell ref="EL2:EL3"/>
    <mergeCell ref="AU2:AU3"/>
    <mergeCell ref="CE2:CE3"/>
    <mergeCell ref="AW2:AW3"/>
    <mergeCell ref="GZ2:HA2"/>
    <mergeCell ref="DF2:DF3"/>
    <mergeCell ref="DH2:DH3"/>
    <mergeCell ref="FH2:FH3"/>
    <mergeCell ref="BA2:BA3"/>
    <mergeCell ref="S2:S3"/>
    <mergeCell ref="FJ2:FJ3"/>
    <mergeCell ref="BC2:BC3"/>
    <mergeCell ref="DT2:DT3"/>
    <mergeCell ref="BU2:BU3"/>
    <mergeCell ref="DE2:DE3"/>
    <mergeCell ref="BW2:BW3"/>
    <mergeCell ref="BM2:BM3"/>
    <mergeCell ref="BO2:BO3"/>
    <mergeCell ref="DQ2:DQ3"/>
    <mergeCell ref="A36:A37"/>
    <mergeCell ref="B2:B3"/>
    <mergeCell ref="A6:A7"/>
    <mergeCell ref="D2:D3"/>
    <mergeCell ref="DW2:DW3"/>
    <mergeCell ref="BP2:BP3"/>
    <mergeCell ref="A12:A13"/>
    <mergeCell ref="HU2:HV2"/>
    <mergeCell ref="BY2:BY3"/>
    <mergeCell ref="Z2:Z3"/>
    <mergeCell ref="AB2:AB3"/>
    <mergeCell ref="CS2:CS3"/>
    <mergeCell ref="AD2:AD3"/>
    <mergeCell ref="T2:T3"/>
    <mergeCell ref="EC2:EC3"/>
    <mergeCell ref="CK2:CK3"/>
    <mergeCell ref="A14:A15"/>
    <mergeCell ref="GE2:GF2"/>
    <mergeCell ref="BV2:BV3"/>
    <mergeCell ref="AN2:AN3"/>
    <mergeCell ref="FW2:FX2"/>
    <mergeCell ref="EM2:EM3"/>
    <mergeCell ref="BX2:BX3"/>
    <mergeCell ref="AP2:AP3"/>
    <mergeCell ref="EO2:EO3"/>
    <mergeCell ref="CP2:CP3"/>
    <mergeCell ref="IV2:IW2"/>
    <mergeCell ref="EQ2:EQ3"/>
    <mergeCell ref="IX2:IY2"/>
    <mergeCell ref="IP2:IQ2"/>
    <mergeCell ref="FI2:FI3"/>
    <mergeCell ref="A4:A5"/>
    <mergeCell ref="GQ2:GR2"/>
    <mergeCell ref="GS2:GT2"/>
    <mergeCell ref="AR2:AR3"/>
    <mergeCell ref="AT2:AT3"/>
    <mergeCell ref="DK2:DK3"/>
    <mergeCell ref="DM2:DM3"/>
    <mergeCell ref="FM2:FM3"/>
    <mergeCell ref="BF2:BF3"/>
    <mergeCell ref="FO2:FO3"/>
    <mergeCell ref="A38:A39"/>
    <mergeCell ref="BZ2:BZ3"/>
    <mergeCell ref="DV2:DV3"/>
    <mergeCell ref="DN2:DN3"/>
    <mergeCell ref="HO2:HP2"/>
    <mergeCell ref="BI2:BI3"/>
    <mergeCell ref="EW2:EW3"/>
    <mergeCell ref="EB2:EB3"/>
    <mergeCell ref="A24:A25"/>
    <mergeCell ref="ID2:IE2"/>
    <mergeCell ref="M2:M3"/>
    <mergeCell ref="AE2:AE3"/>
    <mergeCell ref="AG2:AG3"/>
    <mergeCell ref="EF2:EF3"/>
    <mergeCell ref="Y2:Y3"/>
    <mergeCell ref="CX2:CX3"/>
    <mergeCell ref="CG2:CG3"/>
    <mergeCell ref="EH2:EH3"/>
    <mergeCell ref="CI2:CI3"/>
    <mergeCell ref="AQ2:AQ3"/>
    <mergeCell ref="EZ2:EZ3"/>
    <mergeCell ref="CA2:CA3"/>
    <mergeCell ref="AS2:AS3"/>
    <mergeCell ref="FB2:FB3"/>
    <mergeCell ref="ER2:ER3"/>
    <mergeCell ref="ET2:ET3"/>
    <mergeCell ref="CU2:CU3"/>
    <mergeCell ref="IL2:IM2"/>
    <mergeCell ref="FL2:FL3"/>
    <mergeCell ref="CW2:CW3"/>
    <mergeCell ref="GV2:GW2"/>
    <mergeCell ref="DD2:DD3"/>
    <mergeCell ref="A18:A19"/>
    <mergeCell ref="FF2:FF3"/>
    <mergeCell ref="AY2:AY3"/>
    <mergeCell ref="DR2:DR3"/>
    <mergeCell ref="DA2:DA3"/>
    <mergeCell ref="A32:A33"/>
    <mergeCell ref="FR2:FR3"/>
    <mergeCell ref="BK2:BK3"/>
    <mergeCell ref="FT2:FT3"/>
    <mergeCell ref="HF2:HG2"/>
    <mergeCell ref="CY2:CY3"/>
    <mergeCell ref="AZ2:AZ3"/>
    <mergeCell ref="R2:R3"/>
    <mergeCell ref="BB2:BB3"/>
    <mergeCell ref="J2:J3"/>
    <mergeCell ref="DS2:DS3"/>
    <mergeCell ref="L2:L3"/>
    <mergeCell ref="FC2:FC3"/>
    <mergeCell ref="BL2:BL3"/>
    <mergeCell ref="BN2:BN3"/>
    <mergeCell ref="EE2:EE3"/>
    <mergeCell ref="A34:A35"/>
    <mergeCell ref="IN2:IO2"/>
    <mergeCell ref="EG2:EG3"/>
    <mergeCell ref="DP2:DP3"/>
    <mergeCell ref="A28:A29"/>
    <mergeCell ref="GG2:GH2"/>
    <mergeCell ref="HQ2:HR2"/>
    <mergeCell ref="GI2:GJ2"/>
    <mergeCell ref="CO2:CO3"/>
    <mergeCell ref="DY2:DY3"/>
    <mergeCell ref="BR2:BR3"/>
    <mergeCell ref="A30:A31"/>
    <mergeCell ref="AL2:AL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 filterMode="1">
    <outlinePr summaryBelow="1" summaryRight="1"/>
    <pageSetUpPr/>
  </sheetPr>
  <dimension ref="A1:JY58"/>
  <sheetViews>
    <sheetView showGridLines="0" tabSelected="1" workbookViewId="0">
      <pane xSplit="2" ySplit="3" topLeftCell="IZ20" activePane="bottomRight" state="frozen"/>
      <selection pane="topRight" activeCell="A1" sqref="A1"/>
      <selection pane="bottomLeft" activeCell="A1" sqref="A1"/>
      <selection pane="bottomRight" activeCell="JF28" sqref="JF28"/>
    </sheetView>
  </sheetViews>
  <sheetFormatPr baseColWidth="8" defaultColWidth="14.33203125" defaultRowHeight="14.4"/>
  <cols>
    <col min="1" max="1" customWidth="true" style="258" width="9.77734375"/>
    <col min="2" max="2" customWidth="true" style="260" width="32.0"/>
    <col min="3" max="3" customWidth="true" style="1061" width="11.0"/>
    <col min="4" max="4" customWidth="true" style="262" width="12.0"/>
    <col min="5" max="5" customWidth="true" style="1061" width="11.0"/>
    <col min="6" max="6" customWidth="true" hidden="true" style="262" width="13.77734375"/>
    <col min="7" max="7" customWidth="true" style="1061" width="11.0"/>
    <col min="8" max="8" customWidth="true" hidden="true" style="262" width="13.77734375"/>
    <col min="9" max="9" bestFit="true" customWidth="true" style="1061" width="11.0"/>
    <col min="10" max="10" customWidth="true" hidden="true" style="262" width="13.77734375"/>
    <col min="11" max="11" customWidth="true" style="1061" width="13.109375"/>
    <col min="12" max="12" customWidth="true" hidden="true" style="262" width="11.88671875"/>
    <col min="13" max="13" customWidth="true" style="1061" width="13.109375"/>
    <col min="14" max="14" customWidth="true" style="262" width="13.77734375"/>
    <col min="15" max="15" customWidth="true" style="1061" width="13.109375"/>
    <col min="16" max="16" customWidth="true" style="262" width="13.77734375"/>
    <col min="17" max="17" customWidth="true" style="1061" width="18.0"/>
    <col min="18" max="19" customWidth="true" style="262" width="29.0"/>
    <col min="20" max="20" customWidth="true" style="1061" width="11.0"/>
    <col min="21" max="21" customWidth="true" style="262" width="13.0"/>
    <col min="22" max="22" customWidth="true" style="1061" width="11.0"/>
    <col min="23" max="23" customWidth="true" style="262" width="13.0"/>
    <col min="24" max="24" customWidth="true" style="1061" width="11.0"/>
    <col min="25" max="25" customWidth="true" style="262" width="13.0"/>
    <col min="26" max="26" customWidth="true" style="1061" width="11.0"/>
    <col min="27" max="27" customWidth="true" style="262" width="13.0"/>
    <col min="28" max="28" customWidth="true" style="1061" width="11.0"/>
    <col min="29" max="29" customWidth="true" style="262" width="13.77734375"/>
    <col min="30" max="30" customWidth="true" style="1061" width="11.0"/>
    <col min="31" max="31" customWidth="true" style="262" width="13.77734375"/>
    <col min="32" max="32" customWidth="true" style="1061" width="11.0"/>
    <col min="33" max="33" customWidth="true" style="262" width="13.77734375"/>
    <col min="34" max="34" customWidth="true" style="1061" width="11.0"/>
    <col min="35" max="35" customWidth="true" style="262" width="13.77734375"/>
    <col min="36" max="36" customWidth="true" style="1061" width="11.0"/>
    <col min="37" max="37" customWidth="true" style="262" width="14.0"/>
    <col min="38" max="38" customWidth="true" style="1061" width="11.0"/>
    <col min="39" max="39" customWidth="true" style="262" width="14.0"/>
    <col min="40" max="40" customWidth="true" style="1061" width="11.0"/>
    <col min="41" max="41" customWidth="true" style="262" width="14.0"/>
    <col min="42" max="42" customWidth="true" style="1061" width="11.0"/>
    <col min="43" max="43" customWidth="true" style="262" width="14.0"/>
    <col min="44" max="44" customWidth="true" style="952" width="42.0"/>
    <col min="45" max="45" customWidth="true" style="262" width="42.0"/>
    <col min="46" max="46" customWidth="true" style="1061" width="12.5546875"/>
    <col min="47" max="47" customWidth="true" style="952" width="11.0"/>
    <col min="48" max="48" customWidth="true" style="952" width="7.0"/>
    <col min="49" max="49" customWidth="true" style="952" width="11.0"/>
    <col min="50" max="50" customWidth="true" style="952" width="13.77734375"/>
    <col min="51" max="51" customWidth="true" style="952" width="11.0"/>
    <col min="52" max="52" customWidth="true" style="952" width="13.77734375"/>
    <col min="53" max="53" customWidth="true" style="952" width="11.0"/>
    <col min="54" max="54" customWidth="true" style="952" width="13.77734375"/>
    <col min="55" max="55" customWidth="true" style="952" width="11.0"/>
    <col min="56" max="56" customWidth="true" style="952" width="13.77734375"/>
    <col min="57" max="57" customWidth="true" style="952" width="11.0"/>
    <col min="58" max="58" customWidth="true" style="952" width="13.77734375"/>
    <col min="59" max="59" customWidth="true" style="952" width="11.0"/>
    <col min="60" max="60" customWidth="true" style="952" width="13.77734375"/>
    <col min="61" max="61" customWidth="true" style="952" width="11.0"/>
    <col min="62" max="62" customWidth="true" style="952" width="13.77734375"/>
    <col min="63" max="63" customWidth="true" style="952" width="11.0"/>
    <col min="64" max="64" customWidth="true" style="952" width="13.77734375"/>
    <col min="65" max="65" customWidth="true" style="952" width="11.0"/>
    <col min="66" max="66" customWidth="true" style="952" width="14.0"/>
    <col min="67" max="67" customWidth="true" style="952" width="11.0"/>
    <col min="68" max="68" customWidth="true" style="952" width="14.0"/>
    <col min="69" max="69" customWidth="true" style="952" width="11.0"/>
    <col min="70" max="70" customWidth="true" style="952" width="14.0"/>
    <col min="71" max="71" customWidth="true" style="1061" width="42.0"/>
    <col min="72" max="72" customWidth="true" style="952" width="14.0"/>
    <col min="73" max="73" customWidth="true" style="952" width="12.0"/>
    <col min="74" max="74" customWidth="true" style="952" width="11.0"/>
    <col min="75" max="75" customWidth="true" style="952" width="13.77734375"/>
    <col min="76" max="76" customWidth="true" style="952" width="11.0"/>
    <col min="77" max="77" customWidth="true" style="952" width="13.77734375"/>
    <col min="78" max="78" customWidth="true" style="1062" width="11.0"/>
    <col min="79" max="79" customWidth="true" style="952" width="13.77734375"/>
    <col min="80" max="80" customWidth="true" style="1062" width="11.0"/>
    <col min="81" max="81" customWidth="true" style="952" width="7.0"/>
    <col min="82" max="82" customWidth="true" style="1062" width="11.0"/>
    <col min="83" max="83" customWidth="true" style="952" width="13.77734375"/>
    <col min="84" max="84" customWidth="true" style="1062" width="11.0"/>
    <col min="85" max="85" customWidth="true" style="952" width="13.77734375"/>
    <col min="86" max="86" customWidth="true" style="952" width="11.0"/>
    <col min="87" max="87" customWidth="true" style="952" width="13.77734375"/>
    <col min="88" max="88" customWidth="true" style="952" width="11.0"/>
    <col min="89" max="89" customWidth="true" style="952" width="13.77734375"/>
    <col min="90" max="90" customWidth="true" style="1063" width="11.0"/>
    <col min="91" max="91" customWidth="true" style="952" width="13.77734375"/>
    <col min="92" max="92" customWidth="true" style="1063" width="11.0"/>
    <col min="93" max="93" customWidth="true" style="952" width="14.0"/>
    <col min="94" max="94" customWidth="true" style="1064" width="11.0"/>
    <col min="95" max="95" customWidth="true" style="952" width="14.0"/>
    <col min="96" max="96" customWidth="true" style="952" width="11.0"/>
    <col min="97" max="97" customWidth="true" style="952" width="14.0"/>
    <col min="98" max="98" customWidth="true" style="952" width="42.0"/>
    <col min="99" max="99" customWidth="true" style="952" width="24.0"/>
    <col min="100" max="100" customWidth="true" style="952" width="7.0"/>
    <col min="101" max="101" customWidth="true" style="952" width="14.33203125"/>
    <col min="102" max="102" customWidth="true" style="952" width="11.0"/>
    <col min="103" max="103" customWidth="true" style="952" width="11.0"/>
    <col min="104" max="104" customWidth="true" style="952" width="11.0"/>
    <col min="105" max="105" customWidth="true" style="21" width="11.0"/>
    <col min="106" max="106" customWidth="true" style="21" width="11.0"/>
    <col min="107" max="107" customWidth="true" style="21" width="11.0"/>
    <col min="108" max="108" customWidth="true" style="21" width="11.0"/>
    <col min="109" max="109" customWidth="true" style="21" width="11.0"/>
    <col min="110" max="110" customWidth="true" style="21" width="11.0"/>
    <col min="111" max="111" customWidth="true" style="21" width="11.0"/>
    <col min="112" max="112" customWidth="true" style="1065" width="11.0"/>
    <col min="113" max="113" customWidth="true" style="952" width="11.0"/>
    <col min="114" max="114" customWidth="true" style="952" width="11.0"/>
    <col min="115" max="115" customWidth="true" style="1065" width="7.0"/>
    <col min="116" max="116" customWidth="true" style="952" width="14.33203125"/>
    <col min="117" max="117" customWidth="true" style="1065" width="11.0"/>
    <col min="118" max="118" customWidth="true" style="952" width="19.0"/>
    <col min="119" max="119" customWidth="true" style="1065" width="11.0"/>
    <col min="120" max="120" customWidth="true" style="952" width="13.77734375"/>
    <col min="121" max="121" customWidth="true" style="952" width="11.0"/>
    <col min="122" max="122" customWidth="true" style="1065" width="19.0"/>
    <col min="123" max="123" customWidth="true" style="952" width="17.0"/>
    <col min="124" max="124" customWidth="true" style="1065" width="11.0"/>
    <col min="125" max="125" customWidth="true" style="952" width="19.0"/>
    <col min="126" max="126" customWidth="true" style="1065" width="11.0"/>
    <col min="127" max="127" customWidth="true" style="952" width="19.0"/>
    <col min="128" max="128" customWidth="true" style="1065" width="11.0"/>
    <col min="129" max="129" customWidth="true" style="952" width="19.0"/>
    <col min="130" max="130" customWidth="true" style="1065" width="11.0"/>
    <col min="131" max="131" customWidth="true" style="952" width="19.0"/>
    <col min="132" max="132" customWidth="true" style="1065" width="11.0"/>
    <col min="133" max="133" customWidth="true" style="952" width="19.0"/>
    <col min="134" max="134" customWidth="true" style="1065" width="11.0"/>
    <col min="135" max="135" customWidth="true" style="952" width="19.0"/>
    <col min="136" max="136" customWidth="true" style="1065" width="11.0"/>
    <col min="137" max="137" customWidth="true" style="952" width="19.0"/>
    <col min="138" max="138" customWidth="true" style="952" width="11.0"/>
    <col min="139" max="139" customWidth="true" style="952" width="19.0"/>
    <col min="140" max="140" customWidth="true" style="1065" width="11.0"/>
    <col min="141" max="141" customWidth="true" style="262" width="19.0"/>
    <col min="142" max="142" customWidth="true" style="1065" width="42.0"/>
    <col min="143" max="143" customWidth="true" style="262" width="19.0"/>
    <col min="144" max="144" customWidth="true" style="1065" width="11.0"/>
    <col min="145" max="145" customWidth="true" style="262" width="19.0"/>
    <col min="146" max="146" customWidth="true" style="1065" width="11.0"/>
    <col min="147" max="147" customWidth="true" style="262" width="19.0"/>
    <col min="148" max="148" customWidth="true" style="1065" width="11.0"/>
    <col min="149" max="149" customWidth="true" style="262" width="19.0"/>
    <col min="150" max="150" customWidth="true" style="1065" width="11.0"/>
    <col min="151" max="151" customWidth="true" style="262" width="19.0"/>
    <col min="152" max="152" customWidth="true" style="1065" width="11.0"/>
    <col min="153" max="153" customWidth="true" style="262" width="19.0"/>
    <col min="154" max="154" customWidth="true" style="1065" width="11.0"/>
    <col min="155" max="155" customWidth="true" style="262" width="19.0"/>
    <col min="156" max="156" customWidth="true" style="262" width="11.0"/>
    <col min="157" max="157" customWidth="true" style="262" width="19.0"/>
    <col min="158" max="158" customWidth="true" style="262" width="11.0"/>
    <col min="159" max="159" customWidth="true" style="262" width="19.0"/>
    <col min="160" max="160" customWidth="true" style="262" width="11.0"/>
    <col min="161" max="161" customWidth="true" style="262" width="19.0"/>
    <col min="162" max="162" customWidth="true" style="1065" width="11.0"/>
    <col min="163" max="163" customWidth="true" style="262" width="19.0"/>
    <col min="164" max="164" customWidth="true" style="952" width="11.0"/>
    <col min="165" max="165" customWidth="true" style="952" width="19.0"/>
    <col min="166" max="166" customWidth="true" style="952" width="11.0"/>
    <col min="167" max="167" customWidth="true" style="952" width="19.0"/>
    <col min="168" max="168" customWidth="true" style="952" width="42.0"/>
    <col min="169" max="169" customWidth="true" style="952" width="42.0"/>
    <col min="170" max="170" customWidth="true" style="267" width="11.0"/>
    <col min="171" max="171" customWidth="true" style="21" width="11.0"/>
    <col min="172" max="172" customWidth="true" style="267" width="11.0"/>
    <col min="173" max="173" customWidth="true" style="21" width="11.0"/>
    <col min="174" max="174" customWidth="true" style="21" width="11.0"/>
    <col min="175" max="175" customWidth="true" style="21" width="11.0"/>
    <col min="176" max="176" customWidth="true" style="267" width="13.0"/>
    <col min="177" max="177" customWidth="true" style="267" width="13.0"/>
    <col min="178" max="178" customWidth="true" style="21" width="13.0"/>
    <col min="179" max="179" customWidth="true" style="952" width="13.0"/>
    <col min="180" max="180" customWidth="true" style="952" width="19.0"/>
    <col min="181" max="181" customWidth="true" style="952" width="13.0"/>
    <col min="182" max="182" customWidth="true" style="952" width="19.0"/>
    <col min="183" max="183" customWidth="true" style="953" width="13.0"/>
    <col min="184" max="184" customWidth="true" style="953" width="19.0"/>
    <col min="185" max="185" customWidth="true" style="953" width="11.0"/>
    <col min="186" max="186" customWidth="true" style="952" width="19.0"/>
    <col min="187" max="187" customWidth="true" style="952" width="15.5546875"/>
    <col min="188" max="188" customWidth="true" style="952" width="11.0"/>
    <col min="189" max="189" customWidth="true" style="952" width="11.0"/>
    <col min="190" max="190" customWidth="true" style="952" width="7.0"/>
    <col min="191" max="191" customWidth="true" style="952" width="11.0"/>
    <col min="192" max="192" customWidth="true" style="952" width="7.0"/>
    <col min="193" max="193" customWidth="true" style="952" width="11.0"/>
    <col min="194" max="194" customWidth="true" style="952" width="7.0"/>
    <col min="195" max="195" customWidth="true" style="952" width="11.0"/>
    <col min="196" max="196" customWidth="true" style="952" width="7.0"/>
    <col min="197" max="197" customWidth="true" style="952" width="11.0"/>
    <col min="198" max="198" customWidth="true" style="952" width="7.0"/>
    <col min="199" max="199" customWidth="true" style="952" width="11.0"/>
    <col min="200" max="200" customWidth="true" style="952" width="7.0"/>
    <col min="201" max="201" customWidth="true" style="952" width="11.0"/>
    <col min="202" max="202" customWidth="true" style="952" width="7.0"/>
    <col min="203" max="203" customWidth="true" style="952" width="11.0"/>
    <col min="204" max="204" customWidth="true" style="952" width="7.0"/>
    <col min="205" max="205" customWidth="true" style="952" width="11.0"/>
    <col min="206" max="206" customWidth="true" style="952" width="7.0"/>
    <col min="207" max="207" customWidth="true" style="952" width="11.0"/>
    <col min="208" max="208" customWidth="true" style="952" width="7.0"/>
    <col min="209" max="209" customWidth="true" style="952" width="11.0"/>
    <col min="210" max="210" customWidth="true" style="952" width="7.0"/>
    <col min="211" max="211" customWidth="true" style="952" width="11.0"/>
    <col min="212" max="212" customWidth="true" style="952" width="7.0"/>
    <col min="213" max="213" customWidth="true" style="952" width="42.0"/>
    <col min="214" max="214" customWidth="true" style="21" width="11.0"/>
    <col min="215" max="215" customWidth="true" style="952" width="7.0"/>
    <col min="216" max="216" customWidth="true" style="952" width="16.77734375"/>
    <col min="217" max="217" customWidth="true" style="952" width="14.33203125"/>
    <col min="218" max="218" customWidth="true" style="952" width="11.0"/>
    <col min="219" max="219" customWidth="true" style="952" width="7.0"/>
    <col min="220" max="220" customWidth="true" style="952" width="11.0"/>
    <col min="221" max="221" customWidth="true" style="952" width="7.0"/>
    <col min="222" max="222" customWidth="true" style="952" width="11.0"/>
    <col min="223" max="223" customWidth="true" style="952" width="7.0"/>
    <col min="224" max="224" customWidth="true" style="952" width="11.0"/>
    <col min="225" max="225" customWidth="true" style="952" width="7.0"/>
    <col min="226" max="226" customWidth="true" style="952" width="11.0"/>
    <col min="227" max="227" customWidth="true" style="952" width="7.0"/>
    <col min="228" max="228" customWidth="true" style="952" width="11.0"/>
    <col min="229" max="229" customWidth="true" style="952" width="11.0"/>
    <col min="230" max="230" customWidth="true" style="952" width="7.0"/>
    <col min="231" max="231" customWidth="true" style="952" width="11.0"/>
    <col min="232" max="232" customWidth="true" style="952" width="7.0"/>
    <col min="233" max="233" customWidth="true" style="952" width="11.0"/>
    <col min="234" max="234" customWidth="true" style="952" width="7.0"/>
    <col min="235" max="235" customWidth="true" style="952" width="11.0"/>
    <col min="236" max="236" customWidth="true" style="952" width="7.0"/>
    <col min="237" max="237" customWidth="true" style="952" width="11.0"/>
    <col min="238" max="238" customWidth="true" style="952" width="7.0"/>
    <col min="239" max="239" customWidth="true" style="952" width="11.0"/>
    <col min="240" max="240" customWidth="true" style="952" width="7.0"/>
    <col min="241" max="241" customWidth="true" style="952" width="11.0"/>
    <col min="242" max="242" customWidth="true" style="953" width="7.0"/>
    <col min="243" max="243" customWidth="true" style="952" width="11.0"/>
    <col min="244" max="244" bestFit="true" customWidth="true" style="952" width="7.0"/>
    <col min="245" max="245" customWidth="true" style="952" width="14.33203125"/>
    <col min="246" max="246" customWidth="true" style="952" width="11.0"/>
    <col min="247" max="247" customWidth="true" style="952" width="7.0"/>
    <col min="248" max="248" customWidth="true" style="952" width="11.0"/>
    <col min="249" max="249" customWidth="true" style="952" width="7.0"/>
    <col min="250" max="250" customWidth="true" style="952" width="11.0"/>
    <col min="251" max="251" customWidth="true" style="952" width="7.0"/>
    <col min="252" max="252" customWidth="true" style="952" width="11.0"/>
    <col min="253" max="253" customWidth="true" style="952" width="7.0"/>
    <col min="254" max="254" customWidth="true" style="952" width="13.0"/>
    <col min="255" max="255" customWidth="true" style="952" width="7.0"/>
    <col min="256" max="256" customWidth="true" style="952" width="13.0"/>
    <col min="257" max="257" customWidth="true" style="952" width="7.0"/>
    <col min="258" max="258" customWidth="true" style="953" width="11.0"/>
    <col min="259" max="259" customWidth="true" style="952" width="7.0"/>
    <col min="260" max="260" customWidth="true" style="953" width="11.0"/>
    <col min="261" max="261" customWidth="true" style="952" width="7.0"/>
    <col min="262" max="262" customWidth="true" style="952" width="11.0"/>
    <col min="263" max="263" customWidth="true" style="952" width="7.0"/>
    <col min="264" max="264" customWidth="true" style="952" width="11.0"/>
    <col min="265" max="265" customWidth="true" style="952" width="7.0"/>
    <col min="266" max="266" customWidth="true" style="952" width="11.0"/>
    <col min="267" max="267" customWidth="true" style="952" width="7.0"/>
    <col min="268" max="268" customWidth="true" style="952" width="11.0"/>
    <col min="269" max="269" customWidth="true" style="952" width="7.0"/>
    <col min="270" max="270" bestFit="true" customWidth="true" style="952" width="11.0"/>
    <col min="271" max="271" customWidth="true" style="952" width="7.0"/>
    <col min="272" max="272" customWidth="true" style="952" width="14.109375"/>
    <col min="273" max="273" customWidth="true" style="952" width="11.0"/>
    <col min="274" max="274" customWidth="true" style="952" width="11.0"/>
    <col min="275" max="275" customWidth="true" style="21" width="11.0"/>
    <col min="276" max="276" customWidth="true" style="21" width="11.0"/>
    <col min="277" max="277" customWidth="true" style="21" width="11.0"/>
    <col min="278" max="278" customWidth="true" style="21" width="11.0"/>
    <col min="279" max="279" customWidth="true" style="21" width="11.0"/>
    <col min="280" max="280" customWidth="true" style="21" width="11.0"/>
    <col min="281" max="281" customWidth="true" style="21" width="11.0"/>
    <col min="282" max="282" customWidth="true" style="21" width="11.0"/>
    <col min="283" max="283" customWidth="true" style="952" width="11.0"/>
    <col min="284" max="284" customWidth="true" style="21" width="11.0"/>
    <col min="285" max="285" customWidth="true" style="21" width="11.0"/>
    <col min="286" max="286" bestFit="true" customWidth="true" style="952" width="20.21875"/>
    <col min="287" max="16384" customWidth="true" style="952" width="14.33203125"/>
  </cols>
  <sheetData>
    <row r="1" ht="31.5" customHeight="1" s="21">
      <c r="A1" s="1525" t="inlineStr">
        <is>
          <t>公路班线客运量</t>
        </is>
      </c>
      <c r="B1" s="2035" t="n"/>
      <c r="C1" s="1526" t="n"/>
      <c r="D1" s="1527" t="n"/>
      <c r="E1" s="1526" t="n"/>
      <c r="F1" s="1527" t="n"/>
      <c r="G1" s="1526" t="n"/>
      <c r="H1" s="1527" t="n"/>
      <c r="I1" s="1526" t="n"/>
      <c r="J1" s="1527" t="n"/>
      <c r="K1" s="1526" t="n"/>
      <c r="L1" s="1527" t="n"/>
      <c r="M1" s="1526" t="n"/>
      <c r="N1" s="1527" t="n"/>
      <c r="O1" s="1526" t="n"/>
      <c r="P1" s="1527" t="n"/>
      <c r="Q1" s="1526" t="n"/>
      <c r="R1" s="1527" t="n"/>
      <c r="S1" s="1527" t="n"/>
      <c r="T1" s="1526" t="n"/>
      <c r="U1" s="1527" t="n"/>
      <c r="V1" s="1526" t="n"/>
      <c r="W1" s="1527" t="n"/>
      <c r="X1" s="1526" t="n"/>
      <c r="Y1" s="1527" t="n"/>
      <c r="Z1" s="1526" t="n"/>
      <c r="AA1" s="1527" t="n"/>
      <c r="AB1" s="1526" t="n"/>
      <c r="AC1" s="1527" t="n"/>
      <c r="AD1" s="1526" t="n"/>
      <c r="AE1" s="1527" t="n"/>
      <c r="AF1" s="1526" t="n"/>
      <c r="AG1" s="1527" t="n"/>
      <c r="AH1" s="1526" t="n"/>
      <c r="AI1" s="1527" t="n"/>
      <c r="AJ1" s="1526" t="n"/>
      <c r="AK1" s="1527" t="n"/>
      <c r="AL1" s="1526" t="n"/>
      <c r="AM1" s="1527" t="n"/>
      <c r="AN1" s="1526" t="n"/>
      <c r="AO1" s="1527" t="n"/>
      <c r="AP1" s="1526" t="n"/>
      <c r="AQ1" s="1527" t="n"/>
      <c r="AR1" s="1974" t="n"/>
      <c r="AS1" s="1529" t="n"/>
      <c r="AT1" s="1530" t="n"/>
      <c r="AU1" s="1975" t="n"/>
      <c r="AV1" s="1532" t="n"/>
      <c r="AW1" s="1532" t="n"/>
      <c r="AX1" s="1532" t="n"/>
      <c r="AY1" s="1532" t="n"/>
      <c r="AZ1" s="1532" t="n"/>
      <c r="BA1" s="1532" t="n"/>
      <c r="BB1" s="1532" t="n"/>
      <c r="BC1" s="1532" t="n"/>
      <c r="BD1" s="1532" t="n"/>
      <c r="BE1" s="1532" t="n"/>
      <c r="BF1" s="1532" t="n"/>
      <c r="BG1" s="1532" t="n"/>
      <c r="BH1" s="1532" t="n"/>
      <c r="BI1" s="1532" t="n"/>
      <c r="BJ1" s="1532" t="n"/>
      <c r="BK1" s="1532" t="n"/>
      <c r="BL1" s="1532" t="n"/>
      <c r="BM1" s="1532" t="n"/>
      <c r="BN1" s="1532" t="n"/>
      <c r="BO1" s="1532" t="n"/>
      <c r="BP1" s="1532" t="n"/>
      <c r="BQ1" s="1532" t="n"/>
      <c r="BR1" s="1532" t="n"/>
      <c r="BS1" s="1530" t="n"/>
      <c r="BT1" s="1532" t="n"/>
      <c r="BU1" s="1975" t="n"/>
      <c r="BV1" s="1975" t="n"/>
      <c r="BW1" s="1532" t="n"/>
      <c r="BX1" s="1975" t="n"/>
      <c r="BY1" s="1532" t="n"/>
      <c r="BZ1" s="1533" t="n"/>
      <c r="CA1" s="1532" t="n"/>
      <c r="CB1" s="1533" t="n"/>
      <c r="CC1" s="1532" t="n"/>
      <c r="CD1" s="1533" t="n"/>
      <c r="CE1" s="1532" t="n"/>
      <c r="CF1" s="1533" t="n"/>
      <c r="CG1" s="1532" t="n"/>
      <c r="CH1" s="1975" t="n"/>
      <c r="CI1" s="1532" t="n"/>
      <c r="CJ1" s="1975" t="n"/>
      <c r="CK1" s="1532" t="n"/>
      <c r="CL1" s="1534" t="n"/>
      <c r="CM1" s="1532" t="n"/>
      <c r="CN1" s="1534" t="n"/>
      <c r="CO1" s="1532" t="n"/>
      <c r="CP1" s="1535" t="n"/>
      <c r="CQ1" s="1532" t="n"/>
      <c r="CR1" s="1975" t="n"/>
      <c r="CS1" s="1532" t="n"/>
      <c r="CT1" s="1975" t="n"/>
      <c r="CU1" s="1532" t="n"/>
      <c r="CV1" s="1532" t="n"/>
      <c r="CW1" s="1975" t="n"/>
      <c r="CX1" s="1975" t="n"/>
      <c r="CY1" s="1975" t="n"/>
      <c r="CZ1" s="1975" t="n"/>
      <c r="DA1" s="1975" t="n"/>
      <c r="DB1" s="1975" t="n"/>
      <c r="DC1" s="1975" t="n"/>
      <c r="DD1" s="1975" t="n"/>
      <c r="DE1" s="1975" t="n"/>
      <c r="DF1" s="1975" t="n"/>
      <c r="DG1" s="1975" t="n"/>
      <c r="DH1" s="1975" t="n"/>
      <c r="GC1" s="1528" t="inlineStr">
        <is>
          <t> </t>
        </is>
      </c>
    </row>
    <row r="2" ht="24" customHeight="1" s="21">
      <c r="A2" s="1536" t="inlineStr">
        <is>
          <t>地区 名称</t>
        </is>
      </c>
      <c r="B2" s="1537" t="inlineStr">
        <is>
          <t>指标</t>
        </is>
      </c>
      <c r="C2" s="1538" t="inlineStr">
        <is>
          <t>2026年1月</t>
        </is>
      </c>
      <c r="D2" s="1539" t="inlineStr">
        <is>
          <t>1月与去年同比</t>
        </is>
      </c>
      <c r="E2" s="1538" t="inlineStr">
        <is>
          <t>2026年2月</t>
        </is>
      </c>
      <c r="F2" s="1539" t="inlineStr">
        <is>
          <t>2月与去年同比</t>
        </is>
      </c>
      <c r="G2" s="1538" t="inlineStr">
        <is>
          <t>2026年3月</t>
        </is>
      </c>
      <c r="H2" s="1539" t="inlineStr">
        <is>
          <t>3月与去年同比</t>
        </is>
      </c>
      <c r="I2" s="1538" t="inlineStr">
        <is>
          <t>2026年4月</t>
        </is>
      </c>
      <c r="J2" s="1539" t="inlineStr">
        <is>
          <t>4月与去年同比</t>
        </is>
      </c>
      <c r="K2" s="1538" t="s">
        <v>3</v>
      </c>
      <c r="L2" s="1539" t="s">
        <v>0</v>
      </c>
      <c r="M2" s="1538" t="s">
        <v>4</v>
      </c>
      <c r="N2" s="1539" t="s">
        <v>1</v>
      </c>
      <c r="O2" s="1538" t="s">
        <v>5</v>
      </c>
      <c r="P2" s="1539" t="s">
        <v>2</v>
      </c>
      <c r="Q2" s="1538" t="inlineStr">
        <is>
          <t>2026年累计</t>
        </is>
      </c>
      <c r="R2" s="1539" t="inlineStr">
        <is>
          <t>累计与去年同比</t>
        </is>
      </c>
      <c r="S2" s="1539" t="n"/>
      <c r="T2" s="1538" t="inlineStr">
        <is>
          <t>2025年1月</t>
        </is>
      </c>
      <c r="U2" s="1539" t="inlineStr">
        <is>
          <t>1月与去年同比</t>
        </is>
      </c>
      <c r="V2" s="1538" t="inlineStr">
        <is>
          <t>2025年2月</t>
        </is>
      </c>
      <c r="W2" s="1539" t="inlineStr">
        <is>
          <t>2月与去年同比</t>
        </is>
      </c>
      <c r="X2" s="1538" t="inlineStr">
        <is>
          <t>2025年3月</t>
        </is>
      </c>
      <c r="Y2" s="1539" t="inlineStr">
        <is>
          <t>3月与去年同比</t>
        </is>
      </c>
      <c r="Z2" s="1538" t="inlineStr">
        <is>
          <t>2025年4月</t>
        </is>
      </c>
      <c r="AA2" s="1539" t="inlineStr">
        <is>
          <t>4月与去年同比</t>
        </is>
      </c>
      <c r="AB2" s="1538" t="inlineStr">
        <is>
          <t>2025年5月</t>
        </is>
      </c>
      <c r="AC2" s="1539" t="inlineStr">
        <is>
          <t>5月与去年同比</t>
        </is>
      </c>
      <c r="AD2" s="1540" t="inlineStr">
        <is>
          <t>2025年6月</t>
        </is>
      </c>
      <c r="AE2" s="1540" t="inlineStr">
        <is>
          <t>6月与去年同比</t>
        </is>
      </c>
      <c r="AF2" s="2055" t="n">
        <v>45839</v>
      </c>
      <c r="AG2" s="1540" t="inlineStr">
        <is>
          <t>7月与去年同比</t>
        </is>
      </c>
      <c r="AH2" s="2055" t="n">
        <v>45870</v>
      </c>
      <c r="AI2" s="1540" t="inlineStr">
        <is>
          <t>8月与去年同比</t>
        </is>
      </c>
      <c r="AJ2" s="2055" t="n">
        <v>45901</v>
      </c>
      <c r="AK2" s="1540" t="inlineStr">
        <is>
          <t>9月与去年同比</t>
        </is>
      </c>
      <c r="AL2" s="2055" t="n">
        <v>45931</v>
      </c>
      <c r="AM2" s="1540" t="inlineStr">
        <is>
          <t>10月与去年同比</t>
        </is>
      </c>
      <c r="AN2" s="2055" t="n">
        <v>45962</v>
      </c>
      <c r="AO2" s="1540" t="inlineStr">
        <is>
          <t>11月与去年同比</t>
        </is>
      </c>
      <c r="AP2" s="2055" t="n">
        <v>45992</v>
      </c>
      <c r="AQ2" s="1540" t="inlineStr">
        <is>
          <t>12月与去年同比</t>
        </is>
      </c>
      <c r="AR2" s="1540" t="inlineStr">
        <is>
          <t>累计</t>
        </is>
      </c>
      <c r="AS2" s="1540" t="inlineStr">
        <is>
          <t>累计同比</t>
        </is>
      </c>
      <c r="AT2" s="1542" t="n"/>
      <c r="AU2" s="1538" t="inlineStr">
        <is>
          <t>2024年1月</t>
        </is>
      </c>
      <c r="AV2" s="1539" t="inlineStr">
        <is>
          <t>1月与去年同比</t>
        </is>
      </c>
      <c r="AW2" s="1538" t="inlineStr">
        <is>
          <t>2024年2月</t>
        </is>
      </c>
      <c r="AX2" s="1539" t="inlineStr">
        <is>
          <t>2月与去年同比</t>
        </is>
      </c>
      <c r="AY2" s="1538" t="inlineStr">
        <is>
          <t>2024年3月</t>
        </is>
      </c>
      <c r="AZ2" s="1539" t="inlineStr">
        <is>
          <t>3月与去年同比</t>
        </is>
      </c>
      <c r="BA2" s="1538" t="inlineStr">
        <is>
          <t>2024年4月</t>
        </is>
      </c>
      <c r="BB2" s="1539" t="inlineStr">
        <is>
          <t>4月与去年同比</t>
        </is>
      </c>
      <c r="BC2" s="1538" t="inlineStr">
        <is>
          <t>2024年5月</t>
        </is>
      </c>
      <c r="BD2" s="1539" t="inlineStr">
        <is>
          <t>5月与去年同比</t>
        </is>
      </c>
      <c r="BE2" s="1538" t="inlineStr">
        <is>
          <t>2024年6月</t>
        </is>
      </c>
      <c r="BF2" s="1539" t="inlineStr">
        <is>
          <t>6月与去年同比</t>
        </is>
      </c>
      <c r="BG2" s="1538" t="inlineStr">
        <is>
          <t>2024年7月</t>
        </is>
      </c>
      <c r="BH2" s="1539" t="inlineStr">
        <is>
          <t>7月与去年同比</t>
        </is>
      </c>
      <c r="BI2" s="1538" t="inlineStr">
        <is>
          <t>2024年8月</t>
        </is>
      </c>
      <c r="BJ2" s="1539" t="inlineStr">
        <is>
          <t>8月与去年同比</t>
        </is>
      </c>
      <c r="BK2" s="1538" t="inlineStr">
        <is>
          <t>2024年9月</t>
        </is>
      </c>
      <c r="BL2" s="1539" t="inlineStr">
        <is>
          <t>9月与去年同比</t>
        </is>
      </c>
      <c r="BM2" s="1538" t="inlineStr">
        <is>
          <t>2024年10月</t>
        </is>
      </c>
      <c r="BN2" s="1539" t="inlineStr">
        <is>
          <t>10月与去年同比</t>
        </is>
      </c>
      <c r="BO2" s="1538" t="inlineStr">
        <is>
          <t>2024年11月</t>
        </is>
      </c>
      <c r="BP2" s="1539" t="inlineStr">
        <is>
          <t>11月与去年同比</t>
        </is>
      </c>
      <c r="BQ2" s="1538" t="inlineStr">
        <is>
          <t>2024年12月</t>
        </is>
      </c>
      <c r="BR2" s="1539" t="inlineStr">
        <is>
          <t>12月与去年同比</t>
        </is>
      </c>
      <c r="BS2" s="1540" t="inlineStr">
        <is>
          <t>累计</t>
        </is>
      </c>
      <c r="BT2" s="1540" t="inlineStr">
        <is>
          <t>累计同比</t>
        </is>
      </c>
      <c r="BU2" s="1543" t="n"/>
      <c r="BV2" s="1538" t="inlineStr">
        <is>
          <t>2023年1月</t>
        </is>
      </c>
      <c r="BW2" s="1539" t="inlineStr">
        <is>
          <t>1月与去年同比</t>
        </is>
      </c>
      <c r="BX2" s="1538" t="inlineStr">
        <is>
          <t>2023年2月</t>
        </is>
      </c>
      <c r="BY2" s="1539" t="inlineStr">
        <is>
          <t>2月与去年同比</t>
        </is>
      </c>
      <c r="BZ2" s="1538" t="inlineStr">
        <is>
          <t>2023年3月</t>
        </is>
      </c>
      <c r="CA2" s="1539" t="inlineStr">
        <is>
          <t>3月与去年同比</t>
        </is>
      </c>
      <c r="CB2" s="1544" t="inlineStr">
        <is>
          <t>2023年4月</t>
        </is>
      </c>
      <c r="CC2" s="1539" t="inlineStr">
        <is>
          <t>4月与去年同比</t>
        </is>
      </c>
      <c r="CD2" s="1538" t="inlineStr">
        <is>
          <t>2023年5月</t>
        </is>
      </c>
      <c r="CE2" s="1539" t="inlineStr">
        <is>
          <t>5月与去年同比</t>
        </is>
      </c>
      <c r="CF2" s="1538" t="inlineStr">
        <is>
          <t>2023年6月</t>
        </is>
      </c>
      <c r="CG2" s="1539" t="inlineStr">
        <is>
          <t>6月与去年同比</t>
        </is>
      </c>
      <c r="CH2" s="1538" t="inlineStr">
        <is>
          <t>2023年7月</t>
        </is>
      </c>
      <c r="CI2" s="1539" t="inlineStr">
        <is>
          <t>7月与去年同比</t>
        </is>
      </c>
      <c r="CJ2" s="1538" t="inlineStr">
        <is>
          <t>2023年8月</t>
        </is>
      </c>
      <c r="CK2" s="1539" t="inlineStr">
        <is>
          <t>8月与去年同比</t>
        </is>
      </c>
      <c r="CL2" s="1538" t="inlineStr">
        <is>
          <t>2023年9月</t>
        </is>
      </c>
      <c r="CM2" s="1539" t="inlineStr">
        <is>
          <t>9月与去年同比</t>
        </is>
      </c>
      <c r="CN2" s="2056" t="n">
        <v>45200</v>
      </c>
      <c r="CO2" s="1539" t="inlineStr">
        <is>
          <t>10月与去年同比</t>
        </is>
      </c>
      <c r="CP2" s="2056" t="n">
        <v>45231</v>
      </c>
      <c r="CQ2" s="1539" t="inlineStr">
        <is>
          <t>11月与去年同比</t>
        </is>
      </c>
      <c r="CR2" s="2056" t="n">
        <v>45261</v>
      </c>
      <c r="CS2" s="1539" t="inlineStr">
        <is>
          <t>12月与去年同比</t>
        </is>
      </c>
      <c r="CT2" s="1538" t="inlineStr">
        <is>
          <t>累计</t>
        </is>
      </c>
      <c r="CU2" s="1539" t="inlineStr">
        <is>
          <t>累计同比</t>
        </is>
      </c>
      <c r="CV2" s="1546" t="n"/>
      <c r="CW2" s="1546" t="n"/>
      <c r="CX2" s="1547" t="inlineStr">
        <is>
          <t>2022年1月</t>
        </is>
      </c>
      <c r="CY2" s="1538" t="inlineStr">
        <is>
          <t>2022年2月</t>
        </is>
      </c>
      <c r="CZ2" s="1538" t="inlineStr">
        <is>
          <t>2022年3月</t>
        </is>
      </c>
      <c r="DA2" s="1538" t="inlineStr">
        <is>
          <t>2022年4月</t>
        </is>
      </c>
      <c r="DB2" s="1538" t="inlineStr">
        <is>
          <t>2022年5月</t>
        </is>
      </c>
      <c r="DC2" s="1538" t="inlineStr">
        <is>
          <t>2022年6月</t>
        </is>
      </c>
      <c r="DD2" s="1538" t="inlineStr">
        <is>
          <t>2022年7月</t>
        </is>
      </c>
      <c r="DE2" s="1538" t="inlineStr">
        <is>
          <t>2022年8月</t>
        </is>
      </c>
      <c r="DF2" s="1538" t="inlineStr">
        <is>
          <t>2022年9月</t>
        </is>
      </c>
      <c r="DG2" s="1538" t="inlineStr">
        <is>
          <t>2022年10月</t>
        </is>
      </c>
      <c r="DH2" s="1538" t="inlineStr">
        <is>
          <t>2022年11月</t>
        </is>
      </c>
      <c r="DI2" s="1538" t="inlineStr">
        <is>
          <t>2022年12月</t>
        </is>
      </c>
      <c r="DJ2" s="1548" t="inlineStr">
        <is>
          <t>累计</t>
        </is>
      </c>
      <c r="DK2" s="1549" t="inlineStr">
        <is>
          <t>累计同比</t>
        </is>
      </c>
      <c r="DL2" s="1550" t="n"/>
      <c r="DM2" s="1551" t="inlineStr">
        <is>
          <t>2021年1月</t>
        </is>
      </c>
      <c r="DN2" s="1552" t="inlineStr">
        <is>
          <t>1月与去年同比</t>
        </is>
      </c>
      <c r="DO2" s="1553" t="inlineStr">
        <is>
          <t>2021年2月</t>
        </is>
      </c>
      <c r="DP2" s="1552" t="inlineStr">
        <is>
          <t>2月与去年同比</t>
        </is>
      </c>
      <c r="DQ2" s="1553" t="inlineStr">
        <is>
          <t>2021年3月</t>
        </is>
      </c>
      <c r="DR2" s="1552" t="inlineStr">
        <is>
          <t>3月与去年同比</t>
        </is>
      </c>
      <c r="DS2" s="111" t="inlineStr">
        <is>
          <t>1-3月累计</t>
        </is>
      </c>
      <c r="DT2" s="1553" t="inlineStr">
        <is>
          <t>2021年4月</t>
        </is>
      </c>
      <c r="DU2" s="1552" t="inlineStr">
        <is>
          <t>4月与去年同比</t>
        </is>
      </c>
      <c r="DV2" s="2057" t="n">
        <v>44317</v>
      </c>
      <c r="DW2" s="1552" t="inlineStr">
        <is>
          <t>5月与去年同比</t>
        </is>
      </c>
      <c r="DX2" s="2057" t="n">
        <v>44348</v>
      </c>
      <c r="DY2" s="1552" t="inlineStr">
        <is>
          <t>6月与去年同比</t>
        </is>
      </c>
      <c r="DZ2" s="2057" t="n">
        <v>44378</v>
      </c>
      <c r="EA2" s="1552" t="inlineStr">
        <is>
          <t>7月与去年同比</t>
        </is>
      </c>
      <c r="EB2" s="2057" t="n">
        <v>44409</v>
      </c>
      <c r="EC2" s="1552" t="inlineStr">
        <is>
          <t>8月与去年同比</t>
        </is>
      </c>
      <c r="ED2" s="2057" t="n">
        <v>44440</v>
      </c>
      <c r="EE2" s="1552" t="inlineStr">
        <is>
          <t>9月与去年同比</t>
        </is>
      </c>
      <c r="EF2" s="2057" t="n">
        <v>44470</v>
      </c>
      <c r="EG2" s="1552" t="inlineStr">
        <is>
          <t>10月与去年同比</t>
        </is>
      </c>
      <c r="EH2" s="2057" t="n">
        <v>44501</v>
      </c>
      <c r="EI2" s="1552" t="inlineStr">
        <is>
          <t>11月与去年同比</t>
        </is>
      </c>
      <c r="EJ2" s="2057" t="n">
        <v>44531</v>
      </c>
      <c r="EK2" s="1552" t="inlineStr">
        <is>
          <t>12月与去年同比</t>
        </is>
      </c>
      <c r="EL2" s="1340" t="inlineStr">
        <is>
          <t>累计</t>
        </is>
      </c>
      <c r="EM2" s="1555" t="inlineStr">
        <is>
          <t>累计同比</t>
        </is>
      </c>
      <c r="EN2" s="2057" t="n">
        <v>43831</v>
      </c>
      <c r="EO2" s="1552" t="inlineStr">
        <is>
          <t>1月与去年同比</t>
        </is>
      </c>
      <c r="EP2" s="1340" t="inlineStr">
        <is>
          <t>2020年2月</t>
        </is>
      </c>
      <c r="EQ2" s="1552" t="inlineStr">
        <is>
          <t>2月与去年同比</t>
        </is>
      </c>
      <c r="ER2" s="1340" t="inlineStr">
        <is>
          <t>2020年3月</t>
        </is>
      </c>
      <c r="ES2" s="1552" t="inlineStr">
        <is>
          <t>3月与去年同比</t>
        </is>
      </c>
      <c r="ET2" s="1340" t="inlineStr">
        <is>
          <t>2020年4月</t>
        </is>
      </c>
      <c r="EU2" s="1552" t="inlineStr">
        <is>
          <t>4月与去年同比</t>
        </is>
      </c>
      <c r="EV2" s="1340" t="inlineStr">
        <is>
          <t>2020年5月</t>
        </is>
      </c>
      <c r="EW2" s="1552" t="inlineStr">
        <is>
          <t>5月与去年同比</t>
        </is>
      </c>
      <c r="EX2" s="1340" t="inlineStr">
        <is>
          <t>2020年6月</t>
        </is>
      </c>
      <c r="EY2" s="1552" t="inlineStr">
        <is>
          <t>6月与去年同比</t>
        </is>
      </c>
      <c r="EZ2" s="1340" t="inlineStr">
        <is>
          <t>2020年7月</t>
        </is>
      </c>
      <c r="FA2" s="1552" t="inlineStr">
        <is>
          <t>7月与去年同比</t>
        </is>
      </c>
      <c r="FB2" s="1340" t="inlineStr">
        <is>
          <t>2020年8月</t>
        </is>
      </c>
      <c r="FC2" s="1552" t="inlineStr">
        <is>
          <t>8月与去年同比</t>
        </is>
      </c>
      <c r="FD2" s="1340" t="inlineStr">
        <is>
          <t>2020年9月</t>
        </is>
      </c>
      <c r="FE2" s="1552" t="inlineStr">
        <is>
          <t>9月与去年同比</t>
        </is>
      </c>
      <c r="FF2" s="1552" t="inlineStr">
        <is>
          <t>2020年10月</t>
        </is>
      </c>
      <c r="FG2" s="1552" t="inlineStr">
        <is>
          <t>10月于去年同比</t>
        </is>
      </c>
      <c r="FH2" s="1552" t="inlineStr">
        <is>
          <t>2020年11月</t>
        </is>
      </c>
      <c r="FI2" s="1552" t="inlineStr">
        <is>
          <t>11月于去年同比</t>
        </is>
      </c>
      <c r="FJ2" s="1552" t="inlineStr">
        <is>
          <t>2020年12月</t>
        </is>
      </c>
      <c r="FK2" s="1552" t="inlineStr">
        <is>
          <t>12月于去年同比</t>
        </is>
      </c>
      <c r="FL2" s="1556" t="inlineStr">
        <is>
          <t>累计</t>
        </is>
      </c>
      <c r="FM2" s="1552" t="inlineStr">
        <is>
          <t>累计同比</t>
        </is>
      </c>
      <c r="FN2" s="2058" t="n">
        <v>43466</v>
      </c>
      <c r="FO2" s="2058" t="n">
        <v>43498</v>
      </c>
      <c r="FP2" s="2057" t="n">
        <v>43527</v>
      </c>
      <c r="FQ2" s="2057" t="n">
        <v>43559</v>
      </c>
      <c r="FR2" s="2057" t="n">
        <v>43589</v>
      </c>
      <c r="FS2" s="2057" t="n">
        <v>43620</v>
      </c>
      <c r="FT2" s="2057" t="n">
        <v>43650</v>
      </c>
      <c r="FU2" s="2057" t="n">
        <v>43681</v>
      </c>
      <c r="FV2" s="2057" t="n">
        <v>43712</v>
      </c>
      <c r="FW2" s="2057" t="n">
        <v>43742</v>
      </c>
      <c r="FX2" s="1558" t="inlineStr">
        <is>
          <t>10月与去年同期比</t>
        </is>
      </c>
      <c r="FY2" s="2057" t="n">
        <v>43773</v>
      </c>
      <c r="FZ2" s="1558" t="inlineStr">
        <is>
          <t>11月与去年同期比</t>
        </is>
      </c>
      <c r="GA2" s="2057" t="n">
        <v>43803</v>
      </c>
      <c r="GB2" s="1558" t="inlineStr">
        <is>
          <t>12月与去年同期比</t>
        </is>
      </c>
      <c r="GC2" s="1559" t="inlineStr">
        <is>
          <t>累计</t>
        </is>
      </c>
      <c r="GD2" s="1559" t="inlineStr">
        <is>
          <t>累计同比</t>
        </is>
      </c>
      <c r="GE2" s="1560" t="inlineStr">
        <is>
          <t>部专调反馈数据</t>
        </is>
      </c>
      <c r="GF2" s="1561" t="n"/>
      <c r="GG2" s="2059" t="n">
        <v>43101</v>
      </c>
      <c r="GH2" s="2036" t="n"/>
      <c r="GI2" s="2060" t="n">
        <v>43132</v>
      </c>
      <c r="GJ2" s="2036" t="n"/>
      <c r="GK2" s="2060" t="n">
        <v>43160</v>
      </c>
      <c r="GL2" s="2036" t="n"/>
      <c r="GM2" s="2060" t="n">
        <v>43191</v>
      </c>
      <c r="GN2" s="2036" t="n"/>
      <c r="GO2" s="2060" t="n">
        <v>43221</v>
      </c>
      <c r="GP2" s="2036" t="n"/>
      <c r="GQ2" s="2060" t="n">
        <v>43253</v>
      </c>
      <c r="GR2" s="2036" t="n"/>
      <c r="GS2" s="2060" t="n">
        <v>43284</v>
      </c>
      <c r="GT2" s="2036" t="n"/>
      <c r="GU2" s="2060" t="n">
        <v>43315</v>
      </c>
      <c r="GV2" s="2036" t="n"/>
      <c r="GW2" s="2060" t="n">
        <v>43346</v>
      </c>
      <c r="GX2" s="2036" t="n"/>
      <c r="GY2" s="2060" t="n">
        <v>43376</v>
      </c>
      <c r="GZ2" s="2036" t="n"/>
      <c r="HA2" s="2060" t="n">
        <v>43407</v>
      </c>
      <c r="HB2" s="2036" t="n"/>
      <c r="HC2" s="2060" t="n">
        <v>43437</v>
      </c>
      <c r="HD2" s="2036" t="n"/>
      <c r="HE2" s="1563" t="n"/>
      <c r="HF2" s="1565" t="inlineStr">
        <is>
          <t>2018年1-12月累计</t>
        </is>
      </c>
      <c r="HG2" s="2036" t="n"/>
      <c r="HH2" s="2061" t="n"/>
      <c r="HI2" s="1567" t="n"/>
      <c r="HJ2" s="2062" t="n">
        <v>42736</v>
      </c>
      <c r="HK2" s="2063" t="n"/>
      <c r="HL2" s="2064" t="n">
        <v>42767</v>
      </c>
      <c r="HM2" s="2063" t="n"/>
      <c r="HN2" s="2064" t="n">
        <v>42795</v>
      </c>
      <c r="HO2" s="2063" t="n"/>
      <c r="HP2" s="2064" t="n">
        <v>42827</v>
      </c>
      <c r="HQ2" s="2063" t="n"/>
      <c r="HR2" s="2064" t="n">
        <v>42857</v>
      </c>
      <c r="HS2" s="2063" t="n"/>
      <c r="HT2" s="1570" t="inlineStr">
        <is>
          <t>1-5月合计</t>
        </is>
      </c>
      <c r="HU2" s="2064" t="n">
        <v>42888</v>
      </c>
      <c r="HV2" s="2063" t="n"/>
      <c r="HW2" s="2064" t="n">
        <v>42918</v>
      </c>
      <c r="HX2" s="2063" t="n"/>
      <c r="HY2" s="2064" t="n">
        <v>42949</v>
      </c>
      <c r="HZ2" s="2063" t="n"/>
      <c r="IA2" s="2064" t="n">
        <v>42980</v>
      </c>
      <c r="IB2" s="2063" t="n"/>
      <c r="IC2" s="2064" t="n">
        <v>43010</v>
      </c>
      <c r="ID2" s="2063" t="n"/>
      <c r="IE2" s="2064" t="n">
        <v>43041</v>
      </c>
      <c r="IF2" s="2063" t="n"/>
      <c r="IG2" s="2064" t="n">
        <v>43071</v>
      </c>
      <c r="IH2" s="2063" t="n"/>
      <c r="II2" s="1339" t="inlineStr">
        <is>
          <t>累计</t>
        </is>
      </c>
      <c r="IJ2" s="2036" t="n"/>
      <c r="IK2" s="1561" t="n"/>
      <c r="IL2" s="2065" t="n">
        <v>42370</v>
      </c>
      <c r="IM2" s="2066" t="n"/>
      <c r="IN2" s="2067" t="n">
        <v>42401</v>
      </c>
      <c r="IO2" s="2066" t="n"/>
      <c r="IP2" s="2067" t="n">
        <v>42430</v>
      </c>
      <c r="IQ2" s="2066" t="n"/>
      <c r="IR2" s="2067" t="n">
        <v>42461</v>
      </c>
      <c r="IS2" s="2066" t="n"/>
      <c r="IT2" s="2067" t="n">
        <v>42491</v>
      </c>
      <c r="IU2" s="2066" t="n"/>
      <c r="IV2" s="2067" t="n">
        <v>42522</v>
      </c>
      <c r="IW2" s="2066" t="n"/>
      <c r="IX2" s="2067" t="n">
        <v>42552</v>
      </c>
      <c r="IY2" s="2066" t="n"/>
      <c r="IZ2" s="2067" t="n">
        <v>42584</v>
      </c>
      <c r="JA2" s="2066" t="n"/>
      <c r="JB2" s="2067" t="n">
        <v>42615</v>
      </c>
      <c r="JC2" s="2066" t="n"/>
      <c r="JD2" s="2067" t="n">
        <v>42645</v>
      </c>
      <c r="JE2" s="2066" t="n"/>
      <c r="JF2" s="2067" t="n">
        <v>42676</v>
      </c>
      <c r="JG2" s="2066" t="n"/>
      <c r="JH2" s="2060" t="n">
        <v>42706</v>
      </c>
      <c r="JI2" s="2036" t="n"/>
      <c r="JJ2" s="1976" t="n"/>
      <c r="JK2" s="2068" t="n"/>
      <c r="JL2" s="1976" t="n"/>
    </row>
    <row r="3" ht="35.25" customHeight="1" s="21">
      <c r="A3" s="1978" t="n"/>
      <c r="B3" s="1954" t="n"/>
      <c r="C3" s="1954" t="n"/>
      <c r="D3" s="2031" t="n"/>
      <c r="E3" s="1954" t="n"/>
      <c r="F3" s="2031" t="n"/>
      <c r="G3" s="1954" t="n"/>
      <c r="H3" s="2031" t="n"/>
      <c r="I3" s="1954" t="n"/>
      <c r="J3" s="2031" t="n"/>
      <c r="K3" s="1954" t="n"/>
      <c r="L3" s="1954" t="n"/>
      <c r="M3" s="1954" t="n"/>
      <c r="N3" s="1954" t="n"/>
      <c r="O3" s="1954" t="n"/>
      <c r="P3" s="1954" t="n"/>
      <c r="Q3" s="1954" t="n"/>
      <c r="R3" s="2031" t="n"/>
      <c r="S3" s="1574" t="n"/>
      <c r="T3" s="1954" t="n"/>
      <c r="U3" s="2031" t="n"/>
      <c r="V3" s="1954" t="n"/>
      <c r="W3" s="2031" t="n"/>
      <c r="X3" s="1954" t="n"/>
      <c r="Y3" s="2031" t="n"/>
      <c r="Z3" s="1954" t="n"/>
      <c r="AA3" s="2031" t="n"/>
      <c r="AB3" s="1954" t="n"/>
      <c r="AC3" s="2031" t="n"/>
      <c r="AD3" s="1972" t="n"/>
      <c r="AE3" s="2069" t="n"/>
      <c r="AF3" s="1972" t="n"/>
      <c r="AG3" s="2069" t="n"/>
      <c r="AH3" s="1972" t="n"/>
      <c r="AI3" s="2069" t="n"/>
      <c r="AJ3" s="1972" t="n"/>
      <c r="AK3" s="2069" t="n"/>
      <c r="AL3" s="1972" t="n"/>
      <c r="AM3" s="2069" t="n"/>
      <c r="AN3" s="1972" t="n"/>
      <c r="AO3" s="2069" t="n"/>
      <c r="AP3" s="1972" t="n"/>
      <c r="AQ3" s="2069" t="n"/>
      <c r="AR3" s="1972" t="n"/>
      <c r="AS3" s="2069" t="n"/>
      <c r="AT3" s="1575" t="n"/>
      <c r="AU3" s="1954" t="n"/>
      <c r="AV3" s="2031" t="n"/>
      <c r="AW3" s="1954" t="n"/>
      <c r="AX3" s="2031" t="n"/>
      <c r="AY3" s="1954" t="n"/>
      <c r="AZ3" s="2031" t="n"/>
      <c r="BA3" s="1954" t="n"/>
      <c r="BB3" s="2031" t="n"/>
      <c r="BC3" s="1954" t="n"/>
      <c r="BD3" s="2031" t="n"/>
      <c r="BE3" s="1954" t="n"/>
      <c r="BF3" s="2031" t="n"/>
      <c r="BG3" s="1954" t="n"/>
      <c r="BH3" s="2031" t="n"/>
      <c r="BI3" s="1954" t="n"/>
      <c r="BJ3" s="2031" t="n"/>
      <c r="BK3" s="1954" t="n"/>
      <c r="BL3" s="2031" t="n"/>
      <c r="BM3" s="1954" t="n"/>
      <c r="BN3" s="2031" t="n"/>
      <c r="BO3" s="1954" t="n"/>
      <c r="BP3" s="2031" t="n"/>
      <c r="BQ3" s="1954" t="n"/>
      <c r="BR3" s="2031" t="n"/>
      <c r="BS3" s="1972" t="n"/>
      <c r="BT3" s="2069" t="n"/>
      <c r="BU3" s="1977" t="n"/>
      <c r="BV3" s="1954" t="n"/>
      <c r="BW3" s="2031" t="n"/>
      <c r="BX3" s="1954" t="n"/>
      <c r="BY3" s="2031" t="n"/>
      <c r="BZ3" s="1954" t="n"/>
      <c r="CA3" s="2031" t="n"/>
      <c r="CB3" s="1954" t="n"/>
      <c r="CC3" s="2031" t="n"/>
      <c r="CD3" s="1954" t="n"/>
      <c r="CE3" s="2031" t="n"/>
      <c r="CF3" s="1954" t="n"/>
      <c r="CG3" s="2031" t="n"/>
      <c r="CH3" s="1954" t="n"/>
      <c r="CI3" s="2031" t="n"/>
      <c r="CJ3" s="1954" t="n"/>
      <c r="CK3" s="2031" t="n"/>
      <c r="CL3" s="1954" t="n"/>
      <c r="CM3" s="2031" t="n"/>
      <c r="CN3" s="1954" t="n"/>
      <c r="CO3" s="2031" t="n"/>
      <c r="CP3" s="1954" t="n"/>
      <c r="CQ3" s="2031" t="n"/>
      <c r="CR3" s="1954" t="n"/>
      <c r="CS3" s="2031" t="n"/>
      <c r="CT3" s="1954" t="n"/>
      <c r="CU3" s="2031" t="n"/>
      <c r="CV3" s="1546" t="inlineStr">
        <is>
          <t>环比</t>
        </is>
      </c>
      <c r="CW3" s="1546" t="n"/>
      <c r="CX3" s="1978" t="n"/>
      <c r="CY3" s="1954" t="n"/>
      <c r="CZ3" s="1954" t="n"/>
      <c r="DA3" s="1954" t="n"/>
      <c r="DB3" s="1954" t="n"/>
      <c r="DC3" s="1954" t="n"/>
      <c r="DD3" s="1954" t="n"/>
      <c r="DE3" s="1954" t="n"/>
      <c r="DF3" s="1954" t="n"/>
      <c r="DG3" s="1954" t="n"/>
      <c r="DH3" s="1954" t="n"/>
      <c r="DI3" s="1954" t="n"/>
      <c r="DJ3" s="1954" t="n"/>
      <c r="DK3" s="2034" t="n"/>
      <c r="DL3" s="1550" t="n"/>
      <c r="DM3" s="1963" t="n"/>
      <c r="DN3" s="2070" t="n"/>
      <c r="DO3" s="1954" t="n"/>
      <c r="DP3" s="1977" t="n"/>
      <c r="DQ3" s="1954" t="n"/>
      <c r="DR3" s="2070" t="n"/>
      <c r="DS3" s="1954" t="n"/>
      <c r="DT3" s="1954" t="n"/>
      <c r="DU3" s="2070" t="n"/>
      <c r="DV3" s="1954" t="n"/>
      <c r="DW3" s="2070" t="n"/>
      <c r="DX3" s="1954" t="n"/>
      <c r="DY3" s="2070" t="n"/>
      <c r="DZ3" s="1954" t="n"/>
      <c r="EA3" s="2070" t="n"/>
      <c r="EB3" s="1954" t="n"/>
      <c r="EC3" s="2070" t="n"/>
      <c r="ED3" s="1954" t="n"/>
      <c r="EE3" s="2070" t="n"/>
      <c r="EF3" s="1954" t="n"/>
      <c r="EG3" s="2070" t="n"/>
      <c r="EH3" s="1954" t="n"/>
      <c r="EI3" s="2070" t="n"/>
      <c r="EJ3" s="1954" t="n"/>
      <c r="EK3" s="2070" t="n"/>
      <c r="EL3" s="1954" t="n"/>
      <c r="EM3" s="2031" t="n"/>
      <c r="EN3" s="1954" t="n"/>
      <c r="EO3" s="2070" t="n"/>
      <c r="EP3" s="1954" t="n"/>
      <c r="EQ3" s="2070" t="n"/>
      <c r="ER3" s="1954" t="n"/>
      <c r="ES3" s="2070" t="n"/>
      <c r="ET3" s="1954" t="n"/>
      <c r="EU3" s="2070" t="n"/>
      <c r="EV3" s="1954" t="n"/>
      <c r="EW3" s="2070" t="n"/>
      <c r="EX3" s="1954" t="n"/>
      <c r="EY3" s="2070" t="n"/>
      <c r="EZ3" s="1954" t="n"/>
      <c r="FA3" s="2070" t="n"/>
      <c r="FB3" s="1954" t="n"/>
      <c r="FC3" s="2070" t="n"/>
      <c r="FD3" s="1954" t="n"/>
      <c r="FE3" s="2070" t="n"/>
      <c r="FF3" s="1977" t="n"/>
      <c r="FG3" s="2070" t="n"/>
      <c r="FH3" s="1977" t="n"/>
      <c r="FI3" s="2070" t="n"/>
      <c r="FJ3" s="1977" t="n"/>
      <c r="FK3" s="2070" t="n"/>
      <c r="FL3" s="1977" t="n"/>
      <c r="FM3" s="2070" t="n"/>
      <c r="FN3" s="1972" t="n"/>
      <c r="FO3" s="1972" t="n"/>
      <c r="FP3" s="1954" t="n"/>
      <c r="FQ3" s="1954" t="n"/>
      <c r="FR3" s="1954" t="n"/>
      <c r="FS3" s="1954" t="n"/>
      <c r="FT3" s="1954" t="n"/>
      <c r="FU3" s="1954" t="n"/>
      <c r="FV3" s="1954" t="n"/>
      <c r="FW3" s="1954" t="n"/>
      <c r="FX3" s="2071" t="n"/>
      <c r="FY3" s="1954" t="n"/>
      <c r="FZ3" s="2071" t="n"/>
      <c r="GA3" s="1954" t="n"/>
      <c r="GB3" s="2071" t="n"/>
      <c r="GC3" s="1977" t="n"/>
      <c r="GD3" s="2070" t="n"/>
      <c r="GE3" s="1561" t="n"/>
      <c r="GF3" s="1561" t="n"/>
      <c r="GG3" s="1576" t="inlineStr">
        <is>
          <t>1月</t>
        </is>
      </c>
      <c r="GH3" s="1577" t="inlineStr">
        <is>
          <t>同比</t>
        </is>
      </c>
      <c r="GI3" s="1577" t="inlineStr">
        <is>
          <t>2月</t>
        </is>
      </c>
      <c r="GJ3" s="1559" t="inlineStr">
        <is>
          <t>同比</t>
        </is>
      </c>
      <c r="GK3" s="1559" t="inlineStr">
        <is>
          <t>3月</t>
        </is>
      </c>
      <c r="GL3" s="1559" t="inlineStr">
        <is>
          <t>同比</t>
        </is>
      </c>
      <c r="GM3" s="1559" t="inlineStr">
        <is>
          <t>4月</t>
        </is>
      </c>
      <c r="GN3" s="1559" t="inlineStr">
        <is>
          <t>同比</t>
        </is>
      </c>
      <c r="GO3" s="1559" t="inlineStr">
        <is>
          <t>5月</t>
        </is>
      </c>
      <c r="GP3" s="1559" t="inlineStr">
        <is>
          <t>同比</t>
        </is>
      </c>
      <c r="GQ3" s="1559" t="inlineStr">
        <is>
          <t>6月</t>
        </is>
      </c>
      <c r="GR3" s="1559" t="inlineStr">
        <is>
          <t>同比</t>
        </is>
      </c>
      <c r="GS3" s="1567" t="inlineStr">
        <is>
          <t>7月</t>
        </is>
      </c>
      <c r="GT3" s="1578" t="inlineStr">
        <is>
          <t>同比</t>
        </is>
      </c>
      <c r="GU3" s="1567" t="inlineStr">
        <is>
          <t>8月</t>
        </is>
      </c>
      <c r="GV3" s="1578" t="inlineStr">
        <is>
          <t>同比</t>
        </is>
      </c>
      <c r="GW3" s="1567" t="inlineStr">
        <is>
          <t>9月</t>
        </is>
      </c>
      <c r="GX3" s="1578" t="inlineStr">
        <is>
          <t>同比</t>
        </is>
      </c>
      <c r="GY3" s="1567" t="inlineStr">
        <is>
          <t>10月</t>
        </is>
      </c>
      <c r="GZ3" s="1578" t="inlineStr">
        <is>
          <t>同比</t>
        </is>
      </c>
      <c r="HA3" s="1567" t="inlineStr">
        <is>
          <t>11月</t>
        </is>
      </c>
      <c r="HB3" s="1578" t="inlineStr">
        <is>
          <t>同比</t>
        </is>
      </c>
      <c r="HC3" s="1567" t="inlineStr">
        <is>
          <t>12月</t>
        </is>
      </c>
      <c r="HD3" s="1578" t="inlineStr">
        <is>
          <t>同比</t>
        </is>
      </c>
      <c r="HE3" s="1567" t="n"/>
      <c r="HF3" s="1567" t="inlineStr">
        <is>
          <t>累计</t>
        </is>
      </c>
      <c r="HG3" s="1578" t="inlineStr">
        <is>
          <t>同比</t>
        </is>
      </c>
      <c r="HH3" s="1579" t="inlineStr">
        <is>
          <t>平均运距56公里</t>
        </is>
      </c>
      <c r="HI3" s="1561" t="n"/>
      <c r="HJ3" s="1580" t="inlineStr">
        <is>
          <t>1月</t>
        </is>
      </c>
      <c r="HK3" s="1581" t="inlineStr">
        <is>
          <t>同比</t>
        </is>
      </c>
      <c r="HL3" s="1582" t="inlineStr">
        <is>
          <t>2月</t>
        </is>
      </c>
      <c r="HM3" s="1581" t="inlineStr">
        <is>
          <t>同比</t>
        </is>
      </c>
      <c r="HN3" s="1582" t="inlineStr">
        <is>
          <t>3月</t>
        </is>
      </c>
      <c r="HO3" s="1583" t="inlineStr">
        <is>
          <t>同比</t>
        </is>
      </c>
      <c r="HP3" s="1582" t="inlineStr">
        <is>
          <t>4月</t>
        </is>
      </c>
      <c r="HQ3" s="1584" t="inlineStr">
        <is>
          <t>同比</t>
        </is>
      </c>
      <c r="HR3" s="1582" t="inlineStr">
        <is>
          <t>5月</t>
        </is>
      </c>
      <c r="HS3" s="1583" t="inlineStr">
        <is>
          <t>同比</t>
        </is>
      </c>
      <c r="HT3" s="1339" t="n"/>
      <c r="HU3" s="1580" t="inlineStr">
        <is>
          <t>6月</t>
        </is>
      </c>
      <c r="HV3" s="1584" t="inlineStr">
        <is>
          <t>同比</t>
        </is>
      </c>
      <c r="HW3" s="1582" t="inlineStr">
        <is>
          <t>7月</t>
        </is>
      </c>
      <c r="HX3" s="1584" t="inlineStr">
        <is>
          <t>同比</t>
        </is>
      </c>
      <c r="HY3" s="1582" t="inlineStr">
        <is>
          <t>8月</t>
        </is>
      </c>
      <c r="HZ3" s="1584" t="inlineStr">
        <is>
          <t>同比</t>
        </is>
      </c>
      <c r="IA3" s="1582" t="inlineStr">
        <is>
          <t>9月</t>
        </is>
      </c>
      <c r="IB3" s="1584" t="inlineStr">
        <is>
          <t>同比</t>
        </is>
      </c>
      <c r="IC3" s="1582" t="inlineStr">
        <is>
          <t>10月</t>
        </is>
      </c>
      <c r="ID3" s="1584" t="inlineStr">
        <is>
          <t>同比</t>
        </is>
      </c>
      <c r="IE3" s="1582" t="inlineStr">
        <is>
          <t>11月</t>
        </is>
      </c>
      <c r="IF3" s="1584" t="inlineStr">
        <is>
          <t>同比</t>
        </is>
      </c>
      <c r="IG3" s="1582" t="inlineStr">
        <is>
          <t>12月</t>
        </is>
      </c>
      <c r="IH3" s="1584" t="inlineStr">
        <is>
          <t>同比</t>
        </is>
      </c>
      <c r="II3" s="1339" t="inlineStr">
        <is>
          <t>累计</t>
        </is>
      </c>
      <c r="IJ3" s="1339" t="inlineStr">
        <is>
          <t>同比</t>
        </is>
      </c>
      <c r="IK3" s="1561" t="n"/>
      <c r="IL3" s="1585" t="inlineStr">
        <is>
          <t>1月</t>
        </is>
      </c>
      <c r="IM3" s="1586" t="inlineStr">
        <is>
          <t>同比</t>
        </is>
      </c>
      <c r="IN3" s="1587" t="inlineStr">
        <is>
          <t>2月</t>
        </is>
      </c>
      <c r="IO3" s="1586" t="inlineStr">
        <is>
          <t>同比</t>
        </is>
      </c>
      <c r="IP3" s="1587" t="inlineStr">
        <is>
          <t>3月</t>
        </is>
      </c>
      <c r="IQ3" s="1586" t="inlineStr">
        <is>
          <t>同比</t>
        </is>
      </c>
      <c r="IR3" s="1587" t="inlineStr">
        <is>
          <t>4月</t>
        </is>
      </c>
      <c r="IS3" s="1586" t="inlineStr">
        <is>
          <t>同比</t>
        </is>
      </c>
      <c r="IT3" s="1587" t="inlineStr">
        <is>
          <t>5月</t>
        </is>
      </c>
      <c r="IU3" s="1586" t="inlineStr">
        <is>
          <t>同比</t>
        </is>
      </c>
      <c r="IV3" s="1587" t="inlineStr">
        <is>
          <t>6月</t>
        </is>
      </c>
      <c r="IW3" s="1586" t="inlineStr">
        <is>
          <t>同比</t>
        </is>
      </c>
      <c r="IX3" s="1587" t="inlineStr">
        <is>
          <t>7月</t>
        </is>
      </c>
      <c r="IY3" s="1586" t="inlineStr">
        <is>
          <t>同比</t>
        </is>
      </c>
      <c r="IZ3" s="1587" t="inlineStr">
        <is>
          <t>8月</t>
        </is>
      </c>
      <c r="JA3" s="1586" t="inlineStr">
        <is>
          <t>同比</t>
        </is>
      </c>
      <c r="JB3" s="1587" t="inlineStr">
        <is>
          <t>9月</t>
        </is>
      </c>
      <c r="JC3" s="1586" t="inlineStr">
        <is>
          <t>同比</t>
        </is>
      </c>
      <c r="JD3" s="1588" t="inlineStr">
        <is>
          <t>10月</t>
        </is>
      </c>
      <c r="JE3" s="1586" t="inlineStr">
        <is>
          <t>同比</t>
        </is>
      </c>
      <c r="JF3" s="1588" t="inlineStr">
        <is>
          <t>11月</t>
        </is>
      </c>
      <c r="JG3" s="1586" t="inlineStr">
        <is>
          <t>同比</t>
        </is>
      </c>
      <c r="JH3" s="1589" t="inlineStr">
        <is>
          <t>12月</t>
        </is>
      </c>
      <c r="JI3" s="1590" t="inlineStr">
        <is>
          <t>同比</t>
        </is>
      </c>
      <c r="JJ3" s="1340" t="inlineStr">
        <is>
          <t>累计</t>
        </is>
      </c>
      <c r="JK3" s="1591" t="inlineStr">
        <is>
          <t>同比</t>
        </is>
      </c>
      <c r="JL3" s="2072" t="n"/>
      <c r="JM3" s="1551" t="inlineStr">
        <is>
          <t>2015全年</t>
        </is>
      </c>
      <c r="JN3" s="2057" t="n">
        <v>42005</v>
      </c>
      <c r="JO3" s="2057" t="n">
        <v>42036</v>
      </c>
      <c r="JP3" s="2057" t="n">
        <v>42064</v>
      </c>
      <c r="JQ3" s="2057" t="n">
        <v>42095</v>
      </c>
      <c r="JR3" s="2057" t="n">
        <v>42125</v>
      </c>
      <c r="JS3" s="2057" t="n">
        <v>42156</v>
      </c>
      <c r="JT3" s="2057" t="n">
        <v>42186</v>
      </c>
      <c r="JU3" s="2057" t="n">
        <v>42217</v>
      </c>
      <c r="JV3" s="2057" t="n">
        <v>42248</v>
      </c>
      <c r="JW3" s="2057" t="n">
        <v>42278</v>
      </c>
      <c r="JX3" s="2057" t="n">
        <v>42309</v>
      </c>
      <c r="JY3" s="2057" t="n">
        <v>42339</v>
      </c>
    </row>
    <row r="4" hidden="1" ht="28.8" customFormat="1" customHeight="1" s="258">
      <c r="A4" s="1536" t="inlineStr">
        <is>
          <t>全省</t>
        </is>
      </c>
      <c r="B4" s="1593" t="inlineStr">
        <is>
          <t>客运量            （万人）</t>
        </is>
      </c>
      <c r="C4" s="1653">
        <f>C8+C10+C14+C36+C18+C22+C26+C28+C38+C32+C42+C44+C48+C50+C52+C54+C56</f>
        <v/>
      </c>
      <c r="D4" s="1595">
        <f>C4/T4-1</f>
        <v/>
      </c>
      <c r="E4" s="1653">
        <f>E8+E10+E14+E36+E18+E22+E26+E28+E38+E32+E42+E44+E48+E50+E52+E54+E56</f>
        <v/>
      </c>
      <c r="F4" s="1595">
        <f>E4/V4-1</f>
        <v/>
      </c>
      <c r="G4" s="1653">
        <f>G8+G10+G14+G36+G18+G22+G26+G28+G38+G32+G42+G44+G48+G50+G52+G54+G56</f>
        <v/>
      </c>
      <c r="H4" s="1595">
        <f>G4/X4-1</f>
        <v/>
      </c>
      <c r="I4" s="1653">
        <f>I8+I10+I14+I36+I18+I22+I26+I28+I38+I32+I42+I44+I48+I50+I52+I54+I56</f>
        <v/>
      </c>
      <c r="J4" s="1595">
        <f>I4/Z4-1</f>
        <v/>
      </c>
      <c r="K4" s="2217">
        <f>K8+K10+K14+K36+K18+K22+K26+K28+K38+K32+K42+K44+K48+K50+K52+K54+K56</f>
      </c>
      <c r="L4" s="1595">
        <f>K4/AB4-1</f>
      </c>
      <c r="M4" s="2218">
        <f>M8+M10+M14+M36+M18+M22+M26+M28+M38+M32+M42+M44+M48+M50+M52+M54+M56</f>
      </c>
      <c r="N4" s="1595">
        <f>M4/AD4-1</f>
      </c>
      <c r="O4" s="2219">
        <f>O8+O10+O14+O36+O18+O22+O26+O28+O38+O32+O42+O44+O48+O50+O52+O54+O56</f>
      </c>
      <c r="P4" s="1595">
        <f>O4/AF4-1</f>
      </c>
      <c r="Q4" s="1653">
        <f>G4+E4+C4+I4+K4+M4+O4</f>
      </c>
      <c r="R4" s="1595">
        <f>Q4/SUM(T4+V4+X4+Z4+AB4+AD4+AF4)-1</f>
      </c>
      <c r="S4" s="1595" t="n"/>
      <c r="T4" s="1653">
        <f>T8+T10+T14+T36+T18+T22+T26+T28+T38+T32+T42+T44+T48+T50+T52+T54+T56</f>
        <v/>
      </c>
      <c r="U4" s="1595">
        <f>T4/AU4-1</f>
        <v/>
      </c>
      <c r="V4" s="1653">
        <f>V8+V10+V14+V36+V18+V22+V26+V28+V38+V32+V42+V44+V48+V50+V52+V54+V56</f>
        <v/>
      </c>
      <c r="W4" s="1595">
        <f>V4/AW4-1</f>
        <v/>
      </c>
      <c r="X4" s="1653">
        <f>X8+X10+X14+X36+X18+X22+X26+X28+X38+X32+X42+X44+X48+X50+X52+X54+X56</f>
        <v/>
      </c>
      <c r="Y4" s="1595">
        <f>X4/AY4-1</f>
        <v/>
      </c>
      <c r="Z4" s="1653">
        <f>Z8+Z10+Z14+Z36+Z18+Z22+Z26+Z28+Z38+Z32+Z42+Z44+Z48+Z50+Z52+Z54+Z56</f>
        <v/>
      </c>
      <c r="AA4" s="1595">
        <f>Z4/BA4-1</f>
        <v/>
      </c>
      <c r="AB4" s="1653">
        <f>AB8+AB10+AB14+AB36+AB18+AB22+AB26+AB28+AB38+AB32+AB42+AB44+AB48+AB50+AB52+AB54+AB56</f>
        <v/>
      </c>
      <c r="AC4" s="1595">
        <f>AB4/BC4-1</f>
        <v/>
      </c>
      <c r="AD4" s="1653">
        <f>AD8+AD10+AD14+AD36+AD18+AD22+AD26+AD28+AD38+AD32+AD42+AD44+AD48+AD50+AD52+AD54+AD56</f>
        <v/>
      </c>
      <c r="AE4" s="1595">
        <f>AD4/BE4-1</f>
        <v/>
      </c>
      <c r="AF4" s="1653">
        <f>AF8+AF10+AF14+AF36+AF18+AF22+AF26+AF28+AF38+AF32+AF42+AF44+AF48+AF50+AF52+AF54+AF56</f>
        <v/>
      </c>
      <c r="AG4" s="1595">
        <f>AF4/BG4-1</f>
        <v/>
      </c>
      <c r="AH4" s="1653">
        <f>AH8+AH10+AH14+AH36+AH18+AH22+AH26+AH28+AH38+AH32+AH42+AH44+AH48+AH50+AH52+AH54+AH56</f>
        <v/>
      </c>
      <c r="AI4" s="1595">
        <f>AH4/BI4-1</f>
        <v/>
      </c>
      <c r="AJ4" s="1653">
        <f>AJ8+AJ10+AJ14+AJ36+AJ18+AJ22+AJ26+AJ28+AJ38+AJ32+AJ42+AJ44+AJ48+AJ50+AJ52+AJ54+AJ56</f>
        <v/>
      </c>
      <c r="AK4" s="1595">
        <f>AJ4/BK4-1</f>
        <v/>
      </c>
      <c r="AL4" s="1653">
        <f>AL8+AL10+AL14+AL36+AL18+AL22+AL26+AL28+AL38+AL32+AL42+AL44+AL48+AL50+AL52+AL54+AL56</f>
        <v/>
      </c>
      <c r="AM4" s="1595">
        <f>AL4/BM4-1</f>
        <v/>
      </c>
      <c r="AN4" s="1653">
        <f>AN8+AN10+AN14+AN36+AN18+AN22+AN26+AN28+AN38+AN32+AN42+AN44+AN48+AN50+AN52+AN54+AN56</f>
        <v/>
      </c>
      <c r="AO4" s="1595">
        <f>AN4/BO4-1</f>
        <v/>
      </c>
      <c r="AP4" s="1653">
        <f>AP8+AP10+AP14+AP36+AP18+AP22+AP26+AP28+AP38+AP32+AP42+AP44+AP48+AP50+AP52+AP54+AP56</f>
        <v/>
      </c>
      <c r="AQ4" s="1595">
        <f>AP4/BQ4-1</f>
        <v/>
      </c>
      <c r="AR4" s="1748">
        <f>X4+T4+V4+Z4+AB4+AD4+AF4+AH4+AJ4+AL4+AN4+AP4</f>
      </c>
      <c r="AS4" s="1595">
        <f>AR4/(AU4+AW4+AY4+BA4+BC4+BE4+BG4+BI4+BK4+BM4+BO4+BQ4)-1</f>
        <v/>
      </c>
      <c r="AT4" s="1597" t="n"/>
      <c r="AU4" s="1603">
        <f>AU8+AU10+AU14+AU36+AU18+AU22+AU26+AU28+AU38+AU32+AU42+AU44+AU48+AU50+AU52+AU54+AU56</f>
        <v/>
      </c>
      <c r="AV4" s="1598" t="n">
        <v>0.000594000174855447</v>
      </c>
      <c r="AW4" s="1603">
        <f>AW8+AW10+AW14+AW36+AW18+AW22+AW26+AW28+AW38+AW32+AW42+AW44+AW48+AW50+AW52+AW54+AW56</f>
        <v/>
      </c>
      <c r="AX4" s="1598">
        <f>AW4/BX4-1</f>
        <v/>
      </c>
      <c r="AY4" s="1603">
        <f>AY8+AY10+AY14+AY36+AY18+AY22+AY26+AY28+AY38+AY32+AY42+AY44+AY48+AY50+AY52+AY54+AY56</f>
        <v/>
      </c>
      <c r="AZ4" s="1598">
        <f>AY4/BZ4-1</f>
        <v/>
      </c>
      <c r="BA4" s="1603">
        <f>BA8+BA10+BA14+BA36+BA18+BA22+BA26+BA28+BA38+BA32+BA42+BA44+BA48+BA50+BA52+BA54+BA56</f>
        <v/>
      </c>
      <c r="BB4" s="1598">
        <f>BA4/CB4-1</f>
        <v/>
      </c>
      <c r="BC4" s="1979">
        <f>BC8+BC10+BC14+BC36+BC18+BC22+BC26+BC28+BC38+BC32+BC42+BC44+BC48+BC50+BC52+BC54+BC56</f>
        <v/>
      </c>
      <c r="BD4" s="1598">
        <f>BC4/CD4-1</f>
        <v/>
      </c>
      <c r="BE4" s="1706">
        <f>BE8+BE10+BE14+BE36+BE18+BE22+BE26+BE28+BE38+BE32+BE42+BE44+BE48+BE50+BE52+BE54+BE56</f>
        <v/>
      </c>
      <c r="BF4" s="1598">
        <f>BE4/CF4-1</f>
        <v/>
      </c>
      <c r="BG4" s="1706">
        <f>BG8+BG10+BG14+BG36+BG18+BG22+BG26+BG28+BG38+BG32+BG42+BG44+BG48+BG50+BG52+BG54+BG56</f>
        <v/>
      </c>
      <c r="BH4" s="1598">
        <f>BG4/CH4-1</f>
        <v/>
      </c>
      <c r="BI4" s="1706">
        <f>BI8+BI10+BI14+BI36+BI18+BI22+BI26+BI28+BI38+BI32+BI42+BI44+BI48+BI50+BI52+BI54+BI56</f>
        <v/>
      </c>
      <c r="BJ4" s="1598">
        <f>BI4/CJ4-1</f>
        <v/>
      </c>
      <c r="BK4" s="1706">
        <f>BK8+BK10+BK14+BK36+BK18+BK22+BK26+BK28+BK38+BK32+BK42+BK44+BK48+BK50+BK52+BK54+BK56</f>
        <v/>
      </c>
      <c r="BL4" s="1598">
        <f>BK4/CL4-1</f>
        <v/>
      </c>
      <c r="BM4" s="1706">
        <f>BM8+BM10+BM14+BM36+BM18+BM22+BM26+BM28+BM38+BM32+BM42+BM44+BM48+BM50+BM52+BM54+BM56</f>
        <v/>
      </c>
      <c r="BN4" s="1598">
        <f>BM4/CN4-1</f>
        <v/>
      </c>
      <c r="BO4" s="1706">
        <f>BO8+BO10+BO14+BO36+BO18+BO22+BO26+BO28+BO38+BO32+BO42+BO44+BO48+BO50+BO52+BO54+BO56</f>
        <v/>
      </c>
      <c r="BP4" s="1598">
        <f>BO4/CP4-1</f>
        <v/>
      </c>
      <c r="BQ4" s="1706">
        <f>BQ8+BQ10+BQ14+BQ36+BQ18+BQ22+BQ26+BQ28+BQ38+BQ32+BQ42+BQ44+BQ48+BQ50+BQ52+BQ54+BQ56</f>
        <v/>
      </c>
      <c r="BR4" s="1598">
        <f>BQ4/CR4-1</f>
        <v/>
      </c>
      <c r="BS4" s="1603">
        <f>AU4+AW4+AY4+BA4+BC4+BE4+BG4+BI4+BK4+BM4+BO4+BQ4</f>
        <v/>
      </c>
      <c r="BT4" s="1598">
        <f>BS4/CT4-1</f>
        <v/>
      </c>
      <c r="BU4" s="1601" t="n"/>
      <c r="BV4" s="1603">
        <f>BV8+BV10+BV14+BV36+BV18+BV22+BV26+BV28+BV38+BV32+BV42+BV44+BV48+BV50+BV52+BV54+BV56</f>
        <v/>
      </c>
      <c r="BW4" s="1598">
        <f>BV4/CX4-1</f>
        <v/>
      </c>
      <c r="BX4" s="1603">
        <f>BX8+BX10+BX14+BX36+BX18+BX22+BX26+BX28+BX38+BX32+BX42+BX44+BX48+BX50+BX52+BX54+BX56</f>
        <v/>
      </c>
      <c r="BY4" s="1598">
        <f>BX4/CY4-1</f>
        <v/>
      </c>
      <c r="BZ4" s="1603">
        <f>SUM(BZ8,BZ10,BZ18,BZ14,BZ36,BZ22,BZ26,BZ28,BZ38,BZ32,BZ42,BZ44,BZ48,BZ52,BZ50,BZ54,BZ56)</f>
        <v/>
      </c>
      <c r="CA4" s="1598">
        <f>BZ4/CZ4-1</f>
        <v/>
      </c>
      <c r="CB4" s="1603" t="n">
        <v>1609.7255</v>
      </c>
      <c r="CC4" s="1598" t="n">
        <v>0.200779685072039</v>
      </c>
      <c r="CD4" s="1603">
        <f>SUM(CD8,CD10,CD18,CD14,CD36,CD22,CD26,CD28,CD38,CD32,CD42,CD44,CD48,CD52,CD50,CD54,CD56)</f>
        <v/>
      </c>
      <c r="CE4" s="1598">
        <f>CD4/DB4-1</f>
        <v/>
      </c>
      <c r="CF4" s="1603">
        <f>SUM(CF8,CF10,CF18,CF14,CF36,CF22,CF26,CF28,CF38,CF32,CF42,CF44,CF48,CF52,CF50,CF54,CF56)</f>
        <v/>
      </c>
      <c r="CG4" s="1598">
        <f>CF4/DC4-1</f>
        <v/>
      </c>
      <c r="CH4" s="1603">
        <f>SUM(CH8,CH10,CH18,CH14,CH36,CH22,CH26,CH28,CH38,CH32,CH42,CH44,CH48,CH52,CH50,CH54,CH56)</f>
        <v/>
      </c>
      <c r="CI4" s="1598">
        <f>CH4/DD4-1</f>
        <v/>
      </c>
      <c r="CJ4" s="1603">
        <f>SUM(CJ8,CJ10,CJ18,CJ14,CJ36,CJ22,CJ26,CJ28,CJ38,CJ32,CJ42,CJ44,CJ48,CJ52,CJ50,CJ54,CJ56)</f>
        <v/>
      </c>
      <c r="CK4" s="1598">
        <f>CJ4/DE4-1</f>
        <v/>
      </c>
      <c r="CL4" s="1603">
        <f>SUM(CL8,CL10,CL18,CL14,CL36,CL22,CL26,CL28,CL38,CL32,CL42,CL44,CL48,CL52,CL50,CL54,CL56)</f>
        <v/>
      </c>
      <c r="CM4" s="1598">
        <f>CL4/DF4-1</f>
        <v/>
      </c>
      <c r="CN4" s="1603">
        <f>SUM(CN8,CN10,CN18,CN14,CN36,CN22,CN26,CN28,CN38,CN32,CN42,CN44,CN48,CN52,CN50,CN54,CN56)</f>
        <v/>
      </c>
      <c r="CO4" s="1598">
        <f>CN4/DG4-1</f>
        <v/>
      </c>
      <c r="CP4" s="1603">
        <f>SUM(CP8,CP10,CP18,CP14,CP36,CP22,CP26,CP28,CP38,CP32,CP42,CP44,CP48,CP52,CP50,CP54,CP56)</f>
        <v/>
      </c>
      <c r="CQ4" s="1598">
        <f>CP4/DH4-1</f>
        <v/>
      </c>
      <c r="CR4" s="1603">
        <f>SUM(CR8,CR10,CR18,CR14,CR36,CR22,CR26,CR28,CR38,CR32,CR42,CR44,CR48,CR52,CR50,CR54,CR56)</f>
        <v/>
      </c>
      <c r="CS4" s="1598">
        <f>CR4/DI4-1</f>
        <v/>
      </c>
      <c r="CT4" s="1603">
        <f>BV4+BX4+BZ4+CB4+CD4+CF4+CH4+CJ4+CL4+CN4+CP4+CR4</f>
        <v/>
      </c>
      <c r="CU4" s="1598">
        <f>CT4/SUM(CX4:DI4)-1</f>
        <v/>
      </c>
      <c r="CV4" s="1606">
        <f>CR4/CP4-1</f>
        <v/>
      </c>
      <c r="CW4" s="1606" t="n"/>
      <c r="CX4" s="1607" t="n">
        <v>1653.7235</v>
      </c>
      <c r="CY4" s="1608" t="n">
        <v>1709.9907</v>
      </c>
      <c r="CZ4" s="1608" t="n">
        <v>1541.4335</v>
      </c>
      <c r="DA4" s="1608" t="n">
        <v>1340.5669</v>
      </c>
      <c r="DB4" s="1603" t="n">
        <v>1440.4133</v>
      </c>
      <c r="DC4" s="1603" t="n">
        <v>1509.726</v>
      </c>
      <c r="DD4" s="1603" t="n">
        <v>1646.1185</v>
      </c>
      <c r="DE4" s="1603" t="n">
        <v>1574.2712</v>
      </c>
      <c r="DF4" s="1603" t="n">
        <v>1643.2497</v>
      </c>
      <c r="DG4" s="1603" t="n">
        <v>1292.5732</v>
      </c>
      <c r="DH4" s="1603" t="n">
        <v>1041.2725</v>
      </c>
      <c r="DI4" s="1603" t="n">
        <v>1018.7665</v>
      </c>
      <c r="DJ4" s="1603" t="n">
        <v>17412.1055</v>
      </c>
      <c r="DK4" s="1609" t="n">
        <v>-0.174718613432535</v>
      </c>
      <c r="DL4" s="1610" t="n"/>
      <c r="DM4" s="1711">
        <f>DM8+DM10+DM14+DM36+DM18+DM22+DM26+DM28+DM38+DM32+DM42+DM44+DM48+DM50+DM52+DM54+DM56</f>
        <v/>
      </c>
      <c r="DN4" s="1612">
        <f>(DM4-DV4)/DV4</f>
        <v/>
      </c>
      <c r="DO4" s="1709">
        <f>DO8+DO10+DO14+DO36+DO18+DO22+DO26+DO28+DO38+DO32+DO42+DO44+DO48+DO50+DO52+DO54+DO56</f>
        <v/>
      </c>
      <c r="DP4" s="1614" t="n"/>
      <c r="DQ4" s="1709">
        <f>DQ8+DQ10+DQ14+DQ36+DQ18+DQ22+DQ26+DQ28+DQ38+DQ32+DQ42+DQ44+DQ48+DQ50+DQ52+DQ54+DQ56</f>
        <v/>
      </c>
      <c r="DR4" s="1614">
        <f>(DQ4-ER4)/ER4</f>
        <v/>
      </c>
      <c r="DS4" s="1712">
        <f>DM4+DO4+DQ4</f>
        <v/>
      </c>
      <c r="DT4" s="1709">
        <f>DT8+DT10+DT14+DT36+DT18+DT22+DT26+DT28+DT38+DT32+DT42+DT44+DT48+DT50+DT52+DT54+DT56</f>
        <v/>
      </c>
      <c r="DU4" s="1614">
        <f>(DT4-ET4)/ET4</f>
        <v/>
      </c>
      <c r="DV4" s="1709">
        <f>DV8+DV10+DV14+DV36+DV18+DV22+DV26+DV28+DV38+DV32+DV42+DV44+DV48+DV50+DV52+DV54+DV56</f>
        <v/>
      </c>
      <c r="DW4" s="1614">
        <f>(DV4-EV4)/EV4</f>
        <v/>
      </c>
      <c r="DX4" s="1709">
        <f>DX8+DX10+DX14+DX36+DX18+DX22+DX26+DX28+DX38+DX32+DX42+DX44+DX48+DX50+DX52+DX54+DX56</f>
        <v/>
      </c>
      <c r="DY4" s="1614">
        <f>(DX4-EX4)/EX4</f>
        <v/>
      </c>
      <c r="DZ4" s="1709">
        <f>DZ8+DZ10+DZ14+DZ36+DZ18+DZ22+DZ26+DZ28+DZ38+DZ32+DZ42+DZ44+DZ48+DZ50+DZ52+DZ54+DZ56</f>
        <v/>
      </c>
      <c r="EA4" s="1614">
        <f>(DZ4-EZ4)/EZ4</f>
        <v/>
      </c>
      <c r="EB4" s="1709">
        <f>EB8+EB10+EB14+EB36+EB18+EB22+EB26+EB28+EB38+EB32+EB42+EB44+EB48+EB50+EB52+EB54+EB56</f>
        <v/>
      </c>
      <c r="EC4" s="1614">
        <f>(EB4-FB4)/FB4</f>
        <v/>
      </c>
      <c r="ED4" s="1709">
        <f>ED8+ED10+ED14+ED36+ED18+ED22+ED26+ED28+ED38+ED32+ED42+ED44+ED48+ED50+ED52+ED54+ED56</f>
        <v/>
      </c>
      <c r="EE4" s="1614">
        <f>(ED4-FD4)/FD4</f>
        <v/>
      </c>
      <c r="EF4" s="1709">
        <f>EF8+EF10+EF14+EF36+EF18+EF22+EF26+EF28+EF38+EF32+EF42+EF44+EF48+EF50+EF52+EF54+EF56</f>
        <v/>
      </c>
      <c r="EG4" s="1614">
        <f>(EF4-FF4)/FF4</f>
        <v/>
      </c>
      <c r="EH4" s="1709">
        <f>EH8+EH10+EH14+EH36+EH18+EH22+EH26+EH28+EH38+EH32+EH42+EH44+EH48+EH50+EH52+EH54+EH56</f>
        <v/>
      </c>
      <c r="EI4" s="1614">
        <f>(EH4-FH4)/FH4</f>
        <v/>
      </c>
      <c r="EJ4" s="1709">
        <f>EJ8+EJ10+EJ14+EJ36+EJ18+EJ22+EJ26+EJ28+EJ38+EJ32+EJ42+EJ44+EJ48+EJ50+EJ52+EJ54+EJ56</f>
        <v/>
      </c>
      <c r="EK4" s="1614">
        <f>(EJ4-FJ4)/FJ4</f>
        <v/>
      </c>
      <c r="EL4" s="1709">
        <f>EL8+EL10+EL14+EL36+EL18+EL22+EL26+EL28+EL38+EL32+EL42+EL44+EL48+EL50+EL52+EL54+EL56</f>
        <v/>
      </c>
      <c r="EM4" s="1614">
        <f>(EL4-FL4)/FL4</f>
        <v/>
      </c>
      <c r="EN4" s="1712">
        <f>EN8+EN10+EN14+EN36+EN18+EN22+EN26+EN28+EN38+EN32+EN42+EN44+EN48+EN50+EN52+EN54+EN56</f>
        <v/>
      </c>
      <c r="EO4" s="1614">
        <f>(EN4-FN4)/FN4</f>
        <v/>
      </c>
      <c r="EP4" s="1712">
        <f>EP8+EP10+EP14+EP36+EP18+EP22+EP26+EP28+EP38+EP32+EP42+EP44+EP48+EP50+EP52+EP54+EP56</f>
        <v/>
      </c>
      <c r="EQ4" s="1614">
        <f>(EP4-FO4)/FO4</f>
        <v/>
      </c>
      <c r="ER4" s="1712">
        <f>ER8+ER10+ER14+ER36+ER18+ER22+ER26+ER28+ER38+ER32+ER42+ER44+ER48+ER50+ER52+ER54+ER56</f>
        <v/>
      </c>
      <c r="ES4" s="1614">
        <f>(ER4-FP4)/FP4</f>
        <v/>
      </c>
      <c r="ET4" s="1712">
        <f>ET8+ET10+ET14+ET36+ET18+ET22+ET26+ET28+ET38+ET32+ET42+ET44+ET48+ET50+ET52+ET54+ET56</f>
        <v/>
      </c>
      <c r="EU4" s="1614">
        <f>(ET4-FQ4)/FQ4</f>
        <v/>
      </c>
      <c r="EV4" s="1712">
        <f>EV8+EV10+EV14+EV36+EV18+EV22+EV26+EV28+EV38+EV32+EV42+EV44+EV48+EV50+EV52+EV54+EV56</f>
        <v/>
      </c>
      <c r="EW4" s="1614">
        <f>(EV4-FR4)/FR4</f>
        <v/>
      </c>
      <c r="EX4" s="1712">
        <f>EX8+EX10+EX14+EX36+EX18+EX22+EX26+EX28+EX38+EX32+EX42+EX44+EX48+EX50+EX52+EX54+EX56</f>
        <v/>
      </c>
      <c r="EY4" s="1614">
        <f>(EX4-FS4)/FS4</f>
        <v/>
      </c>
      <c r="EZ4" s="1712">
        <f>EZ8+EZ10+EZ14+EZ36+EZ18+EZ22+EZ26+EZ28+EZ38+EZ32+EZ42+EZ44+EZ48+EZ50+EZ52+EZ54+EZ56</f>
        <v/>
      </c>
      <c r="FA4" s="1614">
        <f>(EZ4-FT4)/FT4</f>
        <v/>
      </c>
      <c r="FB4" s="1712">
        <f>FB8+FB10+FB14+FB36+FB18+FB22+FB26+FB28+FB38+FB32+FB42+FB44+FB48+FB50+FB52+FB54+FB56</f>
        <v/>
      </c>
      <c r="FC4" s="1614">
        <f>(FB4-FU4)/FU4</f>
        <v/>
      </c>
      <c r="FD4" s="1712">
        <f>FD8+FD10+FD14+FD36+FD18+FD22+FD26+FD28+FD38+FD32+FD42+FD44+FD48+FD50+FD52+FD54+FD56</f>
        <v/>
      </c>
      <c r="FE4" s="1614">
        <f>(FD4-FV4)/FV4</f>
        <v/>
      </c>
      <c r="FF4" s="1712">
        <f>FF8+FF10+FF14+FF36+FF18+FF22+FF26+FF28+FF38+FF32+FF42+FF44+FF48+FF50+FF52+FF54+FF56</f>
        <v/>
      </c>
      <c r="FG4" s="1614">
        <f>(FF4-FW4)/FW4</f>
        <v/>
      </c>
      <c r="FH4" s="1712">
        <f>FH8+FH10+FH14+FH36+FH18+FH22+FH26+FH28+FH38+FH32+FH42+FH44+FH48+FH50+FH52+FH54+FH56</f>
        <v/>
      </c>
      <c r="FI4" s="1614">
        <f>(FH4-FY4)/FY4</f>
        <v/>
      </c>
      <c r="FJ4" s="1712">
        <f>FJ8+FJ10+FJ14+FJ36+FJ18+FJ22+FJ26+FJ28+FJ38+FJ32+FJ42+FJ44+FJ48+FJ50+FJ52+FJ54+FJ56</f>
        <v/>
      </c>
      <c r="FK4" s="1614">
        <f>(FJ4-GA4)/GA4</f>
        <v/>
      </c>
      <c r="FL4" s="1712">
        <f>EN4+EP4+ER4+ET4+EV4+EX4+EZ4+FB4+FD4+FF4+FH4+FJ4</f>
        <v/>
      </c>
      <c r="FM4" s="1614">
        <f>(FL4-(FN4+FO4+FP4+FQ4+FR4+FS4+FT4+FU4+FV4+FW4+FY4+GA4))/(FN4+FO4+FP4+FQ4+FR4+FS4+FT4+FU4+FV4+FW4+FY4+GA4)</f>
        <v/>
      </c>
      <c r="FN4" s="1717">
        <f>FN8+FN10+FN14+FN36+FN18+FN22+FN26+FN28+FN38+FN32+FN42+FN44+FN48+FN50+FN52+FN54+FN56</f>
        <v/>
      </c>
      <c r="FO4" s="1717">
        <f>FO8+FO10+FO14+FO36+FO18+FO22+FO26+FO28+FO38+FO32+FO42+FO44+FO48+FO50+FO52+FO54+FO56</f>
        <v/>
      </c>
      <c r="FP4" s="1717">
        <f>FP8+FP10+FP14+FP36+FP18+FP22+FP26+FP28+FP38+FP32+FP42+FP44+FP48+FP50+FP52+FP54+FP56</f>
        <v/>
      </c>
      <c r="FQ4" s="1717">
        <f>FQ8+FQ10+FQ14+FQ36+FQ18+FQ22+FQ26+FQ28+FQ38+FQ32+FQ42+FQ44+FQ48+FQ50+FQ52+FQ54+FQ56</f>
        <v/>
      </c>
      <c r="FR4" s="1717">
        <f>FR8+FR10+FR14+FR36+FR18+FR22+FR26+FR28+FR38+FR32+FR42+FR44+FR48+FR50+FR52+FR54+FR56</f>
        <v/>
      </c>
      <c r="FS4" s="1717">
        <f>FS8+FS10+FS14+FS36+FS18+FS22+FS26+FS28+FS38+FS32+FS42+FS44+FS48+FS50+FS52+FS54+FS56</f>
        <v/>
      </c>
      <c r="FT4" s="1717">
        <f>FT8+FT10+FT14+FT36+FT18+FT22+FT26+FT28+FT38+FT32+FT42+FT44+FT48+FT50+FT52+FT54+FT56</f>
        <v/>
      </c>
      <c r="FU4" s="1717">
        <f>FU8+FU10+FU14+FU36+FU18+FU22+FU26+FU28+FU38+FU32+FU42+FU44+FU48+FU50+FU52+FU54+FU56</f>
        <v/>
      </c>
      <c r="FV4" s="1717">
        <f>FV8+FV10+FV14+FV36+FV18+FV22+FV26+FV28+FV38+FV32+FV42+FV44+FV48+FV50+FV52+FV54+FV56</f>
        <v/>
      </c>
      <c r="FW4" s="1717">
        <f>FW8+FW10+FW14+FW36+FW18+FW22+FW26+FW28+FW38+FW32+FW42+FW44+FW48+FW50+FW52+FW54+FW56</f>
        <v/>
      </c>
      <c r="FX4" s="1621">
        <f>(FW4-GY4)/GY4</f>
        <v/>
      </c>
      <c r="FY4" s="1717">
        <f>FY8+FY10+FY14+FY36+FY18+FY22+FY26+FY28+FY38+FY32+FY42+FY44+FY48+FY50+FY52+FY54+FY56</f>
        <v/>
      </c>
      <c r="FZ4" s="1621">
        <f>(FY4-HA4)/HA4</f>
        <v/>
      </c>
      <c r="GA4" s="1717">
        <f>GA8+GA10+GA14+GA36+GA18+GA22+GA26+GA28+GA38+GA32+GA42+GA44+GA48+GA50+GA52+GA54+GA56</f>
        <v/>
      </c>
      <c r="GB4" s="1621">
        <f>(GA4-HC4)/HC4</f>
        <v/>
      </c>
      <c r="GC4" s="1717">
        <f>FN4+FO4+FP4+FQ4+FR4+FS4+FT4+FU4+FV4+FW4+FY4+GA4</f>
        <v/>
      </c>
      <c r="GD4" s="1623">
        <f>(GC4-HE4)/HE4</f>
        <v/>
      </c>
      <c r="GE4" s="1560" t="n"/>
      <c r="GF4" s="1624" t="inlineStr">
        <is>
          <t>运距</t>
        </is>
      </c>
      <c r="GG4" s="1980">
        <f>GG8+GG10+GG14+GG36+GG18+GG22+GG26+GG28+GG38+GG32+GG42+GG44+GG48+GG50+GG52+GG54+GG56</f>
        <v/>
      </c>
      <c r="GH4" s="1621">
        <f>(GG4-HJ4)/HJ4</f>
        <v/>
      </c>
      <c r="GI4" s="1717">
        <f>GI8+GI10+GI14+GI36+GI18+GI22+GI26+GI28+GI38+GI32+GI42+GI44+GI48+GI50+GI52+GI54+GI56</f>
        <v/>
      </c>
      <c r="GJ4" s="1621">
        <f>(GI4-HL4)/HL4</f>
        <v/>
      </c>
      <c r="GK4" s="1717">
        <f>GK8+GK10+GK14+GK36+GK18+GK22+GK26+GK28+GK38+GK32+GK42+GK44+GK48+GK50+GK52+GK54+GK56</f>
        <v/>
      </c>
      <c r="GL4" s="1621">
        <f>(GK4-HN4)/HN4</f>
        <v/>
      </c>
      <c r="GM4" s="1717">
        <f>GM8+GM10+GM14+GM36+GM18+GM22+GM26+GM28+GM38+GM32+GM42+GM44+GM48+GM50+GM52+GM54+GM56</f>
        <v/>
      </c>
      <c r="GN4" s="1621">
        <f>(GM4-HP4)/HP4</f>
        <v/>
      </c>
      <c r="GO4" s="1717">
        <f>GO8+GO10+GO14+GO36+GO18+GO22+GO26+GO28+GO38+GO32+GO42+GO44+GO48+GO50+GO52+GO54+GO56</f>
        <v/>
      </c>
      <c r="GP4" s="1621">
        <f>(GO4-HR4)/HR4</f>
        <v/>
      </c>
      <c r="GQ4" s="1717">
        <f>GQ8+GQ10+GQ14+GQ36+GQ18+GQ22+GQ26+GQ28+GQ38+GQ32+GQ42+GQ44+GQ48+GQ50+GQ52+GQ54+GQ56</f>
        <v/>
      </c>
      <c r="GR4" s="1621">
        <f>(GQ4-HU4)/HU4</f>
        <v/>
      </c>
      <c r="GS4" s="1717">
        <f>GS8+GS10+GS14+GS36+GS18+GS22+GS26+GS28+GS38+GS32+GS42+GS44+GS48+GS50+GS52+GS54+GS56</f>
        <v/>
      </c>
      <c r="GT4" s="1621">
        <f>(GS4-HW4)/HW4</f>
        <v/>
      </c>
      <c r="GU4" s="1717">
        <f>GU8+GU10+GU14+GU36+GU18+GU22+GU26+GU28+GU38+GU32+GU42+GU44+GU48+GU50+GU52+GU54+GU56</f>
        <v/>
      </c>
      <c r="GV4" s="1621">
        <f>(GU4-HY4)/HY4</f>
        <v/>
      </c>
      <c r="GW4" s="1717">
        <f>GW8+GW10+GW14+GW36+GW18+GW22+GW26+GW28+GW38+GW32+GW42+GW44+GW48+GW50+GW52+GW54+GW56</f>
        <v/>
      </c>
      <c r="GX4" s="1621">
        <f>(GW4-IA4)/IA4</f>
        <v/>
      </c>
      <c r="GY4" s="1717">
        <f>GY8+GY10+GY14+GY36+GY18+GY22+GY26+GY28+GY38+GY32+GY42+GY44+GY48+GY50+GY52+GY54+GY56</f>
        <v/>
      </c>
      <c r="GZ4" s="1621">
        <f>(GY4-IC4)/IC4</f>
        <v/>
      </c>
      <c r="HA4" s="1717">
        <f>HA8+HA10+HA14+HA36+HA18+HA22+HA26+HA28+HA38+HA32+HA42+HA44+HA48+HA50+HA52+HA54+HA56</f>
        <v/>
      </c>
      <c r="HB4" s="1621">
        <f>(HA4-IE4)/IE4</f>
        <v/>
      </c>
      <c r="HC4" s="1717">
        <f>HC8+HC10+HC14+HC36+HC18+HC22+HC26+HC28+HC38+HC32+HC42+HC44+HC48+HC50+HC52+HC54+HC56</f>
        <v/>
      </c>
      <c r="HD4" s="1621">
        <f>(HC4-IG4)/IG4</f>
        <v/>
      </c>
      <c r="HE4" s="1717">
        <f>GG4+GI4+GK4+GM4+GO4+GQ4+GS4+GU4+GW4+GY4+HA4+HC4</f>
        <v/>
      </c>
      <c r="HF4" s="1717">
        <f>HC4+HA4+GY4+GW4+GU4+GS4+GQ4+GO4+GM4+GK4+GI4+GG4</f>
        <v/>
      </c>
      <c r="HG4" s="1626">
        <f>(HF4-II4)/II4</f>
        <v/>
      </c>
      <c r="HH4" s="1627" t="inlineStr">
        <is>
          <t>8.1亿人</t>
        </is>
      </c>
      <c r="HI4" s="1628" t="n"/>
      <c r="HJ4" s="1981">
        <f>HJ8+HJ10+HJ14+HJ36+HJ18+HJ22+HJ26+HJ28+HJ38+HJ32+HJ42+HJ44+HJ48+HJ50+HJ52+HJ54+HJ56</f>
        <v/>
      </c>
      <c r="HK4" s="1630">
        <f>(HJ4-IL4)/IL4</f>
        <v/>
      </c>
      <c r="HL4" s="1982">
        <f>HL8+HL10+HL14+HL36+HL18+HL22+HL26+HL28+HL38+HL32+HL42+HL44+HL48+HL50+HL52+HL54+HL56</f>
        <v/>
      </c>
      <c r="HM4" s="1630">
        <f>(HL4-IN4)/IN4</f>
        <v/>
      </c>
      <c r="HN4" s="1982">
        <f>HN8+HN10+HN14+HN36+HN18+HN22+HN26+HN28+HN38+HN32+HN42+HN44+HN48+HN50+HN52+HN54+HN56</f>
        <v/>
      </c>
      <c r="HO4" s="1614">
        <f>(HN4-IP4)/IP4</f>
        <v/>
      </c>
      <c r="HP4" s="1981">
        <f>HP8+HP10+HP14+HP36+HP18+HP22+HP26+HP28+HP38+HP32+HP42+HP44+HP48+HP50+HP52+HP54+HP56</f>
        <v/>
      </c>
      <c r="HQ4" s="1633">
        <f>(HP4-IR4)/IR4</f>
        <v/>
      </c>
      <c r="HR4" s="1982">
        <f>HR8+HR10+HR14+HR36+HR18+HR22+HR26+HR28+HR38+HR32+HR42+HR44+HR48+HR50+HR52+HR54+HR56</f>
        <v/>
      </c>
      <c r="HS4" s="1634">
        <f>(HR4-IT4)/IT4</f>
        <v/>
      </c>
      <c r="HT4" s="1800">
        <f>HR4+HP4+HN4+HL4+HJ4</f>
        <v/>
      </c>
      <c r="HU4" s="1981">
        <f>HU8+HU10+HU14+HU36+HU18+HU22+HU26+HU28+HU38+HU32+HU42+HU44+HU48+HU50+HU52+HU54+HU56</f>
        <v/>
      </c>
      <c r="HV4" s="1633">
        <f>(HU4-IV4)/IV4</f>
        <v/>
      </c>
      <c r="HW4" s="1982">
        <f>HW8+HW10+HW14+HW36+HW18+HW22+HW26+HW28+HW38+HW32+HW42+HW44+HW48+HW50+HW52+HW54+HW56</f>
        <v/>
      </c>
      <c r="HX4" s="1633">
        <f>(HW4-IX4)/IX4</f>
        <v/>
      </c>
      <c r="HY4" s="1982">
        <f>HY8+HY10+HY14+HY36+HY18+HY22+HY26+HY28+HY38+HY32+HY42+HY44+HY48+HY50+HY52+HY54+HY56</f>
        <v/>
      </c>
      <c r="HZ4" s="1633">
        <f>(HY4-IZ4)/IZ4</f>
        <v/>
      </c>
      <c r="IA4" s="1982">
        <f>IA8+IA10+IA14+IA36+IA18+IA22+IA26+IA28+IA38+IA32+IA42+IA44+IA48+IA50+IA52+IA54+IA56</f>
        <v/>
      </c>
      <c r="IB4" s="1636">
        <f>(IA4-JB4)/JB4</f>
        <v/>
      </c>
      <c r="IC4" s="1982">
        <f>IC8+IC10+IC14+IC36+IC18+IC22+IC26+IC28+IC38+IC32+IC42+IC44+IC48+IC50+IC52+IC54+IC56</f>
        <v/>
      </c>
      <c r="ID4" s="1637">
        <f>(IC4-JD4)/JD4</f>
        <v/>
      </c>
      <c r="IE4" s="1982">
        <f>IE8+IE10+IE14+IE36+IE18+IE22+IE26+IE28+IE38+IE32+IE42+IE44+IE48+IE50+IE52+IE54+IE56</f>
        <v/>
      </c>
      <c r="IF4" s="1637">
        <f>(IE4-JF4)/JF4</f>
        <v/>
      </c>
      <c r="IG4" s="1982">
        <f>IG8+IG10+IG14+IG36+IG18+IG22+IG26+IG28+IG38+IG32+IG42+IG44+IG48+IG50+IG52+IG54+IG56</f>
        <v/>
      </c>
      <c r="IH4" s="1549">
        <f>(IG4-JH4)/JH4</f>
        <v/>
      </c>
      <c r="II4" s="1983">
        <f>HJ4+HL4+HN4+HP4+HR4+HU4+HW4+HY4+IA4+IC4+IE4+IG4</f>
        <v/>
      </c>
      <c r="IJ4" s="76">
        <f>II4/JJ4-1</f>
        <v/>
      </c>
      <c r="IK4" s="1639" t="n"/>
      <c r="IL4" s="1640" t="n">
        <v>7401.5657</v>
      </c>
      <c r="IM4" s="1641">
        <f>IL4/JN4-1</f>
        <v/>
      </c>
      <c r="IN4" s="1642" t="n">
        <v>10257.863</v>
      </c>
      <c r="IO4" s="1641">
        <f>IN4/JO4-1</f>
        <v/>
      </c>
      <c r="IP4" s="1642" t="n">
        <v>8185.7431</v>
      </c>
      <c r="IQ4" s="1641">
        <f>(IP4-JP4)/JP4</f>
        <v/>
      </c>
      <c r="IR4" s="1642" t="n">
        <v>6948.9985</v>
      </c>
      <c r="IS4" s="1641">
        <f>(IR4-JQ4)/JQ4</f>
        <v/>
      </c>
      <c r="IT4" s="1642" t="n">
        <v>7074.8626</v>
      </c>
      <c r="IU4" s="1641">
        <f>(IT4-JR4)/JR4</f>
        <v/>
      </c>
      <c r="IV4" s="1642" t="n">
        <v>7103.5648</v>
      </c>
      <c r="IW4" s="1641">
        <f>(IV4-JS4)/JS4</f>
        <v/>
      </c>
      <c r="IX4" s="1642" t="n">
        <v>7055.1406</v>
      </c>
      <c r="IY4" s="1641">
        <f>(IX4-JT4)/JT4</f>
        <v/>
      </c>
      <c r="IZ4" s="1642" t="n">
        <v>6942.4138</v>
      </c>
      <c r="JA4" s="1641">
        <f>(IZ4-JU4)/JU4</f>
        <v/>
      </c>
      <c r="JB4" s="1642" t="n">
        <v>6843.8184</v>
      </c>
      <c r="JC4" s="1641">
        <f>(JB4-JV4)/JV4</f>
        <v/>
      </c>
      <c r="JD4" s="1642" t="n">
        <v>7264.31157329072</v>
      </c>
      <c r="JE4" s="1641">
        <f>(JD4-JW4)/JW4</f>
        <v/>
      </c>
      <c r="JF4" s="1643" t="n">
        <v>6265.53860445283</v>
      </c>
      <c r="JG4" s="1630">
        <f>(JF4-JX4)/JX4</f>
        <v/>
      </c>
      <c r="JH4" s="1984">
        <f>JH8+JH10+JH14+JH36+JH18+JH22+JH26+JH28+JH38+JH32+JH42+JH44+JH48+JH50+JH52+JH54+JH56</f>
        <v/>
      </c>
      <c r="JI4" s="1645">
        <f>(JH4-JY4)/JY4</f>
        <v/>
      </c>
      <c r="JJ4" s="1985">
        <f>JH4+JF4+JD4+JB4+IZ4+IX4+IV4+IT4+IR4+IP4+IN4+IL4</f>
        <v/>
      </c>
      <c r="JK4" s="1645">
        <f>JJ4/JM4-1</f>
        <v/>
      </c>
      <c r="JL4" s="1647" t="n"/>
      <c r="JM4" s="1981">
        <f>SUM(JN4:JY4)</f>
        <v/>
      </c>
      <c r="JN4" s="1712" t="n">
        <v>7385.35975732788</v>
      </c>
      <c r="JO4" s="1712" t="n">
        <v>10189.6545825241</v>
      </c>
      <c r="JP4" s="1712" t="n">
        <v>8186.74874342583</v>
      </c>
      <c r="JQ4" s="1712" t="n">
        <v>6728.62363240958</v>
      </c>
      <c r="JR4" s="1712" t="n">
        <v>6857.69476157258</v>
      </c>
      <c r="JS4" s="1712" t="n">
        <v>6941.38978453051</v>
      </c>
      <c r="JT4" s="1712" t="n">
        <v>6983.9274480846</v>
      </c>
      <c r="JU4" s="1712" t="n">
        <v>6819.88012422479</v>
      </c>
      <c r="JV4" s="1712" t="n">
        <v>6866.1677527742</v>
      </c>
      <c r="JW4" s="1712" t="n">
        <v>7279.63103902682</v>
      </c>
      <c r="JX4" s="1712" t="n">
        <v>6376.65297623632</v>
      </c>
      <c r="JY4" s="1712" t="n">
        <v>7337.52912431354</v>
      </c>
    </row>
    <row r="5" hidden="1" ht="33" customFormat="1" customHeight="1" s="953">
      <c r="A5" s="2073" t="n"/>
      <c r="B5" s="1337" t="inlineStr">
        <is>
          <t>旅客周转量        （万人公里）</t>
        </is>
      </c>
      <c r="C5" s="1659">
        <f>C9+C11+C15+C37+C19+C23+C27+C29+C39+C33+C43+C45+C49+C51+C53+C55+C57</f>
        <v/>
      </c>
      <c r="D5" s="1595">
        <f>C5/T5-1</f>
        <v/>
      </c>
      <c r="E5" s="1659">
        <f>E9+E11+E15+E37+E19+E23+E27+E29+E39+E33+E43+E45+E49+E51+E53+E55+E57</f>
        <v/>
      </c>
      <c r="F5" s="1595">
        <f>E5/V5-1</f>
        <v/>
      </c>
      <c r="G5" s="1659">
        <f>G9+G11+G15+G37+G19+G23+G27+G29+G39+G33+G43+G45+G49+G51+G53+G55+G57</f>
        <v/>
      </c>
      <c r="H5" s="1595">
        <f>G5/X5-1</f>
        <v/>
      </c>
      <c r="I5" s="1659">
        <f>I9+I11+I15+I37+I19+I23+I27+I29+I39+I33+I43+I45+I49+I51+I53+I55+I57</f>
        <v/>
      </c>
      <c r="J5" s="1595">
        <f>I5/Z5-1</f>
        <v/>
      </c>
      <c r="K5" s="2220">
        <f>K9+K11+K15+K37+K19+K23+K27+K29+K39+K33+K43+K45+K49+K51+K53+K55+K57</f>
      </c>
      <c r="L5" s="1595">
        <f>K5/AB5-1</f>
      </c>
      <c r="M5" s="2221">
        <f>M9+M11+M15+M37+M19+M23+M27+M29+M39+M33+M43+M45+M49+M51+M53+M55+M57</f>
      </c>
      <c r="N5" s="1595">
        <f>M5/AD5-1</f>
      </c>
      <c r="O5" s="2222">
        <f>O9+O11+O15+O37+O19+O23+O27+O29+O39+O33+O43+O45+O49+O51+O53+O55+O57</f>
      </c>
      <c r="P5" s="1595">
        <f>O5/AF5-1</f>
      </c>
      <c r="Q5" s="1653">
        <f>G5+E5+C5+I5+K5+M5+O5</f>
      </c>
      <c r="R5" s="1595">
        <f>Q5/SUM(T5+V5+X5+Z5+AB5+AD5+AF5)-1</f>
      </c>
      <c r="S5" s="1595" t="n"/>
      <c r="T5" s="1659">
        <f>T9+T11+T15+T37+T19+T23+T27+T29+T39+T33+T43+T45+T49+T51+T53+T55+T57</f>
        <v/>
      </c>
      <c r="U5" s="1595">
        <f>T5/AU5-1</f>
        <v/>
      </c>
      <c r="V5" s="1659">
        <f>V9+V11+V15+V37+V19+V23+V27+V29+V39+V33+V43+V45+V49+V51+V53+V55+V57</f>
        <v/>
      </c>
      <c r="W5" s="1649">
        <f>V5/AW5-1</f>
        <v/>
      </c>
      <c r="X5" s="1659">
        <f>X9+X11+X15+X37+X19+X23+X27+X29+X39+X33+X43+X45+X49+X51+X53+X55+X57</f>
        <v/>
      </c>
      <c r="Y5" s="1649">
        <f>X5/AY5-1</f>
        <v/>
      </c>
      <c r="Z5" s="1659">
        <f>Z9+Z11+Z15+Z37+Z19+Z23+Z27+Z29+Z39+Z33+Z43+Z45+Z49+Z51+Z53+Z55+Z57</f>
        <v/>
      </c>
      <c r="AA5" s="1649">
        <f>Z5/BA5-1</f>
        <v/>
      </c>
      <c r="AB5" s="1659">
        <f>AB9+AB11+AB15+AB37+AB19+AB23+AB27+AB29+AB39+AB33+AB43+AB45+AB49+AB51+AB53+AB55+AB57</f>
        <v/>
      </c>
      <c r="AC5" s="1649">
        <f>AB5/BC5-1</f>
        <v/>
      </c>
      <c r="AD5" s="1659">
        <f>AD9+AD11+AD15+AD37+AD19+AD23+AD27+AD29+AD39+AD33+AD43+AD45+AD49+AD51+AD53+AD55+AD57</f>
        <v/>
      </c>
      <c r="AE5" s="1649">
        <f>AD5/BE5-1</f>
        <v/>
      </c>
      <c r="AF5" s="1659">
        <f>AF9+AF11+AF15+AF37+AF19+AF23+AF27+AF29+AF39+AF33+AF43+AF45+AF49+AF51+AF53+AF55+AF57</f>
        <v/>
      </c>
      <c r="AG5" s="1649">
        <f>AF5/BG5-1</f>
        <v/>
      </c>
      <c r="AH5" s="1659">
        <f>AH9+AH11+AH15+AH37+AH19+AH23+AH27+AH29+AH39+AH33+AH43+AH45+AH49+AH51+AH53+AH55+AH57</f>
        <v/>
      </c>
      <c r="AI5" s="1649">
        <f>AH5/BI5-1</f>
        <v/>
      </c>
      <c r="AJ5" s="1659">
        <f>AJ9+AJ11+AJ15+AJ37+AJ19+AJ23+AJ27+AJ29+AJ39+AJ33+AJ43+AJ45+AJ49+AJ51+AJ53+AJ55+AJ57</f>
        <v/>
      </c>
      <c r="AK5" s="1649">
        <f>AJ5/BK5-1</f>
        <v/>
      </c>
      <c r="AL5" s="1659">
        <f>AL9+AL11+AL15+AL37+AL19+AL23+AL27+AL29+AL39+AL33+AL43+AL45+AL49+AL51+AL53+AL55+AL57</f>
        <v/>
      </c>
      <c r="AM5" s="1649">
        <f>AL5/BM5-1</f>
        <v/>
      </c>
      <c r="AN5" s="1659">
        <f>AN9+AN11+AN15+AN37+AN19+AN23+AN27+AN29+AN39+AN33+AN43+AN45+AN49+AN51+AN53+AN55+AN57</f>
        <v/>
      </c>
      <c r="AO5" s="1649">
        <f>AN5/BO5-1</f>
        <v/>
      </c>
      <c r="AP5" s="1659">
        <f>AP9+AP11+AP15+AP37+AP19+AP23+AP27+AP29+AP39+AP33+AP43+AP45+AP49+AP51+AP53+AP55+AP57</f>
        <v/>
      </c>
      <c r="AQ5" s="1649">
        <f>AP5/BQ5-1</f>
        <v/>
      </c>
      <c r="AR5" s="1748">
        <f>X5+T5+V5+Z5+AB5+AD5+AF5+AH5+AJ5+AL5+AN5+AP5</f>
      </c>
      <c r="AS5" s="1595">
        <f>AR5/(AU5+AW5+AY5+BA5+BC5+BE5+BG5+BI5+BK5+BM5+BO5+BQ5)-1</f>
        <v/>
      </c>
      <c r="AT5" s="1597" t="n"/>
      <c r="AU5" s="1659">
        <f>AU9+AU11+AU15+AU37+AU19+AU23+AU27+AU29+AU39+AU33+AU43+AU45+AU49+AU51+AU53+AU55+AU57</f>
        <v/>
      </c>
      <c r="AV5" s="1595" t="n">
        <v>0.15100766529451</v>
      </c>
      <c r="AW5" s="1659">
        <f>AW9+AW11+AW15+AW37+AW19+AW23+AW27+AW29+AW39+AW33+AW43+AW45+AW49+AW51+AW53+AW55+AW57</f>
        <v/>
      </c>
      <c r="AX5" s="1649">
        <f>AW5/BX5-1</f>
        <v/>
      </c>
      <c r="AY5" s="1659">
        <f>AY9+AY11+AY15+AY37+AY19+AY23+AY27+AY29+AY39+AY33+AY43+AY45+AY49+AY51+AY53+AY55+AY57</f>
        <v/>
      </c>
      <c r="AZ5" s="1649">
        <f>AY5/BZ5-1</f>
        <v/>
      </c>
      <c r="BA5" s="1659">
        <f>BA9+BA11+BA15+BA37+BA19+BA23+BA27+BA29+BA39+BA33+BA43+BA45+BA49+BA51+BA53+BA55+BA57</f>
        <v/>
      </c>
      <c r="BB5" s="1649">
        <f>BA5/CB5-1</f>
        <v/>
      </c>
      <c r="BC5" s="1733">
        <f>BC9+BC11+BC15+BC37+BC19+BC23+BC27+BC29+BC39+BC33+BC43+BC45+BC49+BC51+BC53+BC55+BC57</f>
        <v/>
      </c>
      <c r="BD5" s="1649">
        <f>BC5/CD5-1</f>
        <v/>
      </c>
      <c r="BE5" s="1659">
        <f>BE9+BE11+BE15+BE37+BE19+BE23+BE27+BE29+BE39+BE33+BE43+BE45+BE49+BE51+BE53+BE55+BE57</f>
        <v/>
      </c>
      <c r="BF5" s="1649">
        <f>BE5/CF5-1</f>
        <v/>
      </c>
      <c r="BG5" s="1659">
        <f>BG9+BG11+BG15+BG37+BG19+BG23+BG27+BG29+BG39+BG33+BG43+BG45+BG49+BG51+BG53+BG55+BG57</f>
        <v/>
      </c>
      <c r="BH5" s="1649">
        <f>BG5/CH5-1</f>
        <v/>
      </c>
      <c r="BI5" s="1659">
        <f>BI9+BI11+BI15+BI37+BI19+BI23+BI27+BI29+BI39+BI33+BI43+BI45+BI49+BI51+BI53+BI55+BI57</f>
        <v/>
      </c>
      <c r="BJ5" s="1649">
        <f>BI5/CJ5-1</f>
        <v/>
      </c>
      <c r="BK5" s="1659">
        <f>BK9+BK11+BK15+BK37+BK19+BK23+BK27+BK29+BK39+BK33+BK43+BK45+BK49+BK51+BK53+BK55+BK57</f>
        <v/>
      </c>
      <c r="BL5" s="1649">
        <f>BK5/CL5-1</f>
        <v/>
      </c>
      <c r="BM5" s="1659">
        <f>BM9+BM11+BM15+BM37+BM19+BM23+BM27+BM29+BM39+BM33+BM43+BM45+BM49+BM51+BM53+BM55+BM57</f>
        <v/>
      </c>
      <c r="BN5" s="1649">
        <f>BM5/CN5-1</f>
        <v/>
      </c>
      <c r="BO5" s="1659">
        <f>BO9+BO11+BO15+BO37+BO19+BO23+BO27+BO29+BO39+BO33+BO43+BO45+BO49+BO51+BO53+BO55+BO57</f>
        <v/>
      </c>
      <c r="BP5" s="1649">
        <f>BO5/CP5-1</f>
        <v/>
      </c>
      <c r="BQ5" s="1659">
        <f>BQ9+BQ11+BQ15+BQ37+BQ19+BQ23+BQ27+BQ29+BQ39+BQ33+BQ43+BQ45+BQ49+BQ51+BQ53+BQ55+BQ57</f>
        <v/>
      </c>
      <c r="BR5" s="1649">
        <f>BQ5/CR5-1</f>
        <v/>
      </c>
      <c r="BS5" s="1653">
        <f>AU5+AW5+AY5+BA5+BC5+BE5+BG5+BI5+BK5+BM5+BO5+BQ5</f>
        <v/>
      </c>
      <c r="BT5" s="1595">
        <f>BS5/CT5-1</f>
        <v/>
      </c>
      <c r="BU5" s="1986">
        <f>BS5/BS4</f>
        <v/>
      </c>
      <c r="BV5" s="1659">
        <f>BV9+BV11+BV15+BV37+BV19+BV23+BV27+BV29+BV39+BV33+BV43+BV45+BV49+BV51+BV53+BV55+BV57</f>
        <v/>
      </c>
      <c r="BW5" s="1649">
        <f>BV5/CX5-1</f>
        <v/>
      </c>
      <c r="BX5" s="1659">
        <f>BX9+BX11+BX15+BX37+BX19+BX23+BX27+BX29+BX39+BX33+BX43+BX45+BX49+BX51+BX53+BX55+BX57</f>
        <v/>
      </c>
      <c r="BY5" s="1595">
        <f>BX5/CY5-1</f>
        <v/>
      </c>
      <c r="BZ5" s="1653">
        <f>SUM(BZ9,BZ11,BZ19,BZ15,BZ37,BZ23,BZ27,BZ29,BZ39,BZ33,BZ43,BZ45,BZ49,BZ53,BZ51,BZ55,BZ57)</f>
        <v/>
      </c>
      <c r="CA5" s="1595">
        <f>BZ5/CZ5-1</f>
        <v/>
      </c>
      <c r="CB5" s="1653" t="n">
        <v>105145.2942</v>
      </c>
      <c r="CC5" s="1595" t="n">
        <v>0.5246387365680441</v>
      </c>
      <c r="CD5" s="1653">
        <f>SUM(CD9,CD11,CD19,CD15,CD37,CD23,CD27,CD29,CD39,CD33,CD43,CD45,CD49,CD53,CD51,CD55,CD57)</f>
        <v/>
      </c>
      <c r="CE5" s="1595">
        <f>CD5/DB5-1</f>
        <v/>
      </c>
      <c r="CF5" s="1653">
        <f>SUM(CF9,CF11,CF19,CF15,CF37,CF23,CF27,CF29,CF39,CF33,CF43,CF45,CF49,CF53,CF51,CF55,CF57)</f>
        <v/>
      </c>
      <c r="CG5" s="1595">
        <f>CF5/DC5-1</f>
        <v/>
      </c>
      <c r="CH5" s="1653">
        <f>SUM(CH9,CH11,CH19,CH15,CH37,CH23,CH27,CH29,CH39,CH33,CH43,CH45,CH49,CH53,CH51,CH55,CH57)</f>
        <v/>
      </c>
      <c r="CI5" s="1595">
        <f>CH5/DD5-1</f>
        <v/>
      </c>
      <c r="CJ5" s="1653">
        <f>SUM(CJ9,CJ11,CJ19,CJ15,CJ37,CJ23,CJ27,CJ29,CJ39,CJ33,CJ43,CJ45,CJ49,CJ53,CJ51,CJ55,CJ57)</f>
        <v/>
      </c>
      <c r="CK5" s="1595">
        <f>CJ5/DE5-1</f>
        <v/>
      </c>
      <c r="CL5" s="1653">
        <f>SUM(CL9,CL11,CL19,CL15,CL37,CL23,CL27,CL29,CL39,CL33,CL43,CL45,CL49,CL53,CL51,CL55,CL57)</f>
        <v/>
      </c>
      <c r="CM5" s="1595">
        <f>CL5/DF5-1</f>
        <v/>
      </c>
      <c r="CN5" s="1653">
        <f>SUM(CN9,CN11,CN19,CN15,CN37,CN23,CN27,CN29,CN39,CN33,CN43,CN45,CN49,CN53,CN51,CN55,CN57)</f>
        <v/>
      </c>
      <c r="CO5" s="1595">
        <f>CN5/DG5-1</f>
        <v/>
      </c>
      <c r="CP5" s="1653">
        <f>SUM(CP9,CP11,CP19,CP15,CP37,CP23,CP27,CP29,CP39,CP33,CP43,CP45,CP49,CP53,CP51,CP55,CP57)</f>
        <v/>
      </c>
      <c r="CQ5" s="1595">
        <f>CP5/DH5-1</f>
        <v/>
      </c>
      <c r="CR5" s="1653">
        <f>SUM(CR9,CR11,CR19,CR15,CR37,CR23,CR27,CR29,CR39,CR33,CR43,CR45,CR49,CR53,CR51,CR55,CR57)</f>
        <v/>
      </c>
      <c r="CS5" s="1595">
        <f>CR5/DI5-1</f>
        <v/>
      </c>
      <c r="CT5" s="1653">
        <f>BV5+BX5+BZ5+CB5+CD5+CF5+CH5+CJ5+CL5+CN5+CP5+CR5</f>
        <v/>
      </c>
      <c r="CU5" s="1595">
        <f>CT5/SUM(CX5:DI5)-1</f>
        <v/>
      </c>
      <c r="CV5" s="1657">
        <f>CR5/CP5-1</f>
        <v/>
      </c>
      <c r="CW5" s="1657" t="n"/>
      <c r="CX5" s="1658" t="n">
        <v>95959.99434</v>
      </c>
      <c r="CY5" s="1659" t="n">
        <v>107898.09454</v>
      </c>
      <c r="CZ5" s="1659" t="n">
        <v>80977.618</v>
      </c>
      <c r="DA5" s="1659" t="n">
        <v>68964.07107999999</v>
      </c>
      <c r="DB5" s="1659" t="n">
        <v>76174.30038</v>
      </c>
      <c r="DC5" s="1659" t="n">
        <v>87483.61794</v>
      </c>
      <c r="DD5" s="1659" t="n">
        <v>99925.25614</v>
      </c>
      <c r="DE5" s="1659" t="n">
        <v>89215.80602</v>
      </c>
      <c r="DF5" s="1659" t="n">
        <v>93704.1292</v>
      </c>
      <c r="DG5" s="1659" t="n">
        <v>64392.4561</v>
      </c>
      <c r="DH5" s="1659" t="n">
        <v>49151.7468</v>
      </c>
      <c r="DI5" s="1659" t="n">
        <v>48542.3771</v>
      </c>
      <c r="DJ5" s="1653" t="n">
        <v>962389.46764</v>
      </c>
      <c r="DK5" s="1660" t="n">
        <v>-0.251671980641173</v>
      </c>
      <c r="DL5" s="1661" t="n"/>
      <c r="DM5" s="1735">
        <f>DM9+DM11+DM15+DM37+DM19+DM23+DM27+DM29+DM39+DM33+DM43+DM45+DM49+DM51+DM53+DM55+DM57</f>
        <v/>
      </c>
      <c r="DN5" s="219">
        <f>(DM5-DV5)/DV5</f>
        <v/>
      </c>
      <c r="DO5" s="1731">
        <f>DO9+DO11+DO15+DO37+DO19+DO23+DO27+DO29+DO39+DO33+DO43+DO45+DO49+DO51+DO53+DO55+DO57</f>
        <v/>
      </c>
      <c r="DP5" s="76" t="n"/>
      <c r="DQ5" s="1731">
        <f>DQ9+DQ11+DQ15+DQ37+DQ19+DQ23+DQ27+DQ29+DQ39+DQ33+DQ43+DQ45+DQ49+DQ51+DQ53+DQ55+DQ57</f>
        <v/>
      </c>
      <c r="DR5" s="76">
        <f>(DQ5-ER5)/ER5</f>
        <v/>
      </c>
      <c r="DS5" s="1736">
        <f>DM5+DO5+DQ5</f>
        <v/>
      </c>
      <c r="DT5" s="1731">
        <f>DT9+DT11+DT15+DT37+DT19+DT23+DT27+DT29+DT39+DT33+DT43+DT45+DT49+DT51+DT53+DT55+DT57</f>
        <v/>
      </c>
      <c r="DU5" s="76">
        <f>(DT5-ET5)/ET5</f>
        <v/>
      </c>
      <c r="DV5" s="1731">
        <f>DV9+DV11+DV15+DV37+DV19+DV23+DV27+DV29+DV39+DV33+DV43+DV45+DV49+DV51+DV53+DV55+DV57</f>
        <v/>
      </c>
      <c r="DW5" s="76">
        <f>(DV5-EV5)/EV5</f>
        <v/>
      </c>
      <c r="DX5" s="1731">
        <f>DX9+DX11+DX15+DX37+DX19+DX23+DX27+DX29+DX39+DX33+DX43+DX45+DX49+DX51+DX53+DX55+DX57</f>
        <v/>
      </c>
      <c r="DY5" s="76">
        <f>(DX5-EX5)/EX5</f>
        <v/>
      </c>
      <c r="DZ5" s="1731">
        <f>DZ9+DZ11+DZ15+DZ37+DZ19+DZ23+DZ27+DZ29+DZ39+DZ33+DZ43+DZ45+DZ49+DZ51+DZ53+DZ55+DZ57</f>
        <v/>
      </c>
      <c r="EA5" s="76">
        <f>(DZ5-EZ5)/EZ5</f>
        <v/>
      </c>
      <c r="EB5" s="1731">
        <f>EB9+EB11+EB15+EB37+EB19+EB23+EB27+EB29+EB39+EB33+EB43+EB45+EB49+EB51+EB53+EB55+EB57</f>
        <v/>
      </c>
      <c r="EC5" s="76">
        <f>(EB5-FB5)/FB5</f>
        <v/>
      </c>
      <c r="ED5" s="1731">
        <f>ED9+ED11+ED15+ED37+ED19+ED23+ED27+ED29+ED39+ED33+ED43+ED45+ED49+ED51+ED53+ED55+ED57</f>
        <v/>
      </c>
      <c r="EE5" s="76">
        <f>(ED5-FD5)/FD5</f>
        <v/>
      </c>
      <c r="EF5" s="1731">
        <f>EF9+EF11+EF15+EF37+EF19+EF23+EF27+EF29+EF39+EF33+EF43+EF45+EF49+EF51+EF53+EF55+EF57</f>
        <v/>
      </c>
      <c r="EG5" s="76">
        <f>(EF5-FF5)/FF5</f>
        <v/>
      </c>
      <c r="EH5" s="1731">
        <f>EH9+EH11+EH15+EH37+EH19+EH23+EH27+EH29+EH39+EH33+EH43+EH45+EH49+EH51+EH53+EH55+EH57</f>
        <v/>
      </c>
      <c r="EI5" s="76">
        <f>(EH5-FH5)/FH5</f>
        <v/>
      </c>
      <c r="EJ5" s="1731">
        <f>EJ9+EJ11+EJ15+EJ37+EJ19+EJ23+EJ27+EJ29+EJ39+EJ33+EJ43+EJ45+EJ49+EJ51+EJ53+EJ55+EJ57</f>
        <v/>
      </c>
      <c r="EK5" s="76">
        <f>(EJ5-FJ5)/FJ5</f>
        <v/>
      </c>
      <c r="EL5" s="1731">
        <f>EL9+EL11+EL15+EL37+EL19+EL23+EL27+EL29+EL39+EL33+EL43+EL45+EL49+EL51+EL53+EL55+EL57</f>
        <v/>
      </c>
      <c r="EM5" s="76">
        <f>(EL5-FL5)/FL5</f>
        <v/>
      </c>
      <c r="EN5" s="1736">
        <f>EN9+EN11+EN15+EN37+EN19+EN23+EN27+EN29+EN39+EN33+EN43+EN45+EN49+EN51+EN53+EN55+EN57</f>
        <v/>
      </c>
      <c r="EO5" s="76">
        <f>(EN5-FN5)/FN5</f>
        <v/>
      </c>
      <c r="EP5" s="1736">
        <f>EP9+EP11+EP15+EP37+EP19+EP23+EP27+EP29+EP39+EP33+EP43+EP45+EP49+EP51+EP53+EP55+EP57</f>
        <v/>
      </c>
      <c r="EQ5" s="76">
        <f>(EP5-FO5)/FO5</f>
        <v/>
      </c>
      <c r="ER5" s="1736">
        <f>ER9+ER11+ER15+ER37+ER19+ER23+ER27+ER29+ER39+ER33+ER43+ER45+ER49+ER51+ER53+ER55+ER57</f>
        <v/>
      </c>
      <c r="ES5" s="76">
        <f>(ER5-FP5)/FP5</f>
        <v/>
      </c>
      <c r="ET5" s="1736">
        <f>ET9+ET11+ET15+ET37+ET19+ET23+ET27+ET29+ET39+ET33+ET43+ET45+ET49+ET51+ET53+ET55+ET57</f>
        <v/>
      </c>
      <c r="EU5" s="76">
        <f>(ET5-FQ5)/FQ5</f>
        <v/>
      </c>
      <c r="EV5" s="1736">
        <f>EV9+EV11+EV15+EV37+EV19+EV23+EV27+EV29+EV39+EV33+EV43+EV45+EV49+EV51+EV53+EV55+EV57</f>
        <v/>
      </c>
      <c r="EW5" s="76">
        <f>(EV5-FR5)/FR5</f>
        <v/>
      </c>
      <c r="EX5" s="1736">
        <f>EX9+EX11+EX15+EX37+EX19+EX23+EX27+EX29+EX39+EX33+EX43+EX45+EX49+EX51+EX53+EX55+EX57</f>
        <v/>
      </c>
      <c r="EY5" s="76">
        <f>(EX5-FS5)/FS5</f>
        <v/>
      </c>
      <c r="EZ5" s="1736">
        <f>EZ9+EZ11+EZ15+EZ37+EZ19+EZ23+EZ27+EZ29+EZ39+EZ33+EZ43+EZ45+EZ49+EZ51+EZ53+EZ55+EZ57</f>
        <v/>
      </c>
      <c r="FA5" s="76">
        <f>(EZ5-FT5)/FT5</f>
        <v/>
      </c>
      <c r="FB5" s="1736">
        <f>FB9+FB11+FB15+FB37+FB19+FB23+FB27+FB29+FB39+FB33+FB43+FB45+FB49+FB51+FB53+FB55+FB57</f>
        <v/>
      </c>
      <c r="FC5" s="76">
        <f>(FB5-FU5)/FU5</f>
        <v/>
      </c>
      <c r="FD5" s="1736">
        <f>FD9+FD11+FD15+FD37+FD19+FD23+FD27+FD29+FD39+FD33+FD43+FD45+FD49+FD51+FD53+FD55+FD57</f>
        <v/>
      </c>
      <c r="FE5" s="76">
        <f>(FD5-FV5)/FV5</f>
        <v/>
      </c>
      <c r="FF5" s="1736">
        <f>FF9+FF11+FF15+FF37+FF19+FF23+FF27+FF29+FF39+FF33+FF43+FF45+FF49+FF51+FF53+FF55+FF57</f>
        <v/>
      </c>
      <c r="FG5" s="76">
        <f>(FF5-FW5)/FW5</f>
        <v/>
      </c>
      <c r="FH5" s="1736">
        <f>FH9+FH11+FH15+FH37+FH19+FH23+FH27+FH29+FH39+FH33+FH43+FH45+FH49+FH51+FH53+FH55+FH57</f>
        <v/>
      </c>
      <c r="FI5" s="76">
        <f>(FH5-FY5)/FY5</f>
        <v/>
      </c>
      <c r="FJ5" s="1736">
        <f>FJ9+FJ11+FJ15+FJ37+FJ19+FJ23+FJ27+FJ29+FJ39+FJ33+FJ43+FJ45+FJ49+FJ51+FJ53+FJ55+FJ57</f>
        <v/>
      </c>
      <c r="FK5" s="76">
        <f>(FJ5-GA5)/GA5</f>
        <v/>
      </c>
      <c r="FL5" s="1736">
        <f>EN5+EP5+ER5+ET5+EV5+EX5+EZ5+FB5+FD5+FF5+FH5+FJ5</f>
        <v/>
      </c>
      <c r="FM5" s="76">
        <f>(FL5-(FN5+FO5+FP5+FQ5+FR5+FS5+FT5+FU5+FV5+FW5+FY5+GA5))/(FN5+FO5+FP5+FQ5+FR5+FS5+FT5+FU5+FV5+FW5+FY5+GA5)</f>
        <v/>
      </c>
      <c r="FN5" s="1736">
        <f>FN9+FN11+FN15+FN37+FN19+FN23+FN27+FN29+FN39+FN33+FN43+FN45+FN49+FN51+FN53+FN55+FN57</f>
        <v/>
      </c>
      <c r="FO5" s="1736">
        <f>FO9+FO11+FO15+FO37+FO19+FO23+FO27+FO29+FO39+FO33+FO43+FO45+FO49+FO51+FO53+FO55+FO57</f>
        <v/>
      </c>
      <c r="FP5" s="1736">
        <f>FP9+FP11+FP15+FP37+FP19+FP23+FP27+FP29+FP39+FP33+FP43+FP45+FP49+FP51+FP53+FP55+FP57</f>
        <v/>
      </c>
      <c r="FQ5" s="1736">
        <f>FQ9+FQ11+FQ15+FQ37+FQ19+FQ23+FQ27+FQ29+FQ39+FQ33+FQ43+FQ45+FQ49+FQ51+FQ53+FQ55+FQ57</f>
        <v/>
      </c>
      <c r="FR5" s="1736">
        <f>FR9+FR11+FR15+FR37+FR19+FR23+FR27+FR29+FR39+FR33+FR43+FR45+FR49+FR51+FR53+FR55+FR57</f>
        <v/>
      </c>
      <c r="FS5" s="1736">
        <f>FS9+FS11+FS15+FS37+FS19+FS23+FS27+FS29+FS39+FS33+FS43+FS45+FS49+FS51+FS53+FS55+FS57</f>
        <v/>
      </c>
      <c r="FT5" s="1736">
        <f>FT9+FT11+FT15+FT37+FT19+FT23+FT27+FT29+FT39+FT33+FT43+FT45+FT49+FT51+FT53+FT55+FT57</f>
        <v/>
      </c>
      <c r="FU5" s="1736">
        <f>FU9+FU11+FU15+FU37+FU19+FU23+FU27+FU29+FU39+FU33+FU43+FU45+FU49+FU51+FU53+FU55+FU57</f>
        <v/>
      </c>
      <c r="FV5" s="1736">
        <f>FV9+FV11+FV15+FV37+FV19+FV23+FV27+FV29+FV39+FV33+FV43+FV45+FV49+FV51+FV53+FV55+FV57</f>
        <v/>
      </c>
      <c r="FW5" s="1736">
        <f>FW9+FW11+FW15+FW37+FW19+FW23+FW27+FW29+FW39+FW33+FW43+FW45+FW49+FW51+FW53+FW55+FW57</f>
        <v/>
      </c>
      <c r="FX5" s="1668">
        <f>(FW5-GY5)/GY5</f>
        <v/>
      </c>
      <c r="FY5" s="1736">
        <f>FY9+FY11+FY15+FY37+FY19+FY23+FY27+FY29+FY39+FY33+FY43+FY45+FY49+FY51+FY53+FY55+FY57</f>
        <v/>
      </c>
      <c r="FZ5" s="1668">
        <f>(FY5-HA5)/HA5</f>
        <v/>
      </c>
      <c r="GA5" s="1736">
        <f>GA9+GA11+GA15+GA37+GA19+GA23+GA27+GA29+GA39+GA33+GA43+GA45+GA49+GA51+GA53+GA55+GA57</f>
        <v/>
      </c>
      <c r="GB5" s="1668">
        <f>(GA5-HC5)/HC5</f>
        <v/>
      </c>
      <c r="GC5" s="1726">
        <f>FN5+FO5+FP5+FQ5+FR5+FS5+FT5+FU5+FV5+FW5+FY5+GA5</f>
        <v/>
      </c>
      <c r="GD5" s="1641">
        <f>(GC5-HE5)/HE5</f>
        <v/>
      </c>
      <c r="GE5" s="1670" t="n"/>
      <c r="GF5" s="1987">
        <f>GC5/GC4</f>
        <v/>
      </c>
      <c r="GG5" s="1988">
        <f>GG9+GG11+GG15+GG37+GG19+GG23+GG27+GG29+GG39+GG33+GG43+GG45+GG49+GG51+GG53+GG55+GG57</f>
        <v/>
      </c>
      <c r="GH5" s="76">
        <f>(GG5-HJ5)/HJ5</f>
        <v/>
      </c>
      <c r="GI5" s="1736">
        <f>GI9+GI11+GI15+GI37+GI19+GI23+GI27+GI29+GI39+GI33+GI43+GI45+GI49+GI51+GI53+GI55+GI57</f>
        <v/>
      </c>
      <c r="GJ5" s="76">
        <f>(GI5-HL5)/HL5</f>
        <v/>
      </c>
      <c r="GK5" s="1736">
        <f>GK9+GK11+GK15+GK37+GK19+GK23+GK27+GK29+GK39+GK33+GK43+GK45+GK49+GK51+GK53+GK55+GK57</f>
        <v/>
      </c>
      <c r="GL5" s="76">
        <f>(GK5-HN5)/HN5</f>
        <v/>
      </c>
      <c r="GM5" s="1736">
        <f>GM9+GM11+GM15+GM37+GM19+GM23+GM27+GM29+GM39+GM33+GM43+GM45+GM49+GM51+GM53+GM55+GM57</f>
        <v/>
      </c>
      <c r="GN5" s="76">
        <f>(GM5-HP5)/HP5</f>
        <v/>
      </c>
      <c r="GO5" s="1736">
        <f>GO9+GO11+GO15+GO37+GO19+GO23+GO27+GO29+GO39+GO33+GO43+GO45+GO49+GO51+GO53+GO55+GO57</f>
        <v/>
      </c>
      <c r="GP5" s="76">
        <f>(GO5-HR5)/HR5</f>
        <v/>
      </c>
      <c r="GQ5" s="1736">
        <f>GQ9+GQ11+GQ15+GQ37+GQ19+GQ23+GQ27+GQ29+GQ39+GQ33+GQ43+GQ45+GQ49+GQ51+GQ53+GQ55+GQ57</f>
        <v/>
      </c>
      <c r="GR5" s="76">
        <f>(GQ5-HU5)/HU5</f>
        <v/>
      </c>
      <c r="GS5" s="1736">
        <f>GS9+GS11+GS15+GS37+GS19+GS23+GS27+GS29+GS39+GS33+GS43+GS45+GS49+GS51+GS53+GS55+GS57</f>
        <v/>
      </c>
      <c r="GT5" s="76">
        <f>(GS5-HW5)/HW5</f>
        <v/>
      </c>
      <c r="GU5" s="1736">
        <f>GU9+GU11+GU15+GU37+GU19+GU23+GU27+GU29+GU39+GU33+GU43+GU45+GU49+GU51+GU53+GU55+GU57</f>
        <v/>
      </c>
      <c r="GV5" s="76">
        <f>(GU5-HY5)/HY5</f>
        <v/>
      </c>
      <c r="GW5" s="1736">
        <f>GW9+GW11+GW15+GW37+GW19+GW23+GW27+GW29+GW39+GW33+GW43+GW45+GW49+GW51+GW53+GW55+GW57</f>
        <v/>
      </c>
      <c r="GX5" s="76">
        <f>(GW5-IA5)/IA5</f>
        <v/>
      </c>
      <c r="GY5" s="1736">
        <f>GY9+GY11+GY15+GY37+GY19+GY23+GY27+GY29+GY39+GY33+GY43+GY45+GY49+GY51+GY53+GY55+GY57</f>
        <v/>
      </c>
      <c r="GZ5" s="76">
        <f>(GY5-IC5)/IC5</f>
        <v/>
      </c>
      <c r="HA5" s="1736">
        <f>HA9+HA11+HA15+HA37+HA19+HA23+HA27+HA29+HA39+HA33+HA43+HA45+HA49+HA51+HA53+HA55+HA57</f>
        <v/>
      </c>
      <c r="HB5" s="76">
        <f>(HA5-IE5)/IE5</f>
        <v/>
      </c>
      <c r="HC5" s="1736">
        <f>HC9+HC11+HC15+HC37+HC19+HC23+HC27+HC29+HC39+HC33+HC43+HC45+HC49+HC51+HC53+HC55+HC57</f>
        <v/>
      </c>
      <c r="HD5" s="76">
        <f>(HC5-IG5)/IG5</f>
        <v/>
      </c>
      <c r="HE5" s="1726">
        <f>GG5+GI5+GK5+GM5+GO5+GQ5+GS5+GU5+GW5+GY5+HA5+HC5</f>
        <v/>
      </c>
      <c r="HF5" s="1736">
        <f>HC5+HA5+GY5+GW5+GU5+GS5+GQ5+GO5+GM5+GK5+GI5+GG5</f>
        <v/>
      </c>
      <c r="HG5" s="1672">
        <f>(HF5-II5)/II5</f>
        <v/>
      </c>
      <c r="HH5" s="1673" t="inlineStr">
        <is>
          <t>453.4亿人公里</t>
        </is>
      </c>
      <c r="HI5" s="1674" t="n"/>
      <c r="HJ5" s="1988">
        <f>HJ9+HJ11+HJ15+HJ37+HJ19+HJ23+HJ27+HJ29+HJ39+HJ33+HJ43+HJ45+HJ49+HJ51+HJ53+HJ55+HJ57</f>
        <v/>
      </c>
      <c r="HK5" s="1641">
        <f>(HJ5-IL5)/IL5</f>
        <v/>
      </c>
      <c r="HL5" s="1740">
        <f>HL9+HL11+HL15+HL37+HL19+HL23+HL27+HL29+HL39+HL33+HL43+HL45+HL49+HL51+HL53+HL55+HL57</f>
        <v/>
      </c>
      <c r="HM5" s="1641">
        <f>(HL5-IN5)/IN5</f>
        <v/>
      </c>
      <c r="HN5" s="1740">
        <f>HN9+HN11+HN15+HN37+HN19+HN23+HN27+HN29+HN39+HN33+HN43+HN45+HN49+HN51+HN53+HN55+HN57</f>
        <v/>
      </c>
      <c r="HO5" s="76">
        <f>(HN5-IP5)/IP5</f>
        <v/>
      </c>
      <c r="HP5" s="1988">
        <f>HP9+HP11+HP15+HP37+HP19+HP23+HP27+HP29+HP39+HP33+HP43+HP45+HP49+HP51+HP53+HP55+HP57</f>
        <v/>
      </c>
      <c r="HQ5" s="1677">
        <f>(HP5-IR5)/IR5</f>
        <v/>
      </c>
      <c r="HR5" s="1740">
        <f>HR9+HR11+HR15+HR37+HR19+HR23+HR27+HR29+HR39+HR33+HR43+HR45+HR49+HR51+HR53+HR55+HR57</f>
        <v/>
      </c>
      <c r="HS5" s="1678">
        <f>(HR5-IT5)/IT5</f>
        <v/>
      </c>
      <c r="HT5" s="1554">
        <f>HR5+HP5+HN5+HL5+HJ5</f>
        <v/>
      </c>
      <c r="HU5" s="1988">
        <f>HU9+HU11+HU15+HU37+HU19+HU23+HU27+HU29+HU39+HU33+HU43+HU45+HU49+HU51+HU53+HU55+HU57</f>
        <v/>
      </c>
      <c r="HV5" s="1677">
        <f>(HU5-IV5)/IV5</f>
        <v/>
      </c>
      <c r="HW5" s="1740">
        <f>HW9+HW11+HW15+HW37+HW19+HW23+HW27+HW29+HW39+HW33+HW43+HW45+HW49+HW51+HW53+HW55+HW57</f>
        <v/>
      </c>
      <c r="HX5" s="1677">
        <f>(HW5-IX5)/IX5</f>
        <v/>
      </c>
      <c r="HY5" s="1740">
        <f>HY9+HY11+HY15+HY37+HY19+HY23+HY27+HY29+HY39+HY33+HY43+HY45+HY49+HY51+HY53+HY55+HY57</f>
        <v/>
      </c>
      <c r="HZ5" s="1677">
        <f>(HY5-IZ5)/IZ5</f>
        <v/>
      </c>
      <c r="IA5" s="1740">
        <f>IA9+IA11+IA15+IA37+IA19+IA23+IA27+IA29+IA39+IA33+IA43+IA45+IA49+IA51+IA53+IA55+IA57</f>
        <v/>
      </c>
      <c r="IB5" s="1680">
        <f>(IA5-JB5)/JB5</f>
        <v/>
      </c>
      <c r="IC5" s="1740">
        <f>IC9+IC11+IC15+IC37+IC19+IC23+IC27+IC29+IC39+IC33+IC43+IC45+IC49+IC51+IC53+IC55+IC57</f>
        <v/>
      </c>
      <c r="ID5" s="1680">
        <f>(IC5-JD5)/JD5</f>
        <v/>
      </c>
      <c r="IE5" s="1740">
        <f>IE9+IE11+IE15+IE37+IE19+IE23+IE27+IE29+IE39+IE33+IE43+IE45+IE49+IE51+IE53+IE55+IE57</f>
        <v/>
      </c>
      <c r="IF5" s="1549">
        <f>(IE5-JF5)/JF5</f>
        <v/>
      </c>
      <c r="IG5" s="1740">
        <f>IG9+IG11+IG15+IG37+IG19+IG23+IG27+IG29+IG39+IG33+IG43+IG45+IG49+IG51+IG53+IG55+IG57</f>
        <v/>
      </c>
      <c r="IH5" s="1549">
        <f>(IG5-JH5)/JH5</f>
        <v/>
      </c>
      <c r="II5" s="1983">
        <f>HJ5+HL5+HN5+HP5+HR5+HU5+HW5+HY5+IA5+IC5+IE5+IG5</f>
        <v/>
      </c>
      <c r="IJ5" s="76">
        <f>II5/JJ5-1</f>
        <v/>
      </c>
      <c r="IK5" s="1639" t="n"/>
      <c r="IL5" s="1640" t="n">
        <v>363937.4196</v>
      </c>
      <c r="IM5" s="1641">
        <f>IL5/JN5-1</f>
        <v/>
      </c>
      <c r="IN5" s="1642" t="n">
        <v>533539.6573</v>
      </c>
      <c r="IO5" s="1641">
        <f>IN5/JO5-1</f>
        <v/>
      </c>
      <c r="IP5" s="1642" t="n">
        <v>410980.9457</v>
      </c>
      <c r="IQ5" s="1641">
        <f>(IP5-JP5)/JP5</f>
        <v/>
      </c>
      <c r="IR5" s="1642" t="n">
        <v>370925.8415</v>
      </c>
      <c r="IS5" s="1641">
        <f>(IR5-JQ5)/JQ5</f>
        <v/>
      </c>
      <c r="IT5" s="1642" t="n">
        <v>412594.7733</v>
      </c>
      <c r="IU5" s="1641">
        <f>(IT5-JR5)/JR5</f>
        <v/>
      </c>
      <c r="IV5" s="1642" t="n">
        <v>382626.476</v>
      </c>
      <c r="IW5" s="1641">
        <f>(IV5-JS5)/JS5</f>
        <v/>
      </c>
      <c r="IX5" s="1642" t="n">
        <v>397856.3751</v>
      </c>
      <c r="IY5" s="1641">
        <f>(IX5-JT5)/JT5</f>
        <v/>
      </c>
      <c r="IZ5" s="1642" t="n">
        <v>399045.47</v>
      </c>
      <c r="JA5" s="1641">
        <f>(IZ5-JU5)/JU5</f>
        <v/>
      </c>
      <c r="JB5" s="1642" t="n">
        <v>408894.397</v>
      </c>
      <c r="JC5" s="1641">
        <f>(JB5-JV5)/JV5</f>
        <v/>
      </c>
      <c r="JD5" s="1642" t="n">
        <v>395767.702179149</v>
      </c>
      <c r="JE5" s="1641">
        <f>(JD5-JW5)/JW5</f>
        <v/>
      </c>
      <c r="JF5" s="1681" t="n">
        <v>340357.916015123</v>
      </c>
      <c r="JG5" s="1641">
        <f>(JF5-JX5)/JX5</f>
        <v/>
      </c>
      <c r="JH5" s="1989">
        <f>JH9+JH11+JH15+JH37+JH19+JH23+JH27+JH29+JH39+JH33+JH43+JH45+JH49+JH51+JH53+JH55+JH57</f>
        <v/>
      </c>
      <c r="JI5" s="1672">
        <f>(JH5-JY5)/JY5</f>
        <v/>
      </c>
      <c r="JJ5" s="1985">
        <f>JH5+JF5+JD5+JB5+IZ5+IX5+IV5+IT5+IR5+IP5+IN5+IL5</f>
        <v/>
      </c>
      <c r="JK5" s="1645">
        <f>JJ5/JM5-1</f>
        <v/>
      </c>
      <c r="JL5" s="1647" t="n"/>
      <c r="JM5" s="1981">
        <f>SUM(JN5:JY5)</f>
        <v/>
      </c>
      <c r="JN5" s="1736" t="n">
        <v>359458.914536078</v>
      </c>
      <c r="JO5" s="1736" t="n">
        <v>529373.767814449</v>
      </c>
      <c r="JP5" s="1736" t="n">
        <v>404400.628075265</v>
      </c>
      <c r="JQ5" s="1736" t="n">
        <v>360776.60890161</v>
      </c>
      <c r="JR5" s="1736" t="n">
        <v>405482.341909491</v>
      </c>
      <c r="JS5" s="1736" t="n">
        <v>373812.337829385</v>
      </c>
      <c r="JT5" s="1736" t="n">
        <v>397867.932770156</v>
      </c>
      <c r="JU5" s="1736" t="n">
        <v>390622.632591382</v>
      </c>
      <c r="JV5" s="1736" t="n">
        <v>412871.402838437</v>
      </c>
      <c r="JW5" s="1736" t="n">
        <v>401656.540158116</v>
      </c>
      <c r="JX5" s="1736" t="n">
        <v>348483.254358335</v>
      </c>
      <c r="JY5" s="1736" t="n">
        <v>508098.895701293</v>
      </c>
    </row>
    <row r="6" ht="33" customFormat="1" customHeight="1" s="953">
      <c r="A6" s="2073" t="n"/>
      <c r="B6" s="1337" t="inlineStr">
        <is>
          <t>其中个体客运量     （万人）</t>
        </is>
      </c>
      <c r="C6" s="1659">
        <f>C12+C24+C30+C34+C40+C46</f>
        <v/>
      </c>
      <c r="D6" s="1595">
        <f>C6/T6-1</f>
        <v/>
      </c>
      <c r="E6" s="1659">
        <f>E12+E24+E30+E34+E40+E46</f>
        <v/>
      </c>
      <c r="F6" s="1595">
        <f>E6/V6-1</f>
        <v/>
      </c>
      <c r="G6" s="1659">
        <f>G12+G24+G30+G34+G40+G46</f>
        <v/>
      </c>
      <c r="H6" s="1595">
        <f>G6/X6-1</f>
        <v/>
      </c>
      <c r="I6" s="1659">
        <f>I12+I24+I30+I34+I40+I46</f>
        <v/>
      </c>
      <c r="J6" s="1595">
        <f>I6/Z6-1</f>
        <v/>
      </c>
      <c r="K6" s="2223">
        <f>K12+K24+K30+K34+K40+K46</f>
      </c>
      <c r="L6" s="1595">
        <f>K6/AB6-1</f>
      </c>
      <c r="M6" s="2224">
        <f>M12+M24+M30+M34+M40+M46</f>
      </c>
      <c r="N6" s="1595">
        <f>M6/AD6-1</f>
      </c>
      <c r="O6" s="2225">
        <f>O12+O24+O30+O34+O40+O46</f>
      </c>
      <c r="P6" s="1595">
        <f>O6/AF6-1</f>
      </c>
      <c r="Q6" s="1653">
        <f>G6+E6+C6+I6+K6+M6+O6</f>
      </c>
      <c r="R6" s="1595">
        <f>Q6/SUM(T6+V6+X6+Z6+AB6+AD6+AF6)-1</f>
      </c>
      <c r="S6" s="1594" t="n"/>
      <c r="T6" s="1659">
        <f>T12+T24+T30+T34+T40+T46</f>
        <v/>
      </c>
      <c r="U6" s="1683">
        <f>T6/AU6-1</f>
        <v/>
      </c>
      <c r="V6" s="1659">
        <f>V12+V16+V20+V24+V30+V40+V34+V46</f>
        <v/>
      </c>
      <c r="W6" s="1684">
        <f>V6/AW6-1</f>
        <v/>
      </c>
      <c r="X6" s="1659">
        <f>X12+X16+X20+X24+X30+X40+X34+X46</f>
        <v/>
      </c>
      <c r="Y6" s="1684">
        <f>X6/AY6-1</f>
        <v/>
      </c>
      <c r="Z6" s="1659">
        <f>Z12+Z16+Z20+Z24+Z30+Z40+Z34+Z46</f>
        <v/>
      </c>
      <c r="AA6" s="1684">
        <f>Z6/BA6-1</f>
        <v/>
      </c>
      <c r="AB6" s="1659">
        <f>AB12+AB16+AB20+AB24+AB30+AB40+AB34+AB46</f>
        <v/>
      </c>
      <c r="AC6" s="1684">
        <f>AB6/BC6-1</f>
        <v/>
      </c>
      <c r="AD6" s="1659">
        <f>AD12+AD16+AD20+AD24+AD30+AD40+AD34+AD46</f>
        <v/>
      </c>
      <c r="AE6" s="1684">
        <f>AD6/BE6-1</f>
        <v/>
      </c>
      <c r="AF6" s="1659">
        <f>AF12+AF16+AF20+AF24+AF30+AF40+AF34+AF46</f>
        <v/>
      </c>
      <c r="AG6" s="1684">
        <f>AF6/BG6-1</f>
        <v/>
      </c>
      <c r="AH6" s="1659">
        <f>AH12+AH16+AH20+AH24+AH30+AH40+AH34+AH46</f>
        <v/>
      </c>
      <c r="AI6" s="1684">
        <f>AH6/BI6-1</f>
        <v/>
      </c>
      <c r="AJ6" s="1659">
        <f>AJ12+AJ16+AJ20+AJ24+AJ30+AJ40+AJ34+AJ46</f>
        <v/>
      </c>
      <c r="AK6" s="1684">
        <f>AJ6/BK6-1</f>
        <v/>
      </c>
      <c r="AL6" s="1659">
        <f>AL12+AL16+AL20+AL24+AL30+AL40+AL34+AL46</f>
        <v/>
      </c>
      <c r="AM6" s="1684">
        <f>AL6/BM6-1</f>
        <v/>
      </c>
      <c r="AN6" s="1659">
        <f>AN12+AN16+AN20+AN24+AN30+AN40+AN34+AN46</f>
        <v/>
      </c>
      <c r="AO6" s="1684">
        <f>AN6/BO6-1</f>
        <v/>
      </c>
      <c r="AP6" s="1659">
        <f>AP12+AP16+AP20+AP24+AP30+AP40+AP34+AP46</f>
        <v/>
      </c>
      <c r="AQ6" s="1684">
        <f>AP6/BQ6-1</f>
        <v/>
      </c>
      <c r="AR6" s="1748">
        <f>X6+T6+V6+Z6+AB6+AD6+AF6+AH6+AJ6+AL6+AN6+AP6</f>
      </c>
      <c r="AS6" s="1595">
        <f>AR6/(AU6+AW6+AY6+BA6+BC6+BE6+BG6+BI6+BK6+BM6+BO6+BQ6)-1</f>
        <v/>
      </c>
      <c r="AT6" s="1597" t="n"/>
      <c r="AU6" s="1659" t="n">
        <v>69.86839999999999</v>
      </c>
      <c r="AV6" s="1595" t="n">
        <v>-0.219123256622293</v>
      </c>
      <c r="AW6" s="1659">
        <f>AW12+AW16+AW20+AW24+AW30+AW40+AW34+AW46</f>
        <v/>
      </c>
      <c r="AX6" s="1649">
        <f>AW6/BX6-1</f>
        <v/>
      </c>
      <c r="AY6" s="1659">
        <f>AY12+AY16+AY20+AY24+AY30+AY40+AY34+AY46</f>
        <v/>
      </c>
      <c r="AZ6" s="1649">
        <f>AY6/BZ6-1</f>
        <v/>
      </c>
      <c r="BA6" s="1659">
        <f>BA12+BA16+BA20+BA24+BA30+BA40+BA34+BA46</f>
        <v/>
      </c>
      <c r="BB6" s="1649">
        <f>BA6/CB6-1</f>
        <v/>
      </c>
      <c r="BC6" s="1733">
        <f>BC12+BC16+BC20+BC24+BC30+BC40+BC34+BC46</f>
        <v/>
      </c>
      <c r="BD6" s="1649">
        <f>BC6/CD6-1</f>
        <v/>
      </c>
      <c r="BE6" s="1659">
        <f>BE12+BE16+BE20+BE24+BE30+BE40+BE34+BE46</f>
        <v/>
      </c>
      <c r="BF6" s="1649">
        <f>BE6/CF6-1</f>
        <v/>
      </c>
      <c r="BG6" s="1659">
        <f>BG12+BG16+BG20+BG24+BG30+BG40+BG34+BG46</f>
        <v/>
      </c>
      <c r="BH6" s="1649">
        <f>BG6/CH6-1</f>
        <v/>
      </c>
      <c r="BI6" s="1659">
        <f>BI12+BI16+BI20+BI24+BI30+BI40+BI34+BI46</f>
        <v/>
      </c>
      <c r="BJ6" s="1649">
        <f>BI6/CJ6-1</f>
        <v/>
      </c>
      <c r="BK6" s="1659">
        <f>BK12+BK16+BK20+BK24+BK30+BK40+BK34+BK46</f>
        <v/>
      </c>
      <c r="BL6" s="1649">
        <f>BK6/CL6-1</f>
        <v/>
      </c>
      <c r="BM6" s="1659">
        <f>BM12+BM16+BM20+BM24+BM30+BM40+BM34+BM46</f>
        <v/>
      </c>
      <c r="BN6" s="1649">
        <f>BM6/CN6-1</f>
        <v/>
      </c>
      <c r="BO6" s="1659">
        <f>BO12+BO16+BO20+BO24+BO30+BO40+BO34+BO46</f>
        <v/>
      </c>
      <c r="BP6" s="1649">
        <f>BO6/CP6-1</f>
        <v/>
      </c>
      <c r="BQ6" s="1659">
        <f>BQ12+BQ16+BQ20+BQ24+BQ30+BQ40+BQ34+BQ46</f>
        <v/>
      </c>
      <c r="BR6" s="1649">
        <f>BQ6/CR6-1</f>
        <v/>
      </c>
      <c r="BS6" s="1653">
        <f>AU6+AW6+AY6+BA6+BC6+BE6+BG6+BI6+BK6+BM6+BO6+BQ6</f>
        <v/>
      </c>
      <c r="BT6" s="1595">
        <f>BS6/CT6-1</f>
        <v/>
      </c>
      <c r="BU6" s="1651" t="n"/>
      <c r="BV6" s="1659">
        <f>BV12+BV16+BV20+BV24+BV30+BV40+BV34+BV46</f>
        <v/>
      </c>
      <c r="BW6" s="1649">
        <f>BV6/CX6-1</f>
        <v/>
      </c>
      <c r="BX6" s="1659">
        <f>BX12+BX16+BX20+BX24+BX30+BX40+BX34+BX46</f>
        <v/>
      </c>
      <c r="BY6" s="1595">
        <f>BX6/CY6-1</f>
        <v/>
      </c>
      <c r="BZ6" s="1653">
        <f>SUM(BZ12,BZ16,BZ20,BZ24,BZ30,BZ40,BZ34,BZ46)</f>
        <v/>
      </c>
      <c r="CA6" s="1595">
        <f>BZ6/CZ6-1</f>
        <v/>
      </c>
      <c r="CB6" s="1653">
        <f>SUM(CB12,CB16,CB20,CB24,CB30,CB40,CB34,CB46)</f>
        <v/>
      </c>
      <c r="CC6" s="1595" t="n">
        <v>0.07984229893974</v>
      </c>
      <c r="CD6" s="1659">
        <f>CD12+CD16+CD20+CD24+CD30+CD40+CD34+CD46</f>
        <v/>
      </c>
      <c r="CE6" s="1595">
        <f>CD6/DB6-1</f>
        <v/>
      </c>
      <c r="CF6" s="1659">
        <f>CF12+CF16+CF20+CF24+CF30+CF40+CF34+CF46</f>
        <v/>
      </c>
      <c r="CG6" s="1595">
        <f>CF6/DC6-1</f>
        <v/>
      </c>
      <c r="CH6" s="1659">
        <f>CH12+CH16+CH20+CH24+CH30+CH40+CH34+CH46</f>
        <v/>
      </c>
      <c r="CI6" s="1595">
        <f>CH6/DD6-1</f>
        <v/>
      </c>
      <c r="CJ6" s="1659">
        <f>CJ12+CJ16+CJ20+CJ24+CJ30+CJ40+CJ34+CJ46</f>
        <v/>
      </c>
      <c r="CK6" s="1595">
        <f>CJ6/DE6-1</f>
        <v/>
      </c>
      <c r="CL6" s="1659">
        <f>CL12+CL16+CL20+CL24+CL30+CL40+CL46+CL34</f>
        <v/>
      </c>
      <c r="CM6" s="1595">
        <f>CL6/DF6-1</f>
        <v/>
      </c>
      <c r="CN6" s="1653">
        <f>CN12+CN16+CN20+CN24+CN30+CN40+CN46+CN34</f>
        <v/>
      </c>
      <c r="CO6" s="1595">
        <f>CN6/DG6-1</f>
        <v/>
      </c>
      <c r="CP6" s="1653">
        <f>CP12+CP16+CP20+CP24+CP30+CP40+CP46+CP34</f>
        <v/>
      </c>
      <c r="CQ6" s="1595">
        <f>CP6/DH6-1</f>
        <v/>
      </c>
      <c r="CR6" s="1653">
        <f>CR12+CR16+CR20+CR24+CR30+CR40+CR46+CR34</f>
        <v/>
      </c>
      <c r="CS6" s="1595">
        <f>CR6/DI6-1</f>
        <v/>
      </c>
      <c r="CT6" s="1653">
        <f>BV6+BX6+BZ6+CB6+CD6+CF6+CH6+CJ6+CL6+CN6+CP6+CR6</f>
        <v/>
      </c>
      <c r="CU6" s="1595">
        <f>CT6/SUM(CX6:DI6)-1</f>
        <v/>
      </c>
      <c r="CV6" s="1657">
        <f>CR6/CP6-1</f>
        <v/>
      </c>
      <c r="CW6" s="1657" t="n"/>
      <c r="CX6" s="1658" t="n">
        <v>93.7009</v>
      </c>
      <c r="CY6" s="1659" t="n">
        <v>98.42489999999999</v>
      </c>
      <c r="CZ6" s="1659" t="n">
        <v>86.813</v>
      </c>
      <c r="DA6" s="1659" t="n">
        <v>81.4706</v>
      </c>
      <c r="DB6" s="1659" t="n">
        <v>87.4894</v>
      </c>
      <c r="DC6" s="1659" t="n">
        <v>83.312</v>
      </c>
      <c r="DD6" s="1659" t="n">
        <v>84.95050000000001</v>
      </c>
      <c r="DE6" s="1659" t="n">
        <v>83.1921</v>
      </c>
      <c r="DF6" s="1659" t="n">
        <v>83.5209</v>
      </c>
      <c r="DG6" s="1659" t="n">
        <v>85.232</v>
      </c>
      <c r="DH6" s="1659" t="n">
        <v>67.3802</v>
      </c>
      <c r="DI6" s="1659" t="n">
        <v>68.0894</v>
      </c>
      <c r="DJ6" s="1653" t="n">
        <v>1003.5759</v>
      </c>
      <c r="DK6" s="1660" t="n">
        <v>-0.220430266643953</v>
      </c>
      <c r="DL6" s="1661" t="n"/>
      <c r="DM6" s="1735">
        <f>DM12+DM16+DM20+DM24+DM30+DM40+DM34+DM46</f>
        <v/>
      </c>
      <c r="DN6" s="219" t="n"/>
      <c r="DO6" s="1731">
        <f>DO12+DO16+DO20+DO24+DO30+DO40+DO34+DO46</f>
        <v/>
      </c>
      <c r="DP6" s="76" t="n"/>
      <c r="DQ6" s="1731">
        <f>DQ12+DQ16+DQ20+DQ24+DQ30+DQ40+DQ34+DQ46</f>
        <v/>
      </c>
      <c r="DR6" s="76">
        <f>(DQ6-ER6)/ER6</f>
        <v/>
      </c>
      <c r="DS6" s="1736">
        <f>DM6+DO6+DQ6</f>
        <v/>
      </c>
      <c r="DT6" s="1731">
        <f>DT12+DT16+DT20+DT24+DT30+DT40+DT34+DT46</f>
        <v/>
      </c>
      <c r="DU6" s="76">
        <f>(DT6-ET6)/ET6</f>
        <v/>
      </c>
      <c r="DV6" s="1731">
        <f>DV12+DV16+DV20+DV24+DV30+DV40+DV34+DV46</f>
        <v/>
      </c>
      <c r="DW6" s="76">
        <f>(DV6-EV6)/EV6</f>
        <v/>
      </c>
      <c r="DX6" s="1731">
        <f>DX12+DX16+DX20+DX24+DX30+DX40+DX34+DX46</f>
        <v/>
      </c>
      <c r="DY6" s="76">
        <f>(DX6-EX6)/EX6</f>
        <v/>
      </c>
      <c r="DZ6" s="1731">
        <f>DZ12+DZ16+DZ20+DZ24+DZ30+DZ40+DZ34+DZ46</f>
        <v/>
      </c>
      <c r="EA6" s="76">
        <f>(DZ6-EZ6)/EZ6</f>
        <v/>
      </c>
      <c r="EB6" s="1731">
        <f>EB12+EB16+EB20+EB24+EB30+EB40+EB34+EB46</f>
        <v/>
      </c>
      <c r="EC6" s="76">
        <f>(EB6-FB6)/FB6</f>
        <v/>
      </c>
      <c r="ED6" s="1731">
        <f>ED12+ED16+ED20+ED24+ED30+ED40+ED34+ED46</f>
        <v/>
      </c>
      <c r="EE6" s="76">
        <f>(ED6-FD6)/FD6</f>
        <v/>
      </c>
      <c r="EF6" s="1731">
        <f>EF12+EF16+EF20+EF24+EF30+EF40+EF34+EF46</f>
        <v/>
      </c>
      <c r="EG6" s="76">
        <f>(EF6-FF6)/FF6</f>
        <v/>
      </c>
      <c r="EH6" s="1731">
        <f>EH12+EH16+EH20+EH24+EH30+EH40+EH34+EH46</f>
        <v/>
      </c>
      <c r="EI6" s="76">
        <f>(EH6-FH6)/FH6</f>
        <v/>
      </c>
      <c r="EJ6" s="1731">
        <f>EJ12+EJ16+EJ20+EJ24+EJ30+EJ40+EJ34+EJ46</f>
        <v/>
      </c>
      <c r="EK6" s="76">
        <f>(EJ6-FJ6)/FJ6</f>
        <v/>
      </c>
      <c r="EL6" s="1731">
        <f>EL12+EL16+EL20+EL24+EL30+EL40+EL34+EL46</f>
        <v/>
      </c>
      <c r="EM6" s="76">
        <f>(EL6-FL6)/FL6</f>
        <v/>
      </c>
      <c r="EN6" s="76" t="n"/>
      <c r="EO6" s="76" t="n"/>
      <c r="EP6" s="1665" t="n"/>
      <c r="EQ6" s="76" t="n"/>
      <c r="ER6" s="1665" t="n"/>
      <c r="ES6" s="76" t="n"/>
      <c r="ET6" s="1665" t="n"/>
      <c r="EU6" s="76" t="n"/>
      <c r="EV6" s="1665" t="n"/>
      <c r="EW6" s="76" t="n"/>
      <c r="EX6" s="1665" t="n"/>
      <c r="EY6" s="76" t="n"/>
      <c r="EZ6" s="1665" t="n"/>
      <c r="FA6" s="76" t="n"/>
      <c r="FB6" s="1665" t="n"/>
      <c r="FC6" s="76" t="n"/>
      <c r="FD6" s="1665" t="n"/>
      <c r="FE6" s="76" t="n"/>
      <c r="FF6" s="1665" t="n"/>
      <c r="FG6" s="76" t="n"/>
      <c r="FH6" s="1665" t="n"/>
      <c r="FI6" s="76" t="n"/>
      <c r="FJ6" s="1665" t="n"/>
      <c r="FK6" s="76" t="n"/>
      <c r="FL6" s="1736">
        <f>EN6+EP6+ER6+ET6+EV6+EX6+EZ6+FB6+FD6+FF6+FH6+FJ6</f>
        <v/>
      </c>
      <c r="FM6" s="76" t="n"/>
      <c r="FN6" s="1666" t="n"/>
      <c r="FO6" s="1666" t="n"/>
      <c r="FP6" s="1342" t="n"/>
      <c r="FQ6" s="1342" t="n"/>
      <c r="FR6" s="1342" t="n"/>
      <c r="FS6" s="1342" t="n"/>
      <c r="FT6" s="1667" t="n"/>
      <c r="FU6" s="1667" t="n"/>
      <c r="FV6" s="1667" t="n"/>
      <c r="FW6" s="1667" t="n"/>
      <c r="FX6" s="1668" t="n"/>
      <c r="FY6" s="1667" t="n"/>
      <c r="FZ6" s="1668" t="n"/>
      <c r="GA6" s="1667" t="n"/>
      <c r="GB6" s="1668" t="n"/>
      <c r="GC6" s="1669" t="n"/>
      <c r="GD6" s="1641" t="n"/>
      <c r="GE6" s="1670" t="n"/>
      <c r="GF6" s="1639" t="n"/>
      <c r="GG6" s="1580" t="n"/>
      <c r="GH6" s="76" t="n"/>
      <c r="GI6" s="1666" t="n"/>
      <c r="GJ6" s="76" t="n"/>
      <c r="GK6" s="1666" t="n"/>
      <c r="GL6" s="76" t="n"/>
      <c r="GM6" s="1666" t="n"/>
      <c r="GN6" s="76" t="n"/>
      <c r="GO6" s="1666" t="n"/>
      <c r="GP6" s="76" t="n"/>
      <c r="GQ6" s="1666" t="n"/>
      <c r="GR6" s="76" t="n"/>
      <c r="GS6" s="1666" t="n"/>
      <c r="GT6" s="76" t="n"/>
      <c r="GU6" s="1666" t="n"/>
      <c r="GV6" s="76" t="n"/>
      <c r="GW6" s="1666" t="n"/>
      <c r="GX6" s="76" t="n"/>
      <c r="GY6" s="1666" t="n"/>
      <c r="GZ6" s="76" t="n"/>
      <c r="HA6" s="1666" t="n"/>
      <c r="HB6" s="76" t="n"/>
      <c r="HC6" s="1666" t="n"/>
      <c r="HD6" s="76" t="n"/>
      <c r="HE6" s="1671" t="n"/>
      <c r="HF6" s="1666" t="n"/>
      <c r="HG6" s="1672" t="n"/>
      <c r="HH6" s="2074" t="n"/>
      <c r="HI6" s="1674" t="n"/>
      <c r="HJ6" s="1580" t="n"/>
      <c r="HK6" s="1641" t="n"/>
      <c r="HL6" s="1676" t="n"/>
      <c r="HM6" s="1641" t="n"/>
      <c r="HN6" s="1674" t="n"/>
      <c r="HO6" s="76" t="n"/>
      <c r="HP6" s="1676" t="n"/>
      <c r="HQ6" s="1677" t="n"/>
      <c r="HR6" s="1676" t="n"/>
      <c r="HS6" s="1678" t="n"/>
      <c r="HT6" s="1741" t="n"/>
      <c r="HU6" s="1676" t="n"/>
      <c r="HV6" s="1677" t="n"/>
      <c r="HW6" s="1676" t="n"/>
      <c r="HX6" s="1677" t="n"/>
      <c r="HY6" s="1676" t="n"/>
      <c r="HZ6" s="1677" t="n"/>
      <c r="IA6" s="1676" t="n"/>
      <c r="IB6" s="1680" t="n"/>
      <c r="IC6" s="1676" t="n"/>
      <c r="ID6" s="1680" t="n"/>
      <c r="IE6" s="1676" t="n"/>
      <c r="IF6" s="1549" t="n"/>
      <c r="IG6" s="1676" t="n"/>
      <c r="IH6" s="1549" t="n"/>
      <c r="II6" s="1638" t="n"/>
      <c r="IJ6" s="76" t="n"/>
      <c r="IK6" s="1639" t="n"/>
      <c r="IL6" s="1640" t="n"/>
      <c r="IM6" s="1641" t="n"/>
      <c r="IN6" s="1642" t="n"/>
      <c r="IO6" s="1641" t="n"/>
      <c r="IP6" s="1990" t="n"/>
      <c r="IQ6" s="1641" t="n"/>
      <c r="IR6" s="1693" t="n"/>
      <c r="IS6" s="1641" t="n"/>
      <c r="IT6" s="1693" t="n"/>
      <c r="IU6" s="1641" t="n"/>
      <c r="IV6" s="1693" t="n"/>
      <c r="IW6" s="1641" t="n"/>
      <c r="IX6" s="1693" t="n"/>
      <c r="IY6" s="1641" t="n"/>
      <c r="IZ6" s="1693" t="n"/>
      <c r="JA6" s="1641" t="n"/>
      <c r="JB6" s="1693" t="n"/>
      <c r="JC6" s="1641" t="n"/>
      <c r="JD6" s="1693" t="n"/>
      <c r="JE6" s="1641" t="n"/>
      <c r="JF6" s="1694" t="n"/>
      <c r="JG6" s="1641" t="n"/>
      <c r="JH6" s="1695" t="n"/>
      <c r="JI6" s="1672" t="n"/>
      <c r="JJ6" s="1985">
        <f>JH6+JF6+JD6+JB6+IZ6+IX6+IV6+IT6+IR6+IP6+IN6+IL6</f>
        <v/>
      </c>
      <c r="JK6" s="1645" t="n"/>
      <c r="JL6" s="1647" t="n"/>
      <c r="JM6" s="1629" t="n"/>
      <c r="JN6" s="1666" t="n"/>
      <c r="JO6" s="1666" t="n"/>
      <c r="JP6" s="1666" t="n"/>
      <c r="JQ6" s="1666" t="n"/>
      <c r="JR6" s="1666" t="n"/>
      <c r="JS6" s="1666" t="n"/>
      <c r="JT6" s="1666" t="n"/>
      <c r="JU6" s="1666" t="n"/>
      <c r="JV6" s="1666" t="n"/>
      <c r="JW6" s="1666" t="n"/>
      <c r="JX6" s="1666" t="n"/>
      <c r="JY6" s="1666" t="n"/>
    </row>
    <row r="7" ht="33" customFormat="1" customHeight="1" s="953">
      <c r="A7" s="1978" t="n"/>
      <c r="B7" s="1696" t="inlineStr">
        <is>
          <t>其中个体旅客周转量（万人公里）</t>
        </is>
      </c>
      <c r="C7" s="1659">
        <f>C13+C17+C21+C25+C31+C41+C35+C47</f>
        <v/>
      </c>
      <c r="D7" s="1595">
        <f>C7/T7-1</f>
        <v/>
      </c>
      <c r="E7" s="1659">
        <f>E13+E17+E21+E25+E31+E41+E35+E47</f>
        <v/>
      </c>
      <c r="F7" s="1595">
        <f>E7/V7-1</f>
        <v/>
      </c>
      <c r="G7" s="1659">
        <f>G13+G17+G21+G25+G31+G41+G35+G47</f>
        <v/>
      </c>
      <c r="H7" s="1595">
        <f>G7/X7-1</f>
        <v/>
      </c>
      <c r="I7" s="1659">
        <f>I13+I17+I21+I25+I31+I41+I35+I47</f>
        <v/>
      </c>
      <c r="J7" s="1595">
        <f>I7/Z7-1</f>
        <v/>
      </c>
      <c r="K7" s="2226">
        <f>K13+K17+K21+K25+K31+K41+K35+K47</f>
      </c>
      <c r="L7" s="1595">
        <f>K7/AB7-1</f>
      </c>
      <c r="M7" s="2227">
        <f>M13+M17+M21+M25+M31+M41+M35+M47</f>
      </c>
      <c r="N7" s="1595">
        <f>M7/AD7-1</f>
      </c>
      <c r="O7" s="2228">
        <f>O13+O17+O21+O25+O31+O41+O35+O47</f>
      </c>
      <c r="P7" s="1595">
        <f>O7/AF7-1</f>
      </c>
      <c r="Q7" s="1653">
        <f>G7+E7+C7+I7+K7+M7+O7</f>
      </c>
      <c r="R7" s="1595">
        <f>Q7/SUM(T7+V7+X7+Z7+AB7+AD7+AF7)-1</f>
      </c>
      <c r="S7" s="1594" t="n"/>
      <c r="T7" s="1659" t="n">
        <v>1439.59586</v>
      </c>
      <c r="U7" s="1595">
        <f>T7/AU7-1</f>
        <v/>
      </c>
      <c r="V7" s="1659" t="n">
        <v>1175.6367</v>
      </c>
      <c r="W7" s="1649">
        <f>V7/AW7-1</f>
        <v/>
      </c>
      <c r="X7" s="1659">
        <f>X13+X17+X21+X25+X31+X41+X35+X47</f>
        <v/>
      </c>
      <c r="Y7" s="1649">
        <f>X7/AY7-1</f>
        <v/>
      </c>
      <c r="Z7" s="1659">
        <f>Z13+Z17+Z21+Z25+Z31+Z41+Z35+Z47</f>
        <v/>
      </c>
      <c r="AA7" s="1649">
        <f>Z7/BA7-1</f>
        <v/>
      </c>
      <c r="AB7" s="1659">
        <f>AB13+AB17+AB21+AB25+AB31+AB41+AB35+AB47</f>
        <v/>
      </c>
      <c r="AC7" s="1649">
        <f>AB7/BC7-1</f>
        <v/>
      </c>
      <c r="AD7" s="1659">
        <f>AD13+AD17+AD21+AD25+AD31+AD41+AD35+AD47</f>
        <v/>
      </c>
      <c r="AE7" s="1649">
        <f>AD7/BE7-1</f>
        <v/>
      </c>
      <c r="AF7" s="1659">
        <f>AF13+AF17+AF21+AF25+AF31+AF41+AF35+AF47</f>
        <v/>
      </c>
      <c r="AG7" s="1649">
        <f>AF7/BG7-1</f>
        <v/>
      </c>
      <c r="AH7" s="1659">
        <f>AH13+AH17+AH21+AH25+AH31+AH41+AH35+AH47</f>
        <v/>
      </c>
      <c r="AI7" s="1649">
        <f>AH7/BI7-1</f>
        <v/>
      </c>
      <c r="AJ7" s="1659">
        <f>AJ13+AJ17+AJ21+AJ25+AJ31+AJ41+AJ35+AJ47</f>
        <v/>
      </c>
      <c r="AK7" s="1649">
        <f>AJ7/BK7-1</f>
        <v/>
      </c>
      <c r="AL7" s="1659">
        <f>AL13+AL17+AL21+AL25+AL31+AL41+AL35+AL47</f>
        <v/>
      </c>
      <c r="AM7" s="1649">
        <f>AL7/BM7-1</f>
        <v/>
      </c>
      <c r="AN7" s="1659">
        <f>AN13+AN17+AN21+AN25+AN31+AN41+AN35+AN47</f>
        <v/>
      </c>
      <c r="AO7" s="1649">
        <f>AN7/BO7-1</f>
        <v/>
      </c>
      <c r="AP7" s="1659">
        <f>AP13+AP17+AP21+AP25+AP31+AP41+AP35+AP47</f>
        <v/>
      </c>
      <c r="AQ7" s="1649">
        <f>AP7/BQ7-1</f>
        <v/>
      </c>
      <c r="AR7" s="1748">
        <f>X7+T7+V7+Z7+AB7+AD7+AF7+AH7+AJ7+AL7+AN7+AP7</f>
      </c>
      <c r="AS7" s="1595">
        <f>AR7/(AU7+AW7+AY7+BA7+BC7+BE7+BG7+BI7+BK7+BM7+BO7+BQ7)-1</f>
        <v/>
      </c>
      <c r="AT7" s="1597" t="n"/>
      <c r="AU7" s="1697" t="n">
        <v>1723.3406</v>
      </c>
      <c r="AV7" s="1683" t="n">
        <v>-0.225322149249974</v>
      </c>
      <c r="AW7" s="1697">
        <f>AW13+AW17+AW21+AW25+AW31+AW41+AW35+AW47</f>
        <v/>
      </c>
      <c r="AX7" s="1684">
        <f>AW7/BX7-1</f>
        <v/>
      </c>
      <c r="AY7" s="1697">
        <f>AY13+AY17+AY21+AY25+AY31+AY41+AY35+AY47</f>
        <v/>
      </c>
      <c r="AZ7" s="1684">
        <f>AY7/BZ7-1</f>
        <v/>
      </c>
      <c r="BA7" s="1697">
        <f>BA13+BA17+BA21+BA25+BA31+BA41+BA35+BA47</f>
        <v/>
      </c>
      <c r="BB7" s="1684">
        <f>BA7/CB7-1</f>
        <v/>
      </c>
      <c r="BC7" s="1733">
        <f>BC13+BC17+BC21+BC25+BC31+BC41+BC35+BC47</f>
        <v/>
      </c>
      <c r="BD7" s="1684">
        <f>BC7/CD7-1</f>
        <v/>
      </c>
      <c r="BE7" s="1659">
        <f>BE13+BE17+BE21+BE25+BE31+BE41+BE35+BE47</f>
        <v/>
      </c>
      <c r="BF7" s="1684">
        <f>BE7/CF7-1</f>
        <v/>
      </c>
      <c r="BG7" s="1659">
        <f>BG13+BG17+BG21+BG25+BG31+BG41+BG35+BG47</f>
        <v/>
      </c>
      <c r="BH7" s="1684">
        <f>BG7/CH7-1</f>
        <v/>
      </c>
      <c r="BI7" s="1659">
        <f>BI13+BI17+BI21+BI25+BI31+BI41+BI35+BI47</f>
        <v/>
      </c>
      <c r="BJ7" s="1684">
        <f>BI7/CJ7-1</f>
        <v/>
      </c>
      <c r="BK7" s="1659">
        <f>BK13+BK17+BK21+BK25+BK31+BK41+BK35+BK47</f>
        <v/>
      </c>
      <c r="BL7" s="1684">
        <f>BK7/CL7-1</f>
        <v/>
      </c>
      <c r="BM7" s="1659">
        <f>BM13+BM17+BM21+BM25+BM31+BM41+BM35+BM47</f>
        <v/>
      </c>
      <c r="BN7" s="1684">
        <f>BM7/CN7-1</f>
        <v/>
      </c>
      <c r="BO7" s="1659">
        <f>BO13+BO17+BO21+BO25+BO31+BO41+BO35+BO47</f>
        <v/>
      </c>
      <c r="BP7" s="1684">
        <f>BO7/CP7-1</f>
        <v/>
      </c>
      <c r="BQ7" s="1659">
        <f>BQ13+BQ17+BQ21+BQ25+BQ31+BQ41+BQ35+BQ47</f>
        <v/>
      </c>
      <c r="BR7" s="1684">
        <f>BQ7/CR7-1</f>
        <v/>
      </c>
      <c r="BS7" s="1653">
        <f>AU7+AW7+AY7+BA7+BC7+BE7+BG7+BI7+BK7+BM7+BO7+BQ7</f>
        <v/>
      </c>
      <c r="BT7" s="1595">
        <f>BS7/CT7-1</f>
        <v/>
      </c>
      <c r="BU7" s="1651" t="n"/>
      <c r="BV7" s="1697">
        <f>BV13+BV17+BV21+BV25+BV31+BV41+BV35+BV47</f>
        <v/>
      </c>
      <c r="BW7" s="1684">
        <f>BV7/CX7-1</f>
        <v/>
      </c>
      <c r="BX7" s="1697">
        <f>BX13+BX17+BX21+BX25+BX31+BX41+BX35+BX47</f>
        <v/>
      </c>
      <c r="BY7" s="1684">
        <f>BX7/CY7-1</f>
        <v/>
      </c>
      <c r="BZ7" s="1697">
        <f>SUM(BZ13,BZ17,BZ21,BZ25,BZ31,BZ41,BZ35,BZ47)</f>
        <v/>
      </c>
      <c r="CA7" s="1683">
        <f>BZ7/CZ7-1</f>
        <v/>
      </c>
      <c r="CB7" s="1697">
        <f>SUM(CB13,CB17,CB21,CB25,CB31,CB41,CB35,CB47)</f>
        <v/>
      </c>
      <c r="CC7" s="1683" t="n">
        <v>0.169916213335731</v>
      </c>
      <c r="CD7" s="1659">
        <f>SUM(CD13,CD17,CD21,CD25,CD31,CD41,CD35,CD47)</f>
        <v/>
      </c>
      <c r="CE7" s="1595">
        <f>CD7/DB7-1</f>
        <v/>
      </c>
      <c r="CF7" s="1659">
        <f>SUM(CF13,CF17,CF21,CF25,CF31,CF41,CF35,CF47)</f>
        <v/>
      </c>
      <c r="CG7" s="1595">
        <f>CF7/DC7-1</f>
        <v/>
      </c>
      <c r="CH7" s="1659">
        <f>SUM(CH13,CH17,CH21,CH25,CH31,CH41,CH35,CH47)</f>
        <v/>
      </c>
      <c r="CI7" s="1595">
        <f>CH7/DD7-1</f>
        <v/>
      </c>
      <c r="CJ7" s="1659">
        <f>SUM(CJ13,CJ17,CJ21,CJ25,CJ31,CJ41,CJ35,CJ47)</f>
        <v/>
      </c>
      <c r="CK7" s="1595">
        <f>CJ7/DE7-1</f>
        <v/>
      </c>
      <c r="CL7" s="1659">
        <f>SUM(CL13,CL17,CL21,CL25,CL31,CL41,CL35,CL47)</f>
        <v/>
      </c>
      <c r="CM7" s="1595">
        <f>CL7/DF7-1</f>
        <v/>
      </c>
      <c r="CN7" s="1653">
        <f>SUM(CN13,CN17,CN21,CN25,CN31,CN41,CN35,CN47)</f>
        <v/>
      </c>
      <c r="CO7" s="1595">
        <f>CN7/DG7-1</f>
        <v/>
      </c>
      <c r="CP7" s="1653">
        <f>SUM(CP13,CP17,CP21,CP25,CP31,CP41,CP35,CP47)</f>
        <v/>
      </c>
      <c r="CQ7" s="1595">
        <f>CP7/DH7-1</f>
        <v/>
      </c>
      <c r="CR7" s="1653">
        <f>SUM(CR13,CR17,CR21,CR25,CR31,CR41,CR35,CR47)</f>
        <v/>
      </c>
      <c r="CS7" s="1595">
        <f>CR7/DI7-1</f>
        <v/>
      </c>
      <c r="CT7" s="1653">
        <f>BV7+BX7+BZ7+CB7+CD7+CF7+CH7+CJ7+CL7+CN7+CP7+CR7</f>
        <v/>
      </c>
      <c r="CU7" s="1595">
        <f>CT7/SUM(CX7:DI7)-1</f>
        <v/>
      </c>
      <c r="CV7" s="1657">
        <f>CR7/CP7-1</f>
        <v/>
      </c>
      <c r="CW7" s="1657" t="n"/>
      <c r="CX7" s="1701" t="n">
        <v>2440.13974</v>
      </c>
      <c r="CY7" s="1697" t="n">
        <v>2470.59464</v>
      </c>
      <c r="CZ7" s="1697" t="n">
        <v>2081.1213</v>
      </c>
      <c r="DA7" s="1697" t="n">
        <v>1936.72348</v>
      </c>
      <c r="DB7" s="1697" t="n">
        <v>2059.81438</v>
      </c>
      <c r="DC7" s="1697" t="n">
        <v>2002.63234</v>
      </c>
      <c r="DD7" s="1697" t="n">
        <v>2124.24194</v>
      </c>
      <c r="DE7" s="1697" t="n">
        <v>1939.06702</v>
      </c>
      <c r="DF7" s="1697" t="n">
        <v>2074.2951</v>
      </c>
      <c r="DG7" s="1697" t="n">
        <v>2066.1964</v>
      </c>
      <c r="DH7" s="1697" t="n">
        <v>1503.2809</v>
      </c>
      <c r="DI7" s="1697" t="n">
        <v>1613.9904</v>
      </c>
      <c r="DJ7" s="1697" t="n">
        <v>24312.09764</v>
      </c>
      <c r="DK7" s="1702" t="n">
        <v>-0.260829304597618</v>
      </c>
      <c r="DL7" s="1661" t="n"/>
      <c r="DM7" s="1735">
        <f>DM13+DM17+DM21+DM25+DM31+DM41+DM35+DM47</f>
        <v/>
      </c>
      <c r="DN7" s="219" t="n"/>
      <c r="DO7" s="1731">
        <f>DO13+DO17+DO21+DO25+DO31+DO41+DO35+DO47</f>
        <v/>
      </c>
      <c r="DP7" s="76" t="n"/>
      <c r="DQ7" s="1731">
        <f>DQ13+DQ17+DQ21+DQ25+DQ31+DQ41+DQ35+DQ47</f>
        <v/>
      </c>
      <c r="DR7" s="76">
        <f>(DQ7-ER7)/ER7</f>
        <v/>
      </c>
      <c r="DS7" s="1736">
        <f>DM7+DO7+DQ7</f>
        <v/>
      </c>
      <c r="DT7" s="1731">
        <f>DT13+DT17+DT21+DT25+DT31+DT41+DT35+DT47</f>
        <v/>
      </c>
      <c r="DU7" s="76">
        <f>(DT7-ET7)/ET7</f>
        <v/>
      </c>
      <c r="DV7" s="1731">
        <f>DV13+DV17+DV21+DV25+DV31+DV41+DV35+DV47</f>
        <v/>
      </c>
      <c r="DW7" s="76">
        <f>(DV7-EV7)/EV7</f>
        <v/>
      </c>
      <c r="DX7" s="1731">
        <f>DX13+DX17+DX21+DX25+DX31+DX41+DX35+DX47</f>
        <v/>
      </c>
      <c r="DY7" s="76">
        <f>(DX7-EX7)/EX7</f>
        <v/>
      </c>
      <c r="DZ7" s="1731">
        <f>DZ13+DZ17+DZ21+DZ25+DZ31+DZ41+DZ35+DZ47</f>
        <v/>
      </c>
      <c r="EA7" s="76">
        <f>(DZ7-EZ7)/EZ7</f>
        <v/>
      </c>
      <c r="EB7" s="1731">
        <f>EB13+EB17+EB21+EB25+EB31+EB41+EB35+EB47</f>
        <v/>
      </c>
      <c r="EC7" s="76">
        <f>(EB7-FB7)/FB7</f>
        <v/>
      </c>
      <c r="ED7" s="1731">
        <f>ED13+ED17+ED21+ED25+ED31+ED41+ED35+ED47</f>
        <v/>
      </c>
      <c r="EE7" s="76">
        <f>(ED7-FD7)/FD7</f>
        <v/>
      </c>
      <c r="EF7" s="1731">
        <f>EF13+EF17+EF21+EF25+EF31+EF41+EF35+EF47</f>
        <v/>
      </c>
      <c r="EG7" s="76">
        <f>(EF7-FF7)/FF7</f>
        <v/>
      </c>
      <c r="EH7" s="1731">
        <f>EH13+EH17+EH21+EH25+EH31+EH41+EH35+EH47</f>
        <v/>
      </c>
      <c r="EI7" s="76">
        <f>(EH7-FH7)/FH7</f>
        <v/>
      </c>
      <c r="EJ7" s="1731">
        <f>EJ13+EJ17+EJ21+EJ25+EJ31+EJ41+EJ35+EJ47</f>
        <v/>
      </c>
      <c r="EK7" s="76">
        <f>(EJ7-FJ7)/FJ7</f>
        <v/>
      </c>
      <c r="EL7" s="1731">
        <f>EL13+EL17+EL21+EL25+EL31+EL41+EL35+EL47</f>
        <v/>
      </c>
      <c r="EM7" s="76">
        <f>(EL7-FL7)/FL7</f>
        <v/>
      </c>
      <c r="EN7" s="76" t="n"/>
      <c r="EO7" s="76" t="n"/>
      <c r="EP7" s="1665" t="n"/>
      <c r="EQ7" s="76" t="n"/>
      <c r="ER7" s="1665" t="n"/>
      <c r="ES7" s="76" t="n"/>
      <c r="ET7" s="1665" t="n"/>
      <c r="EU7" s="76" t="n"/>
      <c r="EV7" s="1665" t="n"/>
      <c r="EW7" s="76" t="n"/>
      <c r="EX7" s="1665" t="n"/>
      <c r="EY7" s="76" t="n"/>
      <c r="EZ7" s="1665" t="n"/>
      <c r="FA7" s="76" t="n"/>
      <c r="FB7" s="1665" t="n"/>
      <c r="FC7" s="76" t="n"/>
      <c r="FD7" s="1665" t="n"/>
      <c r="FE7" s="76" t="n"/>
      <c r="FF7" s="1665" t="n"/>
      <c r="FG7" s="76" t="n"/>
      <c r="FH7" s="1665" t="n"/>
      <c r="FI7" s="76" t="n"/>
      <c r="FJ7" s="1665" t="n"/>
      <c r="FK7" s="76" t="n"/>
      <c r="FL7" s="1736">
        <f>EN7+EP7+ER7+ET7+EV7+EX7+EZ7+FB7+FD7+FF7+FH7+FJ7</f>
        <v/>
      </c>
      <c r="FM7" s="76" t="n"/>
      <c r="FN7" s="1666" t="n"/>
      <c r="FO7" s="1666" t="n"/>
      <c r="FP7" s="1342" t="n"/>
      <c r="FQ7" s="1342" t="n"/>
      <c r="FR7" s="1342" t="n"/>
      <c r="FS7" s="1342" t="n"/>
      <c r="FT7" s="1667" t="n"/>
      <c r="FU7" s="1667" t="n"/>
      <c r="FV7" s="1667" t="n"/>
      <c r="FW7" s="1667" t="n"/>
      <c r="FX7" s="1668" t="n"/>
      <c r="FY7" s="1667" t="n"/>
      <c r="FZ7" s="1668" t="n"/>
      <c r="GA7" s="1667" t="n"/>
      <c r="GB7" s="1668" t="n"/>
      <c r="GC7" s="1669" t="n"/>
      <c r="GD7" s="1641" t="n"/>
      <c r="GF7" s="1639" t="n"/>
      <c r="GG7" s="1580" t="n"/>
      <c r="GH7" s="76" t="n"/>
      <c r="GI7" s="1666" t="n"/>
      <c r="GJ7" s="76" t="n"/>
      <c r="GK7" s="1666" t="n"/>
      <c r="GL7" s="76" t="n"/>
      <c r="GM7" s="1666" t="n"/>
      <c r="GN7" s="76" t="n"/>
      <c r="GO7" s="1666" t="n"/>
      <c r="GP7" s="76" t="n"/>
      <c r="GQ7" s="1666" t="n"/>
      <c r="GR7" s="76" t="n"/>
      <c r="GS7" s="1666" t="n"/>
      <c r="GT7" s="76" t="n"/>
      <c r="GU7" s="1666" t="n"/>
      <c r="GV7" s="76" t="n"/>
      <c r="GW7" s="1666" t="n"/>
      <c r="GX7" s="76" t="n"/>
      <c r="GY7" s="1666" t="n"/>
      <c r="GZ7" s="76" t="n"/>
      <c r="HA7" s="1666" t="n"/>
      <c r="HB7" s="76" t="n"/>
      <c r="HC7" s="1666" t="n"/>
      <c r="HD7" s="76" t="n"/>
      <c r="HE7" s="1671" t="n"/>
      <c r="HF7" s="1666" t="n"/>
      <c r="HG7" s="1672" t="n"/>
      <c r="HH7" s="2074" t="n"/>
      <c r="HI7" s="1674" t="n"/>
      <c r="HJ7" s="1580" t="n"/>
      <c r="HK7" s="1641" t="n"/>
      <c r="HL7" s="1676" t="n"/>
      <c r="HM7" s="1641" t="n"/>
      <c r="HN7" s="1674" t="n"/>
      <c r="HO7" s="76" t="n"/>
      <c r="HP7" s="1676" t="n"/>
      <c r="HQ7" s="1677" t="n"/>
      <c r="HR7" s="1676" t="n"/>
      <c r="HS7" s="1678" t="n"/>
      <c r="HT7" s="1741" t="n"/>
      <c r="HU7" s="1676" t="n"/>
      <c r="HV7" s="1677" t="n"/>
      <c r="HW7" s="1676" t="n"/>
      <c r="HX7" s="1677" t="n"/>
      <c r="HY7" s="1676" t="n"/>
      <c r="HZ7" s="1677" t="n"/>
      <c r="IA7" s="1676" t="n"/>
      <c r="IB7" s="1680" t="n"/>
      <c r="IC7" s="1676" t="n"/>
      <c r="ID7" s="1680" t="n"/>
      <c r="IE7" s="1676" t="n"/>
      <c r="IF7" s="1549" t="n"/>
      <c r="IG7" s="1676" t="n"/>
      <c r="IH7" s="1549" t="n"/>
      <c r="II7" s="1638" t="n"/>
      <c r="IJ7" s="76" t="n"/>
      <c r="IK7" s="1639" t="n"/>
      <c r="IL7" s="1640" t="n"/>
      <c r="IM7" s="1641" t="n"/>
      <c r="IN7" s="1642" t="n"/>
      <c r="IO7" s="1641" t="n"/>
      <c r="IP7" s="1990" t="n"/>
      <c r="IQ7" s="1641" t="n"/>
      <c r="IR7" s="1693" t="n"/>
      <c r="IS7" s="1641" t="n"/>
      <c r="IT7" s="1693" t="n"/>
      <c r="IU7" s="1641" t="n"/>
      <c r="IV7" s="1693" t="n"/>
      <c r="IW7" s="1641" t="n"/>
      <c r="IX7" s="1693" t="n"/>
      <c r="IY7" s="1641" t="n"/>
      <c r="IZ7" s="1693" t="n"/>
      <c r="JA7" s="1641" t="n"/>
      <c r="JB7" s="1693" t="n"/>
      <c r="JC7" s="1641" t="n"/>
      <c r="JD7" s="1693" t="n"/>
      <c r="JE7" s="1641" t="n"/>
      <c r="JF7" s="1694" t="n"/>
      <c r="JG7" s="1641" t="n"/>
      <c r="JH7" s="1695" t="n"/>
      <c r="JI7" s="1672" t="n"/>
      <c r="JJ7" s="1985">
        <f>JH7+JF7+JD7+JB7+IZ7+IX7+IV7+IT7+IR7+IP7+IN7+IL7</f>
        <v/>
      </c>
      <c r="JK7" s="1645" t="n"/>
      <c r="JL7" s="1647" t="n"/>
      <c r="JM7" s="1629" t="n"/>
      <c r="JN7" s="1666" t="n"/>
      <c r="JO7" s="1666" t="n"/>
      <c r="JP7" s="1666" t="n"/>
      <c r="JQ7" s="1666" t="n"/>
      <c r="JR7" s="1666" t="n"/>
      <c r="JS7" s="1666" t="n"/>
      <c r="JT7" s="1666" t="n"/>
      <c r="JU7" s="1666" t="n"/>
      <c r="JV7" s="1666" t="n"/>
      <c r="JW7" s="1666" t="n"/>
      <c r="JX7" s="1666" t="n"/>
      <c r="JY7" s="1666" t="n"/>
    </row>
    <row r="8" hidden="1" ht="27" customFormat="1" customHeight="1" s="258">
      <c r="A8" s="1536" t="inlineStr">
        <is>
          <t>武汉市</t>
        </is>
      </c>
      <c r="B8" s="1593" t="inlineStr">
        <is>
          <t>客运量            （万人）</t>
        </is>
      </c>
      <c r="C8" s="1653" t="n">
        <v>323.8804</v>
      </c>
      <c r="D8" s="1595">
        <f>C8/T8-1</f>
        <v/>
      </c>
      <c r="E8" s="1653" t="n">
        <v>236.0855</v>
      </c>
      <c r="F8" s="1595">
        <f>E8/V8-1</f>
        <v/>
      </c>
      <c r="G8" s="1653" t="n">
        <v>326.996</v>
      </c>
      <c r="H8" s="1595">
        <f>G8/X8-1</f>
        <v/>
      </c>
      <c r="I8" s="1653" t="n">
        <v>335.787</v>
      </c>
      <c r="J8" s="1595">
        <f>I8/Z8-1</f>
        <v/>
      </c>
      <c r="K8" s="1653" t="n">
        <v>327.5977</v>
      </c>
      <c r="L8" s="1595">
        <f>K8/AB8-1</f>
      </c>
      <c r="M8" s="1653" t="n">
        <v>341.1759</v>
      </c>
      <c r="N8" s="1595">
        <f>M8/AD8-1</f>
      </c>
      <c r="O8" s="1653" t="n">
        <v>346.417</v>
      </c>
      <c r="P8" s="1595">
        <f>O8/AF8-1</f>
      </c>
      <c r="Q8" s="1653">
        <f>G8+E8+C8+I8+K8+M8+O8</f>
      </c>
      <c r="R8" s="1595">
        <f>Q8/SUM(T8+V8+X8+Z8+AB8+AD8+AF8)-1</f>
      </c>
      <c r="S8" s="1595" t="n"/>
      <c r="T8" s="1653" t="n">
        <v>255.17</v>
      </c>
      <c r="U8" s="1595">
        <f>T8/AU8-1</f>
        <v/>
      </c>
      <c r="V8" s="1653" t="n">
        <v>252.6521</v>
      </c>
      <c r="W8" s="1595">
        <f>V8/AW8-1</f>
        <v/>
      </c>
      <c r="X8" s="1653" t="n">
        <v>310.1362</v>
      </c>
      <c r="Y8" s="1595">
        <f>X8/AY8-1</f>
        <v/>
      </c>
      <c r="Z8" s="1653" t="n">
        <v>337.1413</v>
      </c>
      <c r="AA8" s="1595">
        <f>Z8/BA8-1</f>
        <v/>
      </c>
      <c r="AB8" s="1653" t="n">
        <v>314.0756</v>
      </c>
      <c r="AC8" s="1595">
        <f>AB8/BC8-1</f>
        <v/>
      </c>
      <c r="AD8" s="1653" t="n">
        <v>322.6236</v>
      </c>
      <c r="AE8" s="1595">
        <f>AD8/BE8-1</f>
        <v/>
      </c>
      <c r="AF8" s="1653" t="n">
        <v>346.4243</v>
      </c>
      <c r="AG8" s="1595">
        <f>AF8/BG8-1</f>
        <v/>
      </c>
      <c r="AH8" s="1653" t="n">
        <v>324.3908</v>
      </c>
      <c r="AI8" s="1595">
        <f>AH8/BI8-1</f>
        <v/>
      </c>
      <c r="AJ8" s="1653" t="n">
        <v>349.4122</v>
      </c>
      <c r="AK8" s="1595">
        <f>AJ8/BK8-1</f>
        <v/>
      </c>
      <c r="AL8" s="1653" t="n">
        <v>330.8522</v>
      </c>
      <c r="AM8" s="1595">
        <f>AL8/BM8-1</f>
        <v/>
      </c>
      <c r="AN8" s="1653" t="n">
        <v>355.1516</v>
      </c>
      <c r="AO8" s="1595">
        <f>AN8/BO8-1</f>
        <v/>
      </c>
      <c r="AP8" s="1653" t="n">
        <v>354.3792</v>
      </c>
      <c r="AQ8" s="1595">
        <f>AP8/BQ8-1</f>
        <v/>
      </c>
      <c r="AR8" s="1748">
        <f>X8+T8+V8+Z8+AB8+AD8+AF8+AH8+AJ8+AL8+AN8+AP8</f>
      </c>
      <c r="AS8" s="1595">
        <f>AR8/(AU8+AW8+AY8+BA8+BC8+BE8+BG8+BI8+BK8+BM8+BO8+BQ8)-1</f>
        <v/>
      </c>
      <c r="AT8" s="1597" t="n"/>
      <c r="AU8" s="1704" t="n">
        <v>37.6839</v>
      </c>
      <c r="AV8" s="1598" t="n">
        <v>1.33887164846077</v>
      </c>
      <c r="AW8" s="1603" t="n">
        <v>32.2358</v>
      </c>
      <c r="AX8" s="1598">
        <f>AW8/BX8-1</f>
        <v/>
      </c>
      <c r="AY8" s="1603" t="n">
        <v>51.9115</v>
      </c>
      <c r="AZ8" s="1598">
        <f>AY8/BZ8-1</f>
        <v/>
      </c>
      <c r="BA8" s="1603" t="n">
        <v>59.0451</v>
      </c>
      <c r="BB8" s="1598">
        <f>BA8/CB8-1</f>
        <v/>
      </c>
      <c r="BC8" s="1705" t="n">
        <v>58.7769</v>
      </c>
      <c r="BD8" s="1598">
        <f>BC8/CD8-1</f>
        <v/>
      </c>
      <c r="BE8" s="1706" t="n">
        <v>53.9891</v>
      </c>
      <c r="BF8" s="1598">
        <f>BE8/CF8-1</f>
        <v/>
      </c>
      <c r="BG8" s="1706" t="n">
        <v>49.2635</v>
      </c>
      <c r="BH8" s="1598">
        <f>BG8/CH8-1</f>
        <v/>
      </c>
      <c r="BI8" s="1706" t="n">
        <v>44.0986</v>
      </c>
      <c r="BJ8" s="1598">
        <f>BI8/CJ8-1</f>
        <v/>
      </c>
      <c r="BK8" s="1706" t="n">
        <v>53.6228</v>
      </c>
      <c r="BL8" s="1598">
        <f>BK8/CL8-1</f>
        <v/>
      </c>
      <c r="BM8" s="1706" t="n">
        <v>298.4348</v>
      </c>
      <c r="BN8" s="1598">
        <f>BM8/CN8-1</f>
        <v/>
      </c>
      <c r="BO8" s="1706" t="n">
        <v>305.8934</v>
      </c>
      <c r="BP8" s="1598">
        <f>BO8/CP8-1</f>
        <v/>
      </c>
      <c r="BQ8" s="1706" t="n">
        <v>300.5135</v>
      </c>
      <c r="BR8" s="1598">
        <f>BQ8/CR8-1</f>
        <v/>
      </c>
      <c r="BS8" s="1603">
        <f>AU8+AW8+AY8+BA8+BC8+BE8+BG8+BI8+BK8+BM8+BO8+BQ8</f>
        <v/>
      </c>
      <c r="BT8" s="1598">
        <f>BS8/CT8-1</f>
        <v/>
      </c>
      <c r="BU8" s="1601" t="n"/>
      <c r="BV8" s="1704" t="n">
        <v>16.112</v>
      </c>
      <c r="BW8" s="1598">
        <f>BV8/CX8-1</f>
        <v/>
      </c>
      <c r="BX8" s="1704" t="n">
        <v>30.1464</v>
      </c>
      <c r="BY8" s="1598">
        <f>BX8/CY8-1</f>
        <v/>
      </c>
      <c r="BZ8" s="1603" t="n">
        <v>51.8241</v>
      </c>
      <c r="CA8" s="1707">
        <f>BZ8/CZ8-1</f>
        <v/>
      </c>
      <c r="CB8" s="1708" t="n">
        <v>51.6056</v>
      </c>
      <c r="CC8" s="1707" t="n">
        <v>1.47317898409382</v>
      </c>
      <c r="CD8" s="1706" t="n">
        <v>51.5205</v>
      </c>
      <c r="CE8" s="1598">
        <f>CD8/DB8-1</f>
        <v/>
      </c>
      <c r="CF8" s="1706" t="n">
        <v>49.033</v>
      </c>
      <c r="CG8" s="1598">
        <f>CF8/DC8-1</f>
        <v/>
      </c>
      <c r="CH8" s="1706" t="n">
        <v>44.255</v>
      </c>
      <c r="CI8" s="1598">
        <f>CH8/DD8-1</f>
        <v/>
      </c>
      <c r="CJ8" s="1603" t="n">
        <v>41.0536</v>
      </c>
      <c r="CK8" s="1598">
        <f>CJ8/DE8-1</f>
        <v/>
      </c>
      <c r="CL8" s="1603" t="n">
        <v>42.8788</v>
      </c>
      <c r="CM8" s="1598">
        <f>CL8/DF8-1</f>
        <v/>
      </c>
      <c r="CN8" s="1603" t="n">
        <v>53.7414</v>
      </c>
      <c r="CO8" s="1598">
        <f>CN8/DG8-1</f>
        <v/>
      </c>
      <c r="CP8" s="1603" t="n">
        <v>54.4987</v>
      </c>
      <c r="CQ8" s="1598">
        <f>CP8/DH8-1</f>
        <v/>
      </c>
      <c r="CR8" s="1709" t="n">
        <v>48.6008</v>
      </c>
      <c r="CS8" s="1598">
        <f>CR8/DI8-1</f>
        <v/>
      </c>
      <c r="CT8" s="1603">
        <f>BV8+BX8+BZ8+CB8+CD8+CF8+CH8+CJ8+CL8+CN8+CP8+CR8</f>
        <v/>
      </c>
      <c r="CU8" s="1598">
        <f>CT8/SUM(CX8:DI8)-1</f>
        <v/>
      </c>
      <c r="CV8" s="1606">
        <f>CR8/CP8-1</f>
        <v/>
      </c>
      <c r="CW8" s="1606" t="n"/>
      <c r="CX8" s="1710" t="n">
        <v>41.84</v>
      </c>
      <c r="CY8" s="1704" t="n">
        <v>39.4199</v>
      </c>
      <c r="CZ8" s="1704" t="n">
        <v>27.866</v>
      </c>
      <c r="DA8" s="1704" t="n">
        <v>20.8661</v>
      </c>
      <c r="DB8" s="1603" t="n">
        <v>27.1825</v>
      </c>
      <c r="DC8" s="1603" t="n">
        <v>34.8018</v>
      </c>
      <c r="DD8" s="1603" t="n">
        <v>36.0061</v>
      </c>
      <c r="DE8" s="1603" t="n">
        <v>29.5853</v>
      </c>
      <c r="DF8" s="1603" t="n">
        <v>28.7441</v>
      </c>
      <c r="DG8" s="1603" t="n">
        <v>19.3083</v>
      </c>
      <c r="DH8" s="1603" t="n">
        <v>14.4904</v>
      </c>
      <c r="DI8" s="1603" t="n">
        <v>11.0277</v>
      </c>
      <c r="DJ8" s="1603" t="n">
        <v>331.1382</v>
      </c>
      <c r="DK8" s="1609" t="n">
        <v>-0.427603773956712</v>
      </c>
      <c r="DL8" s="1610" t="n"/>
      <c r="DM8" s="1711" t="n">
        <v>34.234</v>
      </c>
      <c r="DN8" s="1612">
        <f>(DM8-DV8)/DV8</f>
        <v/>
      </c>
      <c r="DO8" s="1712" t="n">
        <v>30.7588</v>
      </c>
      <c r="DP8" s="1614" t="n"/>
      <c r="DQ8" s="1712" t="n">
        <v>46.278</v>
      </c>
      <c r="DR8" s="1614">
        <f>(DQ8-ER8)/ER8</f>
        <v/>
      </c>
      <c r="DS8" s="1712">
        <f>DM8+DO8+DQ8</f>
        <v/>
      </c>
      <c r="DT8" s="1712" t="n">
        <v>64.37</v>
      </c>
      <c r="DU8" s="1614">
        <f>(DT8-ET8)/ET8</f>
        <v/>
      </c>
      <c r="DV8" s="1712" t="n">
        <v>64.43000000000001</v>
      </c>
      <c r="DW8" s="1614">
        <f>(DV8-EV8)/EV8</f>
        <v/>
      </c>
      <c r="DX8" s="1712" t="n">
        <v>63.33</v>
      </c>
      <c r="DY8" s="1614">
        <f>(DX8-EX8)/EX8</f>
        <v/>
      </c>
      <c r="DZ8" s="1712" t="n">
        <v>61</v>
      </c>
      <c r="EA8" s="1614">
        <f>(DZ8-EZ8)/EZ8</f>
        <v/>
      </c>
      <c r="EB8" s="1713" t="n">
        <v>22.8109</v>
      </c>
      <c r="EC8" s="1614">
        <f>(EB8-FB8)/FB8</f>
        <v/>
      </c>
      <c r="ED8" s="1713" t="n">
        <v>47.2808</v>
      </c>
      <c r="EE8" s="1614">
        <f>(ED8-FD8)/FD8</f>
        <v/>
      </c>
      <c r="EF8" s="1713" t="n">
        <v>49.4189</v>
      </c>
      <c r="EG8" s="1614">
        <f>(EF8-FF8)/FF8</f>
        <v/>
      </c>
      <c r="EH8" s="1713" t="n">
        <v>49.061</v>
      </c>
      <c r="EI8" s="1614">
        <f>(EH8-FH8)/FH8</f>
        <v/>
      </c>
      <c r="EJ8" s="1713" t="n">
        <v>45.5398</v>
      </c>
      <c r="EK8" s="1614">
        <f>(EJ8-FJ8)/FJ8</f>
        <v/>
      </c>
      <c r="EL8" s="1709">
        <f>DM8+DO8+DQ8+DT8+DV8+DX8+DZ8+EB8+ED8+EF8+EH8+EJ8</f>
        <v/>
      </c>
      <c r="EM8" s="1614">
        <f>(EL8-FL8)/FL8</f>
        <v/>
      </c>
      <c r="EN8" s="1714" t="n">
        <v>242</v>
      </c>
      <c r="EO8" s="1614">
        <f>(EN8-FN8)/FN8</f>
        <v/>
      </c>
      <c r="EP8" s="1712" t="n">
        <v>0</v>
      </c>
      <c r="EQ8" s="1614">
        <f>(EP8-FO8)/FO8</f>
        <v/>
      </c>
      <c r="ER8" s="1712" t="n">
        <v>0</v>
      </c>
      <c r="ES8" s="1614">
        <f>(ER8-FP8)/FP8</f>
        <v/>
      </c>
      <c r="ET8" s="1712" t="n">
        <v>11.81</v>
      </c>
      <c r="EU8" s="1614">
        <f>(ET8-FQ8)/FQ8</f>
        <v/>
      </c>
      <c r="EV8" s="1712" t="n">
        <v>29.6318</v>
      </c>
      <c r="EW8" s="1614">
        <f>(EV8-FR8)/FR8</f>
        <v/>
      </c>
      <c r="EX8" s="1712" t="n">
        <v>46.52</v>
      </c>
      <c r="EY8" s="1614">
        <f>(EX8-FS8)/FS8</f>
        <v/>
      </c>
      <c r="EZ8" s="1712" t="n">
        <v>56.69</v>
      </c>
      <c r="FA8" s="1614">
        <f>(EZ8-FT8)/FT8</f>
        <v/>
      </c>
      <c r="FB8" s="1712" t="n">
        <v>70.51000000000001</v>
      </c>
      <c r="FC8" s="1614">
        <f>(FB8-FU8)/FU8</f>
        <v/>
      </c>
      <c r="FD8" s="1712" t="n">
        <v>68.81999999999999</v>
      </c>
      <c r="FE8" s="1614">
        <f>(FD8-FV8)/FV8</f>
        <v/>
      </c>
      <c r="FF8" s="1712" t="n">
        <v>119.45</v>
      </c>
      <c r="FG8" s="1614">
        <f>(FF8-FW8)/FW8</f>
        <v/>
      </c>
      <c r="FH8" s="1712" t="n">
        <v>86.92</v>
      </c>
      <c r="FI8" s="1614">
        <f>(FH8-FY8)/FY8</f>
        <v/>
      </c>
      <c r="FJ8" s="1712" t="n">
        <v>70.5</v>
      </c>
      <c r="FK8" s="1614">
        <f>(FJ8-GA8)/GA8</f>
        <v/>
      </c>
      <c r="FL8" s="1712">
        <f>EN8+EP8+ER8+ET8+EV8+EX8+EZ8+FB8+FD8+FF8+FH8+FJ8</f>
        <v/>
      </c>
      <c r="FM8" s="1614">
        <f>(FL8-(FN8+FO8+FP8+FQ8+FR8+FS8+FT8+FU8+FV8+FW8+FY8+GA8))/(FN8+FO8+FP8+FQ8+FR8+FS8+FT8+FU8+FV8+FW8+FY8+GA8)</f>
        <v/>
      </c>
      <c r="FN8" s="1714" t="n">
        <v>658</v>
      </c>
      <c r="FO8" s="1714" t="n">
        <v>680</v>
      </c>
      <c r="FP8" s="1714" t="n">
        <v>487</v>
      </c>
      <c r="FQ8" s="1714" t="n">
        <v>422</v>
      </c>
      <c r="FR8" s="1714" t="n">
        <v>399</v>
      </c>
      <c r="FS8" s="1714" t="n">
        <v>378</v>
      </c>
      <c r="FT8" s="1715" t="inlineStr">
        <is>
          <t>374.0000</t>
        </is>
      </c>
      <c r="FU8" s="1715" t="inlineStr">
        <is>
          <t>316.0000</t>
        </is>
      </c>
      <c r="FV8" s="1715" t="inlineStr">
        <is>
          <t>349.0000</t>
        </is>
      </c>
      <c r="FW8" s="1715" t="inlineStr">
        <is>
          <t>352.0000</t>
        </is>
      </c>
      <c r="FX8" s="1621">
        <f>(FW8-GY8)/GY8</f>
        <v/>
      </c>
      <c r="FY8" s="1715" t="inlineStr">
        <is>
          <t>291.0000</t>
        </is>
      </c>
      <c r="FZ8" s="1621">
        <f>(FY8-HA8)/HA8</f>
        <v/>
      </c>
      <c r="GA8" s="1715" t="inlineStr">
        <is>
          <t>177.0000</t>
        </is>
      </c>
      <c r="GB8" s="1621">
        <f>(GA8-HC8)/HC8</f>
        <v/>
      </c>
      <c r="GC8" s="1717">
        <f>FN8+FO8+FP8+FQ8+FR8+FS8+FT8+FU8+FV8+FW8+FY8+GA8</f>
        <v/>
      </c>
      <c r="GD8" s="1716">
        <f>(GC8-HE8)/HE8</f>
        <v/>
      </c>
      <c r="GE8" s="1560" t="n"/>
      <c r="GF8" s="1624" t="n"/>
      <c r="GG8" s="1980" t="n">
        <v>729</v>
      </c>
      <c r="GH8" s="1621">
        <f>(GG8-HJ8)/HJ8</f>
        <v/>
      </c>
      <c r="GI8" s="1717" t="n">
        <v>832</v>
      </c>
      <c r="GJ8" s="1621">
        <f>(GI8-HL8)/HL8</f>
        <v/>
      </c>
      <c r="GK8" s="1717" t="n">
        <v>780</v>
      </c>
      <c r="GL8" s="1621">
        <f>(GK8-HN8)/HN8</f>
        <v/>
      </c>
      <c r="GM8" s="1717" t="n">
        <v>808</v>
      </c>
      <c r="GN8" s="1621">
        <f>(GM8-HP8)/HP8</f>
        <v/>
      </c>
      <c r="GO8" s="1717" t="n">
        <v>715</v>
      </c>
      <c r="GP8" s="1621">
        <f>(GO8-HR8)/HR8</f>
        <v/>
      </c>
      <c r="GQ8" s="1717" t="n">
        <v>758</v>
      </c>
      <c r="GR8" s="1621">
        <f>(GQ8-HU8)/HU8</f>
        <v/>
      </c>
      <c r="GS8" s="1717" t="n">
        <v>716</v>
      </c>
      <c r="GT8" s="1621">
        <f>(GS8-HW8)/HW8</f>
        <v/>
      </c>
      <c r="GU8" s="1717" t="n">
        <v>672</v>
      </c>
      <c r="GV8" s="1621">
        <f>(GU8-HY8)/HY8</f>
        <v/>
      </c>
      <c r="GW8" s="1717" t="n">
        <v>710</v>
      </c>
      <c r="GX8" s="1621">
        <f>(GW8-IA8)/IA8</f>
        <v/>
      </c>
      <c r="GY8" s="1717" t="n">
        <v>770</v>
      </c>
      <c r="GZ8" s="1621">
        <f>(GY8-IC8)/IC8</f>
        <v/>
      </c>
      <c r="HA8" s="1717" t="n">
        <v>757</v>
      </c>
      <c r="HB8" s="1621">
        <f>(HA8-IE8)/IE8</f>
        <v/>
      </c>
      <c r="HC8" s="1717" t="n">
        <v>620</v>
      </c>
      <c r="HD8" s="1621">
        <f>(HC8-IG8)/IG8</f>
        <v/>
      </c>
      <c r="HE8" s="1717">
        <f>GG8+GI8+GK8+GM8+GO8+GQ8+GS8+GU8+GW8+GY8+HA8+HC8</f>
        <v/>
      </c>
      <c r="HF8" s="1717">
        <f>HC8+HA8+GY8+GW8+GU8+GS8+GQ8+GO8+GM8+GK8+GI8+GG8</f>
        <v/>
      </c>
      <c r="HG8" s="1623" t="n"/>
      <c r="HH8" s="1718" t="inlineStr">
        <is>
          <t>平均运距181公里</t>
        </is>
      </c>
      <c r="HI8" s="1628" t="n"/>
      <c r="HJ8" s="1980" t="n">
        <v>859</v>
      </c>
      <c r="HK8" s="1626">
        <f>(HJ8-IL8)/IL8</f>
        <v/>
      </c>
      <c r="HL8" s="1719" t="n">
        <v>1080</v>
      </c>
      <c r="HM8" s="1626">
        <f>(HL8-IN8)/IN8</f>
        <v/>
      </c>
      <c r="HN8" s="1719" t="n">
        <v>920</v>
      </c>
      <c r="HO8" s="1720">
        <f>(HN8-IP8)/IP8</f>
        <v/>
      </c>
      <c r="HP8" s="1721" t="n">
        <v>842</v>
      </c>
      <c r="HQ8" s="1722">
        <f>(HP8-IR8)/IR8</f>
        <v/>
      </c>
      <c r="HR8" s="1721" t="n">
        <v>872</v>
      </c>
      <c r="HS8" s="1722">
        <f>(HR8-IT8)/IT8</f>
        <v/>
      </c>
      <c r="HT8" s="1723" t="n"/>
      <c r="HU8" s="1721" t="n">
        <v>857</v>
      </c>
      <c r="HV8" s="1722">
        <f>(HU8-IV8)/IV8</f>
        <v/>
      </c>
      <c r="HW8" s="1721" t="n">
        <v>850</v>
      </c>
      <c r="HX8" s="1722">
        <f>(HW8-IX8)/IX8</f>
        <v/>
      </c>
      <c r="HY8" s="1721" t="n">
        <v>862</v>
      </c>
      <c r="HZ8" s="1637">
        <f>(HY8-IZ8)/IZ8</f>
        <v/>
      </c>
      <c r="IA8" s="1721" t="n">
        <v>850</v>
      </c>
      <c r="IB8" s="1637">
        <f>(IA8-JB8)/JB8</f>
        <v/>
      </c>
      <c r="IC8" s="1721" t="n">
        <v>910</v>
      </c>
      <c r="ID8" s="1637">
        <f>(IC8-JD8)/JD8</f>
        <v/>
      </c>
      <c r="IE8" s="1721" t="n">
        <v>820</v>
      </c>
      <c r="IF8" s="1637">
        <f>(IE8-JF8)/JF8</f>
        <v/>
      </c>
      <c r="IG8" s="1721" t="n">
        <v>733</v>
      </c>
      <c r="IH8" s="1549">
        <f>(IG8-JH8)/JH8</f>
        <v/>
      </c>
      <c r="II8" s="1983">
        <f>HJ8+HL8+HN8+HP8+HR8+HU8+HW8+HY8+IA8+IC8+IE8+IG8</f>
        <v/>
      </c>
      <c r="IJ8" s="76">
        <f>II8/JJ8-1</f>
        <v/>
      </c>
      <c r="IK8" s="1639" t="n"/>
      <c r="IL8" s="1991" t="n">
        <v>901.5</v>
      </c>
      <c r="IM8" s="1668">
        <f>IL8/JN8-1</f>
        <v/>
      </c>
      <c r="IN8" s="1726" t="n">
        <v>1266.06</v>
      </c>
      <c r="IO8" s="1668">
        <f>IN8/JO8-1</f>
        <v/>
      </c>
      <c r="IP8" s="1726" t="n">
        <v>1024</v>
      </c>
      <c r="IQ8" s="1641">
        <f>(IP8-JP8)/JP8</f>
        <v/>
      </c>
      <c r="IR8" s="1725" t="n">
        <v>989</v>
      </c>
      <c r="IS8" s="1668">
        <f>(IR8-JQ8)/JQ8</f>
        <v/>
      </c>
      <c r="IT8" s="1725" t="n">
        <v>971</v>
      </c>
      <c r="IU8" s="1668">
        <f>(IT8-JR8)/JR8</f>
        <v/>
      </c>
      <c r="IV8" s="1725" t="n">
        <v>995</v>
      </c>
      <c r="IW8" s="1668">
        <f>(IV8-JS8)/JS8</f>
        <v/>
      </c>
      <c r="IX8" s="1725" t="n">
        <v>926</v>
      </c>
      <c r="IY8" s="1668">
        <f>(IX8-JT8)/JT8</f>
        <v/>
      </c>
      <c r="IZ8" s="1726" t="n">
        <v>891</v>
      </c>
      <c r="JA8" s="1668">
        <f>(IZ8-JU8)/JU8</f>
        <v/>
      </c>
      <c r="JB8" s="1726" t="n">
        <v>872</v>
      </c>
      <c r="JC8" s="1727">
        <f>(JB8-JV8)/JV8</f>
        <v/>
      </c>
      <c r="JD8" s="1728" t="n">
        <v>961</v>
      </c>
      <c r="JE8" s="1729">
        <f>(JD8-JW8)/JW8</f>
        <v/>
      </c>
      <c r="JF8" s="1730" t="n">
        <v>850</v>
      </c>
      <c r="JG8" s="1626">
        <f>(JF8-JX8)/JX8</f>
        <v/>
      </c>
      <c r="JH8" s="1730" t="n">
        <v>837</v>
      </c>
      <c r="JI8" s="1626">
        <f>(JH8-JY8)/JY8</f>
        <v/>
      </c>
      <c r="JJ8" s="1985">
        <f>JH8+JF8+JD8+JB8+IZ8+IX8+IV8+IT8+IR8+IP8+IN8+IL8</f>
        <v/>
      </c>
      <c r="JK8" s="1645">
        <f>JJ8/JM8-1</f>
        <v/>
      </c>
      <c r="JL8" s="1647" t="n"/>
      <c r="JM8" s="1981" t="n">
        <v>11835.4805546127</v>
      </c>
      <c r="JN8" s="1712" t="n">
        <v>1023.16687225846</v>
      </c>
      <c r="JO8" s="1712" t="n">
        <v>1403.48115287381</v>
      </c>
      <c r="JP8" s="1712" t="n">
        <v>1127.46159440351</v>
      </c>
      <c r="JQ8" s="1712" t="n">
        <v>889.619293281484</v>
      </c>
      <c r="JR8" s="1712" t="n">
        <v>886.202132210805</v>
      </c>
      <c r="JS8" s="1712" t="n">
        <v>946.154561083051</v>
      </c>
      <c r="JT8" s="1712" t="n">
        <v>942.690475153659</v>
      </c>
      <c r="JU8" s="1712" t="n">
        <v>910.197921439832</v>
      </c>
      <c r="JV8" s="1712" t="n">
        <v>914.263388396166</v>
      </c>
      <c r="JW8" s="1712" t="n">
        <v>941.437752016166</v>
      </c>
      <c r="JX8" s="1712" t="n">
        <v>845.421587457363</v>
      </c>
      <c r="JY8" s="1712" t="n">
        <v>1005.38382403839</v>
      </c>
    </row>
    <row r="9" hidden="1" ht="28.8" customFormat="1" customHeight="1" s="953">
      <c r="A9" s="1978" t="n"/>
      <c r="B9" s="1337" t="inlineStr">
        <is>
          <t>旅客周转量        （万人公里）</t>
        </is>
      </c>
      <c r="C9" s="1659" t="n">
        <v>15634.2955</v>
      </c>
      <c r="D9" s="1595">
        <f>C9/T9-1</f>
        <v/>
      </c>
      <c r="E9" s="1653" t="n">
        <v>13762.8961</v>
      </c>
      <c r="F9" s="1595">
        <f>E9/V9-1</f>
        <v/>
      </c>
      <c r="G9" s="1653" t="n">
        <v>18904.2637</v>
      </c>
      <c r="H9" s="1595">
        <f>G9/X9-1</f>
        <v/>
      </c>
      <c r="I9" s="1653" t="n">
        <v>21448.6084</v>
      </c>
      <c r="J9" s="1595">
        <f>I9/Z9-1</f>
        <v/>
      </c>
      <c r="K9" s="1653" t="n">
        <v>20903.5122</v>
      </c>
      <c r="L9" s="1595">
        <f>K9/AB9-1</f>
      </c>
      <c r="M9" s="1653" t="n">
        <v>19301.074</v>
      </c>
      <c r="N9" s="1595">
        <f>M9/AD9-1</f>
      </c>
      <c r="O9" s="1653" t="n">
        <v>19436.1776</v>
      </c>
      <c r="P9" s="1595">
        <f>O9/AF9-1</f>
      </c>
      <c r="Q9" s="1653">
        <f>G9+E9+C9+I9+K9+M9+O9</f>
      </c>
      <c r="R9" s="1595">
        <f>Q9/SUM(T9+V9+X9+Z9+AB9+AD9+AF9)-1</f>
      </c>
      <c r="S9" s="1595" t="n"/>
      <c r="T9" s="1659" t="n">
        <v>12477.0943</v>
      </c>
      <c r="U9" s="1595">
        <f>T9/AU9-1</f>
        <v/>
      </c>
      <c r="V9" s="1731" t="n">
        <v>13721.3293</v>
      </c>
      <c r="W9" s="1649">
        <f>V9/AW9-1</f>
        <v/>
      </c>
      <c r="X9" s="1731" t="n">
        <v>18862.214</v>
      </c>
      <c r="Y9" s="1649">
        <f>X9/AY9-1</f>
        <v/>
      </c>
      <c r="Z9" s="1731" t="n">
        <v>22278.7557</v>
      </c>
      <c r="AA9" s="1649">
        <f>Z9/BA9-1</f>
        <v/>
      </c>
      <c r="AB9" s="1731" t="n">
        <v>19639.6472</v>
      </c>
      <c r="AC9" s="1649">
        <f>AB9/BC9-1</f>
        <v/>
      </c>
      <c r="AD9" s="1731" t="n">
        <v>18002.1549</v>
      </c>
      <c r="AE9" s="1649">
        <f>AD9/BE9-1</f>
        <v/>
      </c>
      <c r="AF9" s="1731" t="n">
        <v>18986.7293</v>
      </c>
      <c r="AG9" s="1649">
        <f>AF9/BG9-1</f>
        <v/>
      </c>
      <c r="AH9" s="1731" t="n">
        <v>17983.9839</v>
      </c>
      <c r="AI9" s="1649">
        <f>AH9/BI9-1</f>
        <v/>
      </c>
      <c r="AJ9" s="1731" t="n">
        <v>19399.7794</v>
      </c>
      <c r="AK9" s="1649">
        <f>AJ9/BK9-1</f>
        <v/>
      </c>
      <c r="AL9" s="1731" t="n">
        <v>21001.8897</v>
      </c>
      <c r="AM9" s="1649">
        <f>AL9/BM9-1</f>
        <v/>
      </c>
      <c r="AN9" s="1731" t="n">
        <v>20735.7868</v>
      </c>
      <c r="AO9" s="1649">
        <f>AN9/BO9-1</f>
        <v/>
      </c>
      <c r="AP9" s="1731" t="n">
        <v>18221.526</v>
      </c>
      <c r="AQ9" s="1649">
        <f>AP9/BQ9-1</f>
        <v/>
      </c>
      <c r="AR9" s="1748">
        <f>X9+T9+V9+Z9+AB9+AD9+AF9+AH9+AJ9+AL9+AN9+AP9</f>
      </c>
      <c r="AS9" s="1595">
        <f>AR9/(AU9+AW9+AY9+BA9+BC9+BE9+BG9+BI9+BK9+BM9+BO9+BQ9)-1</f>
        <v/>
      </c>
      <c r="AT9" s="1597" t="n"/>
      <c r="AU9" s="1732" t="n">
        <v>7357.6606</v>
      </c>
      <c r="AV9" s="1683" t="n">
        <v>1.29728637935462</v>
      </c>
      <c r="AW9" s="1697" t="n">
        <v>8592.7413</v>
      </c>
      <c r="AX9" s="1684">
        <f>AW9/BX9-1</f>
        <v/>
      </c>
      <c r="AY9" s="1697" t="n">
        <v>11829.351</v>
      </c>
      <c r="AZ9" s="1684">
        <f>AY9/BZ9-1</f>
        <v/>
      </c>
      <c r="BA9" s="1697" t="n">
        <v>14101.8988</v>
      </c>
      <c r="BB9" s="1684">
        <f>BA9/CB9-1</f>
        <v/>
      </c>
      <c r="BC9" s="1733" t="n">
        <v>13096.1302</v>
      </c>
      <c r="BD9" s="1684">
        <f>BC9/CD9-1</f>
        <v/>
      </c>
      <c r="BE9" s="1659" t="n">
        <v>11151.9164</v>
      </c>
      <c r="BF9" s="1684">
        <f>BE9/CF9-1</f>
        <v/>
      </c>
      <c r="BG9" s="1659" t="n">
        <v>11759.0194</v>
      </c>
      <c r="BH9" s="1684">
        <f>BG9/CH9-1</f>
        <v/>
      </c>
      <c r="BI9" s="1659" t="n">
        <v>10426.6701</v>
      </c>
      <c r="BJ9" s="1684">
        <f>BI9/CJ9-1</f>
        <v/>
      </c>
      <c r="BK9" s="1659" t="n">
        <v>10838.9018</v>
      </c>
      <c r="BL9" s="1684">
        <f>BK9/CL9-1</f>
        <v/>
      </c>
      <c r="BM9" s="1659" t="n">
        <v>19883.7738</v>
      </c>
      <c r="BN9" s="1684">
        <f>BM9/CN9-1</f>
        <v/>
      </c>
      <c r="BO9" s="1659" t="n">
        <v>18280.0508</v>
      </c>
      <c r="BP9" s="1684">
        <f>BO9/CP9-1</f>
        <v/>
      </c>
      <c r="BQ9" s="1659" t="n">
        <v>14353.3628</v>
      </c>
      <c r="BR9" s="1684">
        <f>BQ9/CR9-1</f>
        <v/>
      </c>
      <c r="BS9" s="1653">
        <f>AU9+AW9+AY9+BA9+BC9+BE9+BG9+BI9+BK9+BM9+BO9+BQ9</f>
        <v/>
      </c>
      <c r="BT9" s="1595">
        <f>BS9/CT9-1</f>
        <v/>
      </c>
      <c r="BU9" s="1651" t="n"/>
      <c r="BV9" s="1732" t="n">
        <v>3202.7616</v>
      </c>
      <c r="BW9" s="1684">
        <f>BV9/CX9-1</f>
        <v/>
      </c>
      <c r="BX9" s="1732" t="n">
        <v>6498.3777</v>
      </c>
      <c r="BY9" s="1684">
        <f>BX9/CY9-1</f>
        <v/>
      </c>
      <c r="BZ9" s="1697" t="n">
        <v>12965.7774</v>
      </c>
      <c r="CA9" s="1684">
        <f>BZ9/CZ9-1</f>
        <v/>
      </c>
      <c r="CB9" s="1697" t="n">
        <v>12228.1172</v>
      </c>
      <c r="CC9" s="1684" t="n">
        <v>4.10035681717594</v>
      </c>
      <c r="CD9" s="1659" t="n">
        <v>10822.1259</v>
      </c>
      <c r="CE9" s="1595">
        <f>CD9/DB9-1</f>
        <v/>
      </c>
      <c r="CF9" s="1659" t="n">
        <v>10400.3617</v>
      </c>
      <c r="CG9" s="1595">
        <f>CF9/DC9-1</f>
        <v/>
      </c>
      <c r="CH9" s="1659" t="n">
        <v>10366.0647</v>
      </c>
      <c r="CI9" s="1595">
        <f>CH9/DD9-1</f>
        <v/>
      </c>
      <c r="CJ9" s="1653" t="n">
        <v>9923.9704</v>
      </c>
      <c r="CK9" s="1595">
        <f>CJ9/DE9-1</f>
        <v/>
      </c>
      <c r="CL9" s="1653" t="n">
        <v>10564.1107</v>
      </c>
      <c r="CM9" s="1595">
        <f>CL9/DF9-1</f>
        <v/>
      </c>
      <c r="CN9" s="1653" t="n">
        <v>11664.962</v>
      </c>
      <c r="CO9" s="1595">
        <f>CN9/DG9-1</f>
        <v/>
      </c>
      <c r="CP9" s="1653" t="n">
        <v>11041.0726</v>
      </c>
      <c r="CQ9" s="1595">
        <f>CP9/DH9-1</f>
        <v/>
      </c>
      <c r="CR9" s="1653" t="n">
        <v>8286.7839</v>
      </c>
      <c r="CS9" s="1595">
        <f>CR9/DI9-1</f>
        <v/>
      </c>
      <c r="CT9" s="1653">
        <f>BV9+BX9+BZ9+CB9+CD9+CF9+CH9+CJ9+CL9+CN9+CP9+CR9</f>
        <v/>
      </c>
      <c r="CU9" s="1595">
        <f>CT9/SUM(CX9:DI9)-1</f>
        <v/>
      </c>
      <c r="CV9" s="1657">
        <f>CR9/CP9-1</f>
        <v/>
      </c>
      <c r="CW9" s="1657" t="n"/>
      <c r="CX9" s="1734" t="n">
        <v>6617.1148</v>
      </c>
      <c r="CY9" s="1732" t="n">
        <v>6063.5557</v>
      </c>
      <c r="CZ9" s="1732" t="n">
        <v>3084.9396</v>
      </c>
      <c r="DA9" s="1732" t="n">
        <v>2397.5023</v>
      </c>
      <c r="DB9" s="1697" t="n">
        <v>3896.5998</v>
      </c>
      <c r="DC9" s="1697" t="n">
        <v>7596.9809</v>
      </c>
      <c r="DD9" s="1697" t="n">
        <v>8376.6057</v>
      </c>
      <c r="DE9" s="1697" t="n">
        <v>5840.0033</v>
      </c>
      <c r="DF9" s="1697" t="n">
        <v>4839.1618</v>
      </c>
      <c r="DG9" s="1697" t="n">
        <v>2657.4221</v>
      </c>
      <c r="DH9" s="1697" t="n">
        <v>2047.6423</v>
      </c>
      <c r="DI9" s="1697" t="n">
        <v>1831.9928</v>
      </c>
      <c r="DJ9" s="1697" t="n">
        <v>55249.5211</v>
      </c>
      <c r="DK9" s="1702" t="n">
        <v>-0.475364942964781</v>
      </c>
      <c r="DL9" s="1661" t="n"/>
      <c r="DM9" s="1735" t="n">
        <v>4523.3012</v>
      </c>
      <c r="DN9" s="219">
        <f>(DM9-DV9)/DV9</f>
        <v/>
      </c>
      <c r="DO9" s="1736" t="n">
        <v>5241.8177</v>
      </c>
      <c r="DP9" s="76" t="n"/>
      <c r="DQ9" s="1736" t="n">
        <v>9511.3416</v>
      </c>
      <c r="DR9" s="76">
        <f>(DQ9-ER9)/ER9</f>
        <v/>
      </c>
      <c r="DS9" s="1736">
        <f>DM9+DO9+DQ9</f>
        <v/>
      </c>
      <c r="DT9" s="1736" t="n">
        <v>14974.0656</v>
      </c>
      <c r="DU9" s="76">
        <f>(DT9-ET9)/ET9</f>
        <v/>
      </c>
      <c r="DV9" s="1736" t="n">
        <v>12893.95</v>
      </c>
      <c r="DW9" s="76">
        <f>(DV9-EV9)/EV9</f>
        <v/>
      </c>
      <c r="DX9" s="1736" t="n">
        <v>11748.48</v>
      </c>
      <c r="DY9" s="76">
        <f>(DX9-EX9)/EX9</f>
        <v/>
      </c>
      <c r="DZ9" s="1736" t="n">
        <v>11974.4</v>
      </c>
      <c r="EA9" s="76">
        <f>(DZ9-EZ9)/EZ9</f>
        <v/>
      </c>
      <c r="EB9" s="1736" t="n">
        <v>3146.1531</v>
      </c>
      <c r="EC9" s="76">
        <f>(EB9-FB9)/FB9</f>
        <v/>
      </c>
      <c r="ED9" s="1736" t="n">
        <v>7805.1603</v>
      </c>
      <c r="EE9" s="76">
        <f>(ED9-FD9)/FD9</f>
        <v/>
      </c>
      <c r="EF9" s="1736" t="n">
        <v>8218.7359</v>
      </c>
      <c r="EG9" s="76">
        <f>(EF9-FF9)/FF9</f>
        <v/>
      </c>
      <c r="EH9" s="1736" t="n">
        <v>7682.7804</v>
      </c>
      <c r="EI9" s="76">
        <f>(EH9-FH9)/FH9</f>
        <v/>
      </c>
      <c r="EJ9" s="1736" t="n">
        <v>7590.2016</v>
      </c>
      <c r="EK9" s="76">
        <f>(EJ9-FJ9)/FJ9</f>
        <v/>
      </c>
      <c r="EL9" s="1731">
        <f>DM9+DO9+DQ9+DT9+DV9+DX9+DZ9+EB9+ED9+EF9+EH9+EJ9</f>
        <v/>
      </c>
      <c r="EM9" s="76">
        <f>(EL9-FL9)/FL9</f>
        <v/>
      </c>
      <c r="EN9" s="1737" t="n">
        <v>32176</v>
      </c>
      <c r="EO9" s="76">
        <f>(EN9-FN9)/FN9</f>
        <v/>
      </c>
      <c r="EP9" s="1736" t="n">
        <v>0</v>
      </c>
      <c r="EQ9" s="76">
        <f>(EP9-FO9)/FO9</f>
        <v/>
      </c>
      <c r="ER9" s="1736" t="n">
        <v>0</v>
      </c>
      <c r="ES9" s="76">
        <f>(ER9-FP9)/FP9</f>
        <v/>
      </c>
      <c r="ET9" s="1736" t="n">
        <v>1657.78</v>
      </c>
      <c r="EU9" s="76">
        <f>(ET9-FQ9)/FQ9</f>
        <v/>
      </c>
      <c r="EV9" s="1736" t="n">
        <v>3232.6954</v>
      </c>
      <c r="EW9" s="76">
        <f>(EV9-FR9)/FR9</f>
        <v/>
      </c>
      <c r="EX9" s="1736" t="n">
        <v>5143.86</v>
      </c>
      <c r="EY9" s="76">
        <f>(EX9-FS9)/FS9</f>
        <v/>
      </c>
      <c r="EZ9" s="1736" t="n">
        <v>6327.49</v>
      </c>
      <c r="FA9" s="76">
        <f>(EZ9-FT9)/FT9</f>
        <v/>
      </c>
      <c r="FB9" s="1736" t="n">
        <v>8401.23</v>
      </c>
      <c r="FC9" s="76">
        <f>(FB9-FU9)/FU9</f>
        <v/>
      </c>
      <c r="FD9" s="1736" t="n">
        <v>7891.29</v>
      </c>
      <c r="FE9" s="76">
        <f>(FD9-FV9)/FV9</f>
        <v/>
      </c>
      <c r="FF9" s="1736" t="n">
        <v>14166.05</v>
      </c>
      <c r="FG9" s="76">
        <f>(FF9-FW9)/FW9</f>
        <v/>
      </c>
      <c r="FH9" s="1736" t="n">
        <v>10477.87</v>
      </c>
      <c r="FI9" s="76">
        <f>(FH9-FY9)/FY9</f>
        <v/>
      </c>
      <c r="FJ9" s="1736" t="n">
        <v>7962.9</v>
      </c>
      <c r="FK9" s="76">
        <f>(FJ9-GA9)/GA9</f>
        <v/>
      </c>
      <c r="FL9" s="1736">
        <f>EN9+EP9+ER9+ET9+EV9+EX9+EZ9+FB9+FD9+FF9+FH9+FJ9</f>
        <v/>
      </c>
      <c r="FM9" s="76">
        <f>(FL9-(FN9+FO9+FP9+FQ9+FR9+FS9+FT9+FU9+FV9+FW9+FY9+GA9))/(FN9+FO9+FP9+FQ9+FR9+FS9+FT9+FU9+FV9+FW9+FY9+GA9)</f>
        <v/>
      </c>
      <c r="FN9" s="1737" t="n">
        <v>48861</v>
      </c>
      <c r="FO9" s="1737" t="n">
        <v>42276</v>
      </c>
      <c r="FP9" s="1737" t="n">
        <v>36525</v>
      </c>
      <c r="FQ9" s="1737" t="n">
        <v>38051</v>
      </c>
      <c r="FR9" s="1737" t="n">
        <v>35571</v>
      </c>
      <c r="FS9" s="1737" t="n">
        <v>34710</v>
      </c>
      <c r="FT9" s="1738" t="inlineStr">
        <is>
          <t>33,437.0000</t>
        </is>
      </c>
      <c r="FU9" s="1738" t="inlineStr">
        <is>
          <t>35,219.0000</t>
        </is>
      </c>
      <c r="FV9" s="1738" t="inlineStr">
        <is>
          <t>34,369.0000</t>
        </is>
      </c>
      <c r="FW9" s="1738" t="inlineStr">
        <is>
          <t>42,294.0000</t>
        </is>
      </c>
      <c r="FX9" s="1668">
        <f>(FW9-GY9)/GY9</f>
        <v/>
      </c>
      <c r="FY9" s="1738" t="inlineStr">
        <is>
          <t>30,906.0000</t>
        </is>
      </c>
      <c r="FZ9" s="1668">
        <f>(FY9-HA9)/HA9</f>
        <v/>
      </c>
      <c r="GA9" s="1738" t="inlineStr">
        <is>
          <t>22,497.0000</t>
        </is>
      </c>
      <c r="GB9" s="1668">
        <f>(GA9-HC9)/HC9</f>
        <v/>
      </c>
      <c r="GC9" s="1726">
        <f>FN9+FO9+FP9+FQ9+FR9+FS9+FT9+FU9+FV9+FW9+FY9+GA9</f>
        <v/>
      </c>
      <c r="GD9" s="1739">
        <f>(GC9-HE9)/HE9</f>
        <v/>
      </c>
      <c r="GE9" s="1670" t="n"/>
      <c r="GF9" s="1639" t="n"/>
      <c r="GG9" s="1988" t="n">
        <v>43743</v>
      </c>
      <c r="GH9" s="76">
        <f>(GG9-HJ9)/HJ9</f>
        <v/>
      </c>
      <c r="GI9" s="1736" t="n">
        <v>52486</v>
      </c>
      <c r="GJ9" s="76">
        <f>(GI9-HL9)/HL9</f>
        <v/>
      </c>
      <c r="GK9" s="1736" t="n">
        <v>53040</v>
      </c>
      <c r="GL9" s="76">
        <f>(GK9-HN9)/HN9</f>
        <v/>
      </c>
      <c r="GM9" s="1736" t="n">
        <v>57218</v>
      </c>
      <c r="GN9" s="76">
        <f>(GM9-HP9)/HP9</f>
        <v/>
      </c>
      <c r="GO9" s="1736" t="n">
        <v>53423</v>
      </c>
      <c r="GP9" s="76">
        <f>(GO9-HR9)/HR9</f>
        <v/>
      </c>
      <c r="GQ9" s="1736" t="n">
        <v>58100</v>
      </c>
      <c r="GR9" s="76">
        <f>(GQ9-HU9)/HU9</f>
        <v/>
      </c>
      <c r="GS9" s="1736" t="n">
        <v>59610</v>
      </c>
      <c r="GT9" s="76">
        <f>(GS9-HW9)/HW9</f>
        <v/>
      </c>
      <c r="GU9" s="1736" t="n">
        <v>61763</v>
      </c>
      <c r="GV9" s="76">
        <f>(GU9-HY9)/HY9</f>
        <v/>
      </c>
      <c r="GW9" s="1736" t="n">
        <v>55495</v>
      </c>
      <c r="GX9" s="76">
        <f>(GW9-IA9)/IA9</f>
        <v/>
      </c>
      <c r="GY9" s="1736" t="n">
        <v>69170</v>
      </c>
      <c r="GZ9" s="76">
        <f>(GY9-IC9)/IC9</f>
        <v/>
      </c>
      <c r="HA9" s="1736" t="n">
        <v>60019</v>
      </c>
      <c r="HB9" s="76">
        <f>(HA9-IE9)/IE9</f>
        <v/>
      </c>
      <c r="HC9" s="1736" t="n">
        <v>45793</v>
      </c>
      <c r="HD9" s="76">
        <f>(HC9-IG9)/IG9</f>
        <v/>
      </c>
      <c r="HE9" s="1726">
        <f>GG9+GI9+GK9+GM9+GO9+GQ9+GS9+GU9+GW9+GY9+HA9+HC9</f>
        <v/>
      </c>
      <c r="HF9" s="1736">
        <f>HC9+HA9+GY9+GW9+GU9+GS9+GQ9+GO9+GM9+GK9+GI9+GG9</f>
        <v/>
      </c>
      <c r="HG9" s="1641" t="n"/>
      <c r="HH9" s="1661" t="n"/>
      <c r="HI9" s="1674" t="n"/>
      <c r="HJ9" s="1988" t="n">
        <v>57685</v>
      </c>
      <c r="HK9" s="1672">
        <f>(HJ9-IL9)/IL9</f>
        <v/>
      </c>
      <c r="HL9" s="1740" t="n">
        <v>99500</v>
      </c>
      <c r="HM9" s="1672">
        <f>(HL9-IN9)/IN9</f>
        <v/>
      </c>
      <c r="HN9" s="1740" t="n">
        <v>56846</v>
      </c>
      <c r="HO9" s="1678">
        <f>(HN9-IP9)/IP9</f>
        <v/>
      </c>
      <c r="HP9" s="1741" t="n">
        <v>66880</v>
      </c>
      <c r="HQ9" s="1555">
        <f>(HP9-IR9)/IR9</f>
        <v/>
      </c>
      <c r="HR9" s="1741" t="n">
        <v>61855</v>
      </c>
      <c r="HS9" s="1555">
        <f>(HR9-IT9)/IT9</f>
        <v/>
      </c>
      <c r="HT9" s="1678" t="n"/>
      <c r="HU9" s="1741" t="n">
        <v>65069</v>
      </c>
      <c r="HV9" s="1555">
        <f>(HU9-IV9)/IV9</f>
        <v/>
      </c>
      <c r="HW9" s="1741" t="n">
        <v>61000</v>
      </c>
      <c r="HX9" s="1555">
        <f>(HW9-IX9)/IX9</f>
        <v/>
      </c>
      <c r="HY9" s="1741" t="n">
        <v>65448</v>
      </c>
      <c r="HZ9" s="1677">
        <f>(HY9-IZ9)/IZ9</f>
        <v/>
      </c>
      <c r="IA9" s="1741" t="n">
        <v>59200</v>
      </c>
      <c r="IB9" s="1680">
        <f>(IA9-JB9)/JB9</f>
        <v/>
      </c>
      <c r="IC9" s="1741" t="n">
        <v>67800</v>
      </c>
      <c r="ID9" s="1680">
        <f>(IC9-JD9)/JD9</f>
        <v/>
      </c>
      <c r="IE9" s="1741" t="n">
        <v>58500</v>
      </c>
      <c r="IF9" s="1549">
        <f>(IE9-JF9)/JF9</f>
        <v/>
      </c>
      <c r="IG9" s="1741" t="n">
        <v>52982</v>
      </c>
      <c r="IH9" s="1549">
        <f>(IG9-JH9)/JH9</f>
        <v/>
      </c>
      <c r="II9" s="1983">
        <f>HJ9+HL9+HN9+HP9+HR9+HU9+HW9+HY9+IA9+IC9+IE9+IG9</f>
        <v/>
      </c>
      <c r="IJ9" s="76">
        <f>II9/JJ9-1</f>
        <v/>
      </c>
      <c r="IK9" s="1639" t="n"/>
      <c r="IL9" s="1988" t="n">
        <v>62871.85</v>
      </c>
      <c r="IM9" s="76">
        <f>IL9/JN9-1</f>
        <v/>
      </c>
      <c r="IN9" s="1736" t="n">
        <v>116886.33</v>
      </c>
      <c r="IO9" s="76">
        <f>IN9/JO9-1</f>
        <v/>
      </c>
      <c r="IP9" s="1736" t="n">
        <v>60635</v>
      </c>
      <c r="IQ9" s="1641">
        <f>(IP9-JP9)/JP9</f>
        <v/>
      </c>
      <c r="IR9" s="1742" t="n">
        <v>70132</v>
      </c>
      <c r="IS9" s="76">
        <f>(IR9-JQ9)/JQ9</f>
        <v/>
      </c>
      <c r="IT9" s="1742" t="n">
        <v>66382</v>
      </c>
      <c r="IU9" s="76">
        <f>(IT9-JR9)/JR9</f>
        <v/>
      </c>
      <c r="IV9" s="1742" t="n">
        <v>67927</v>
      </c>
      <c r="IW9" s="76">
        <f>(IV9-JS9)/JS9</f>
        <v/>
      </c>
      <c r="IX9" s="1742" t="n">
        <v>62445</v>
      </c>
      <c r="IY9" s="76">
        <f>(IX9-JT9)/JT9</f>
        <v/>
      </c>
      <c r="IZ9" s="1736" t="n">
        <v>65854</v>
      </c>
      <c r="JA9" s="76">
        <f>(IZ9-JU9)/JU9</f>
        <v/>
      </c>
      <c r="JB9" s="1736" t="n">
        <v>59463</v>
      </c>
      <c r="JC9" s="1641">
        <f>(JB9-JV9)/JV9</f>
        <v/>
      </c>
      <c r="JD9" s="1736" t="n">
        <v>69092</v>
      </c>
      <c r="JE9" s="1672">
        <f>(JD9-JW9)/JW9</f>
        <v/>
      </c>
      <c r="JF9" s="1736" t="n">
        <v>59000</v>
      </c>
      <c r="JG9" s="1672">
        <f>(JF9-JX9)/JX9</f>
        <v/>
      </c>
      <c r="JH9" s="1736" t="n">
        <v>53130</v>
      </c>
      <c r="JI9" s="1672">
        <f>(JH9-JY9)/JY9</f>
        <v/>
      </c>
      <c r="JJ9" s="1985">
        <f>JH9+JF9+JD9+JB9+IZ9+IX9+IV9+IT9+IR9+IP9+IN9+IL9</f>
        <v/>
      </c>
      <c r="JK9" s="1645">
        <f>JJ9/JM9-1</f>
        <v/>
      </c>
      <c r="JL9" s="1647" t="n"/>
      <c r="JM9" s="1988" t="n">
        <v>810884.7</v>
      </c>
      <c r="JN9" s="1736" t="n">
        <v>65198.85</v>
      </c>
      <c r="JO9" s="1736" t="n">
        <v>129330.4</v>
      </c>
      <c r="JP9" s="1736" t="n">
        <v>57156.36</v>
      </c>
      <c r="JQ9" s="1736" t="n">
        <v>63756.29</v>
      </c>
      <c r="JR9" s="1736" t="n">
        <v>58492.25</v>
      </c>
      <c r="JS9" s="1736" t="n">
        <v>59667.59</v>
      </c>
      <c r="JT9" s="1736" t="n">
        <v>64957.84</v>
      </c>
      <c r="JU9" s="1736" t="n">
        <v>63534.8</v>
      </c>
      <c r="JV9" s="1736" t="n">
        <v>58673.42</v>
      </c>
      <c r="JW9" s="1736" t="n">
        <v>72436.5</v>
      </c>
      <c r="JX9" s="1736" t="n">
        <v>58593.75</v>
      </c>
      <c r="JY9" s="1736" t="n">
        <v>59086.65</v>
      </c>
    </row>
    <row r="10" hidden="1" ht="28.8" customFormat="1" customHeight="1" s="258">
      <c r="A10" s="1536" t="inlineStr">
        <is>
          <t>黄石市</t>
        </is>
      </c>
      <c r="B10" s="1593" t="inlineStr">
        <is>
          <t>客运量            （万人）</t>
        </is>
      </c>
      <c r="C10" s="1653" t="n">
        <v>75.4816</v>
      </c>
      <c r="D10" s="1595">
        <f>C10/T10-1</f>
        <v/>
      </c>
      <c r="E10" s="1653" t="n">
        <v>84.62350000000001</v>
      </c>
      <c r="F10" s="1595">
        <f>E10/V10-1</f>
        <v/>
      </c>
      <c r="G10" s="1653" t="n">
        <v>79.36920000000001</v>
      </c>
      <c r="H10" s="1595">
        <f>G10/X10-1</f>
        <v/>
      </c>
      <c r="I10" s="1653" t="n">
        <v>78.3745</v>
      </c>
      <c r="J10" s="1595">
        <f>I10/Z10-1</f>
        <v/>
      </c>
      <c r="K10" s="1653" t="n">
        <v>75.5822</v>
      </c>
      <c r="L10" s="1595">
        <f>K10/AB10-1</f>
      </c>
      <c r="M10" s="1653" t="n">
        <v>74.7909</v>
      </c>
      <c r="N10" s="1595">
        <f>M10/AD10-1</f>
      </c>
      <c r="O10" s="1653" t="n">
        <v>71.2988</v>
      </c>
      <c r="P10" s="1595">
        <f>O10/AF10-1</f>
      </c>
      <c r="Q10" s="1653">
        <f>G10+E10+C10+I10+K10+M10+O10</f>
      </c>
      <c r="R10" s="1595">
        <f>Q10/SUM(T10+V10+X10+Z10+AB10+AD10+AF10)-1</f>
      </c>
      <c r="S10" s="1595" t="n"/>
      <c r="T10" s="1653" t="n">
        <v>98.0308</v>
      </c>
      <c r="U10" s="1595">
        <f>T10/AU10-1</f>
        <v/>
      </c>
      <c r="V10" s="1653" t="n">
        <v>96.92010000000001</v>
      </c>
      <c r="W10" s="1595">
        <f>V10/AW10-1</f>
        <v/>
      </c>
      <c r="X10" s="1653" t="n">
        <v>92.5724</v>
      </c>
      <c r="Y10" s="1595">
        <f>X10/AY10-1</f>
        <v/>
      </c>
      <c r="Z10" s="1653" t="n">
        <v>92.9372</v>
      </c>
      <c r="AA10" s="1595">
        <f>Z10/BA10-1</f>
        <v/>
      </c>
      <c r="AB10" s="1653" t="n">
        <v>91.2247</v>
      </c>
      <c r="AC10" s="1595">
        <f>AB10/BC10-1</f>
        <v/>
      </c>
      <c r="AD10" s="1653" t="n">
        <v>87.0116</v>
      </c>
      <c r="AE10" s="1595">
        <f>AD10/BE10-1</f>
        <v/>
      </c>
      <c r="AF10" s="1653" t="n">
        <v>86.83920000000001</v>
      </c>
      <c r="AG10" s="1595">
        <f>AF10/BG10-1</f>
        <v/>
      </c>
      <c r="AH10" s="1653" t="n">
        <v>84.9174</v>
      </c>
      <c r="AI10" s="1595">
        <f>AH10/BI10-1</f>
        <v/>
      </c>
      <c r="AJ10" s="1653" t="n">
        <v>84.3078</v>
      </c>
      <c r="AK10" s="1595">
        <f>AJ10/BK10-1</f>
        <v/>
      </c>
      <c r="AL10" s="1653" t="n">
        <v>84.4888</v>
      </c>
      <c r="AM10" s="1595">
        <f>AL10/BM10-1</f>
        <v/>
      </c>
      <c r="AN10" s="1653" t="n">
        <v>82.6305</v>
      </c>
      <c r="AO10" s="1595">
        <f>AN10/BO10-1</f>
        <v/>
      </c>
      <c r="AP10" s="1653" t="n">
        <v>77.1923</v>
      </c>
      <c r="AQ10" s="1595">
        <f>AP10/BQ10-1</f>
        <v/>
      </c>
      <c r="AR10" s="1748">
        <f>X10+T10+V10+Z10+AB10+AD10+AF10+AH10+AJ10+AL10+AN10+AP10</f>
      </c>
      <c r="AS10" s="1595">
        <f>AR10/(AU10+AW10+AY10+BA10+BC10+BE10+BG10+BI10+BK10+BM10+BO10+BQ10)-1</f>
        <v/>
      </c>
      <c r="AT10" s="1597" t="n"/>
      <c r="AU10" s="1704" t="n">
        <v>99.9872</v>
      </c>
      <c r="AV10" s="1598" t="n">
        <v>-0.23338396202618</v>
      </c>
      <c r="AW10" s="1603" t="n">
        <v>105.6907</v>
      </c>
      <c r="AX10" s="1598">
        <f>AW10/BX10-1</f>
        <v/>
      </c>
      <c r="AY10" s="1603" t="n">
        <v>94.5163</v>
      </c>
      <c r="AZ10" s="1598">
        <f>AY10/BZ10-1</f>
        <v/>
      </c>
      <c r="BA10" s="1603" t="n">
        <v>96.84699999999999</v>
      </c>
      <c r="BB10" s="1598">
        <f>BA10/CB10-1</f>
        <v/>
      </c>
      <c r="BC10" s="1705" t="n">
        <v>95.4546</v>
      </c>
      <c r="BD10" s="1598">
        <f>BC10/CD10-1</f>
        <v/>
      </c>
      <c r="BE10" s="1706" t="n">
        <v>89.66970000000001</v>
      </c>
      <c r="BF10" s="1598">
        <f>BE10/CF10-1</f>
        <v/>
      </c>
      <c r="BG10" s="1706" t="n">
        <v>88.85129999999999</v>
      </c>
      <c r="BH10" s="1598">
        <f>BG10/CH10-1</f>
        <v/>
      </c>
      <c r="BI10" s="1706" t="n">
        <v>86.154</v>
      </c>
      <c r="BJ10" s="1598">
        <f>BI10/CJ10-1</f>
        <v/>
      </c>
      <c r="BK10" s="1706" t="n">
        <v>85.2698</v>
      </c>
      <c r="BL10" s="1598">
        <f>BK10/CL10-1</f>
        <v/>
      </c>
      <c r="BM10" s="1706" t="n">
        <v>88.167</v>
      </c>
      <c r="BN10" s="1598">
        <f>BM10/CN10-1</f>
        <v/>
      </c>
      <c r="BO10" s="1706" t="n">
        <v>86.08199999999999</v>
      </c>
      <c r="BP10" s="1598">
        <f>BO10/CP10-1</f>
        <v/>
      </c>
      <c r="BQ10" s="1706" t="n">
        <v>85.1485</v>
      </c>
      <c r="BR10" s="1598">
        <f>BQ10/CR10-1</f>
        <v/>
      </c>
      <c r="BS10" s="1603">
        <f>AU10+AW10+AY10+BA10+BC10+BE10+BG10+BI10+BK10+BM10+BO10+BQ10</f>
        <v/>
      </c>
      <c r="BT10" s="1598">
        <f>BS10/CT10-1</f>
        <v/>
      </c>
      <c r="BU10" s="1601" t="n"/>
      <c r="BV10" s="1704" t="n">
        <v>130.4267</v>
      </c>
      <c r="BW10" s="1598">
        <f>BV10/CX10-1</f>
        <v/>
      </c>
      <c r="BX10" s="1704" t="n">
        <v>126.2962</v>
      </c>
      <c r="BY10" s="1598">
        <f>BX10/CY10-1</f>
        <v/>
      </c>
      <c r="BZ10" s="1603" t="n">
        <v>116.94</v>
      </c>
      <c r="CA10" s="1598">
        <f>BZ10/CZ10-1</f>
        <v/>
      </c>
      <c r="CB10" s="1603" t="n">
        <v>110.3304</v>
      </c>
      <c r="CC10" s="1598" t="n">
        <v>-0.0294788250693164</v>
      </c>
      <c r="CD10" s="1706" t="n">
        <v>106.0867</v>
      </c>
      <c r="CE10" s="1598">
        <f>CD10/DB10-1</f>
        <v/>
      </c>
      <c r="CF10" s="1706" t="n">
        <v>104.8661</v>
      </c>
      <c r="CG10" s="1598">
        <f>CF10/DC10-1</f>
        <v/>
      </c>
      <c r="CH10" s="1706" t="n">
        <v>103.034</v>
      </c>
      <c r="CI10" s="1598">
        <f>CH10/DD10-1</f>
        <v/>
      </c>
      <c r="CJ10" s="1603" t="n">
        <v>105.8968</v>
      </c>
      <c r="CK10" s="1598">
        <f>CJ10/DE10-1</f>
        <v/>
      </c>
      <c r="CL10" s="1603">
        <f>100.995+0.8543</f>
        <v/>
      </c>
      <c r="CM10" s="1598">
        <f>CL10/DF10-1</f>
        <v/>
      </c>
      <c r="CN10" s="1603">
        <f>103.2384+CN12</f>
        <v/>
      </c>
      <c r="CO10" s="1598">
        <f>CN10/DG10-1</f>
        <v/>
      </c>
      <c r="CP10" s="1603" t="n">
        <v>102.4101</v>
      </c>
      <c r="CQ10" s="1598">
        <f>CP10/DH10-1</f>
        <v/>
      </c>
      <c r="CR10" s="1706" t="n">
        <v>99.4393</v>
      </c>
      <c r="CS10" s="1598">
        <f>CR10/DI10-1</f>
        <v/>
      </c>
      <c r="CT10" s="1603">
        <f>BV10+BX10+BZ10+CB10+CD10+CF10+CH10+CJ10+CL10+CN10+CP10+CR10</f>
        <v/>
      </c>
      <c r="CU10" s="1598">
        <f>CT10/SUM(CX10:DI10)-1</f>
        <v/>
      </c>
      <c r="CV10" s="1606">
        <f>CR10/CP10-1</f>
        <v/>
      </c>
      <c r="CW10" s="1606" t="n"/>
      <c r="CX10" s="1710" t="n">
        <v>133.1497</v>
      </c>
      <c r="CY10" s="1704" t="n">
        <v>137.043</v>
      </c>
      <c r="CZ10" s="1704" t="n">
        <v>128.3821</v>
      </c>
      <c r="DA10" s="1704" t="n">
        <v>113.6816</v>
      </c>
      <c r="DB10" s="1603" t="n">
        <v>117.3616</v>
      </c>
      <c r="DC10" s="1603" t="n">
        <v>115.9329</v>
      </c>
      <c r="DD10" s="1603" t="n">
        <v>117.3211</v>
      </c>
      <c r="DE10" s="1603" t="n">
        <v>118.3142</v>
      </c>
      <c r="DF10" s="1603" t="n">
        <v>118.0588</v>
      </c>
      <c r="DG10" s="1603" t="n">
        <v>119.5856</v>
      </c>
      <c r="DH10" s="1603" t="n">
        <v>104.0359</v>
      </c>
      <c r="DI10" s="1603" t="n">
        <v>115.3461</v>
      </c>
      <c r="DJ10" s="1603" t="n">
        <v>1438.2126</v>
      </c>
      <c r="DK10" s="1609" t="n">
        <v>-0.104342945837697</v>
      </c>
      <c r="DL10" s="1610" t="n"/>
      <c r="DM10" s="1711" t="n">
        <v>136.862</v>
      </c>
      <c r="DN10" s="1612">
        <f>(DM10-DV10)/DV10</f>
        <v/>
      </c>
      <c r="DO10" s="1712" t="n">
        <v>147.0029</v>
      </c>
      <c r="DP10" s="1614" t="n"/>
      <c r="DQ10" s="1712" t="n">
        <v>136.2224</v>
      </c>
      <c r="DR10" s="1614">
        <f>(DQ10-ER10)/ER10</f>
        <v/>
      </c>
      <c r="DS10" s="1712">
        <f>DM10+DO10+DQ10</f>
        <v/>
      </c>
      <c r="DT10" s="1712" t="n">
        <v>136.2181</v>
      </c>
      <c r="DU10" s="1614">
        <f>(DT10-ET10)/ET10</f>
        <v/>
      </c>
      <c r="DV10" s="1712" t="n">
        <v>136.7568</v>
      </c>
      <c r="DW10" s="1614">
        <f>(DV10-EV10)/EV10</f>
        <v/>
      </c>
      <c r="DX10" s="1712" t="n">
        <v>133.481</v>
      </c>
      <c r="DY10" s="1614">
        <f>(DX10-EX10)/EX10</f>
        <v/>
      </c>
      <c r="DZ10" s="1712" t="n">
        <v>132.9982</v>
      </c>
      <c r="EA10" s="1614">
        <f>(DZ10-EZ10)/EZ10</f>
        <v/>
      </c>
      <c r="EB10" s="1712" t="n">
        <v>119.4692</v>
      </c>
      <c r="EC10" s="1614">
        <f>(EB10-FB10)/FB10</f>
        <v/>
      </c>
      <c r="ED10" s="1712" t="n">
        <v>129.9068</v>
      </c>
      <c r="EE10" s="1614">
        <f>(ED10-FD10)/FD10</f>
        <v/>
      </c>
      <c r="EF10" s="1712" t="n">
        <v>133.9978</v>
      </c>
      <c r="EG10" s="1614">
        <f>(EF10-FF10)/FF10</f>
        <v/>
      </c>
      <c r="EH10" s="1712" t="n">
        <v>130.2118</v>
      </c>
      <c r="EI10" s="1614">
        <f>(EH10-FH10)/FH10</f>
        <v/>
      </c>
      <c r="EJ10" s="1712" t="n">
        <v>132.6356</v>
      </c>
      <c r="EK10" s="1614">
        <f>(EJ10-FJ10)/FJ10</f>
        <v/>
      </c>
      <c r="EL10" s="1709">
        <f>DM10+DO10+DQ10+DT10+DV10+DX10+DZ10+EB10+ED10+EF10+EH10+EJ10</f>
        <v/>
      </c>
      <c r="EM10" s="1614">
        <f>(EL10-FL10)/FL10</f>
        <v/>
      </c>
      <c r="EN10" s="1717" t="n">
        <v>182.38</v>
      </c>
      <c r="EO10" s="1614">
        <f>(EN10-FN10)/FN10</f>
        <v/>
      </c>
      <c r="EP10" s="1712" t="n">
        <v>0</v>
      </c>
      <c r="EQ10" s="1614">
        <f>(EP10-FO10)/FO10</f>
        <v/>
      </c>
      <c r="ER10" s="1712" t="n">
        <v>0</v>
      </c>
      <c r="ES10" s="1614">
        <f>(ER10-FP10)/FP10</f>
        <v/>
      </c>
      <c r="ET10" s="1712" t="n">
        <v>86.98</v>
      </c>
      <c r="EU10" s="1614">
        <f>(ET10-FQ10)/FQ10</f>
        <v/>
      </c>
      <c r="EV10" s="1712" t="n">
        <v>69.70999999999999</v>
      </c>
      <c r="EW10" s="1614">
        <f>(EV10-FR10)/FR10</f>
        <v/>
      </c>
      <c r="EX10" s="1712" t="n">
        <v>77.19</v>
      </c>
      <c r="EY10" s="1614">
        <f>(EX10-FS10)/FS10</f>
        <v/>
      </c>
      <c r="EZ10" s="1712" t="n">
        <v>96.06</v>
      </c>
      <c r="FA10" s="1614">
        <f>(EZ10-FT10)/FT10</f>
        <v/>
      </c>
      <c r="FB10" s="1712" t="n">
        <v>133.45</v>
      </c>
      <c r="FC10" s="1614">
        <f>(FB10-FU10)/FU10</f>
        <v/>
      </c>
      <c r="FD10" s="1712" t="n">
        <v>140.69</v>
      </c>
      <c r="FE10" s="1614">
        <f>(FD10-FV10)/FV10</f>
        <v/>
      </c>
      <c r="FF10" s="1712" t="n">
        <v>169.57</v>
      </c>
      <c r="FG10" s="1614">
        <f>(FF10-FW10)/FW10</f>
        <v/>
      </c>
      <c r="FH10" s="1712" t="n">
        <v>141.85</v>
      </c>
      <c r="FI10" s="1614">
        <f>(FH10-FY10)/FY10</f>
        <v/>
      </c>
      <c r="FJ10" s="1712" t="n">
        <v>129.28</v>
      </c>
      <c r="FK10" s="1614">
        <f>(FJ10-GA10)/GA10</f>
        <v/>
      </c>
      <c r="FL10" s="1712">
        <f>EN10+EP10+ER10+ET10+EV10+EX10+EZ10+FB10+FD10+FF10+FH10+FJ10</f>
        <v/>
      </c>
      <c r="FM10" s="1614">
        <f>(FL10-(FN10+FO10+FP10+FQ10+FR10+FS10+FT10+FU10+FV10+FW10+FY10+GA10))/(FN10+FO10+FP10+FQ10+FR10+FS10+FT10+FU10+FV10+FW10+FY10+GA10)</f>
        <v/>
      </c>
      <c r="FN10" s="1717" t="n">
        <v>196.43</v>
      </c>
      <c r="FO10" s="1717" t="n">
        <v>303.96</v>
      </c>
      <c r="FP10" s="1717" t="n">
        <v>302.99</v>
      </c>
      <c r="FQ10" s="1717" t="n">
        <v>197.9</v>
      </c>
      <c r="FR10" s="1717" t="n">
        <v>175.56</v>
      </c>
      <c r="FS10" s="1717" t="n">
        <v>194.76</v>
      </c>
      <c r="FT10" s="1620" t="inlineStr">
        <is>
          <t>189.7400</t>
        </is>
      </c>
      <c r="FU10" s="1620" t="inlineStr">
        <is>
          <t>173.5100</t>
        </is>
      </c>
      <c r="FV10" s="1620" t="inlineStr">
        <is>
          <t>212.7600</t>
        </is>
      </c>
      <c r="FW10" s="1620" t="inlineStr">
        <is>
          <t>235.4400</t>
        </is>
      </c>
      <c r="FX10" s="1621">
        <f>(FW10-GY10)/GY10</f>
        <v/>
      </c>
      <c r="FY10" s="1620" t="inlineStr">
        <is>
          <t>235.0700</t>
        </is>
      </c>
      <c r="FZ10" s="1621">
        <f>(FY10-HA10)/HA10</f>
        <v/>
      </c>
      <c r="GA10" s="1620" t="inlineStr">
        <is>
          <t>210.7900</t>
        </is>
      </c>
      <c r="GB10" s="1621">
        <f>(GA10-HC10)/HC10</f>
        <v/>
      </c>
      <c r="GC10" s="1717">
        <f>FN10+FO10+FP10+FQ10+FR10+FS10+FT10+FU10+FV10+FW10+FY10+GA10</f>
        <v/>
      </c>
      <c r="GD10" s="1623">
        <f>(GC10-HE10)/HE10</f>
        <v/>
      </c>
      <c r="GE10" s="1560" t="n"/>
      <c r="GF10" s="1624" t="n"/>
      <c r="GG10" s="1980" t="n">
        <v>197.65</v>
      </c>
      <c r="GH10" s="1621">
        <f>(GG10-HJ10)/HJ10</f>
        <v/>
      </c>
      <c r="GI10" s="1717" t="n">
        <v>390.42</v>
      </c>
      <c r="GJ10" s="1621">
        <f>(GI10-HL10)/HL10</f>
        <v/>
      </c>
      <c r="GK10" s="1717" t="n">
        <v>319.85</v>
      </c>
      <c r="GL10" s="1621">
        <f>(GK10-HN10)/HN10</f>
        <v/>
      </c>
      <c r="GM10" s="1717" t="n">
        <v>220.29</v>
      </c>
      <c r="GN10" s="1621">
        <f>(GM10-HP10)/HP10</f>
        <v/>
      </c>
      <c r="GO10" s="1717" t="n">
        <v>217.09</v>
      </c>
      <c r="GP10" s="1621">
        <f>(GO10-HR10)/HR10</f>
        <v/>
      </c>
      <c r="GQ10" s="1717" t="n">
        <v>251.01</v>
      </c>
      <c r="GR10" s="1621">
        <f>(GQ10-HU10)/HU10</f>
        <v/>
      </c>
      <c r="GS10" s="1717" t="n">
        <v>253.04</v>
      </c>
      <c r="GT10" s="1621">
        <f>(GS10-HW10)/HW10</f>
        <v/>
      </c>
      <c r="GU10" s="1717" t="n">
        <v>245.8</v>
      </c>
      <c r="GV10" s="1621">
        <f>(GU10-HY10)/HY10</f>
        <v/>
      </c>
      <c r="GW10" s="1717" t="n">
        <v>249.87</v>
      </c>
      <c r="GX10" s="1621">
        <f>(GW10-IA10)/IA10</f>
        <v/>
      </c>
      <c r="GY10" s="1717" t="n">
        <v>252.03</v>
      </c>
      <c r="GZ10" s="1621">
        <f>(GY10-IC10)/IC10</f>
        <v/>
      </c>
      <c r="HA10" s="1717" t="n">
        <v>216.85</v>
      </c>
      <c r="HB10" s="1621">
        <f>(HA10-IE10)/IE10</f>
        <v/>
      </c>
      <c r="HC10" s="1717" t="n">
        <v>256</v>
      </c>
      <c r="HD10" s="1621">
        <f>(HC10-IG10)/IG10</f>
        <v/>
      </c>
      <c r="HE10" s="1717">
        <f>GG10+GI10+GK10+GM10+GO10+GQ10+GS10+GU10+GW10+GY10+HA10+HC10</f>
        <v/>
      </c>
      <c r="HF10" s="1717">
        <f>HC10+HA10+GY10+GW10+GU10+GS10+GQ10+GO10+GM10+GK10+GI10+GG10</f>
        <v/>
      </c>
      <c r="HG10" s="1623" t="n"/>
      <c r="HH10" s="1610" t="n"/>
      <c r="HI10" s="1743" t="n"/>
      <c r="HJ10" s="1980" t="n">
        <v>297</v>
      </c>
      <c r="HK10" s="1626">
        <f>(HJ10-IL10)/IL10</f>
        <v/>
      </c>
      <c r="HL10" s="1719" t="n">
        <v>404.54</v>
      </c>
      <c r="HM10" s="1626">
        <f>(HL10-IN10)/IN10</f>
        <v/>
      </c>
      <c r="HN10" s="1719" t="n">
        <v>323.04</v>
      </c>
      <c r="HO10" s="1723">
        <f>(HN10-IP10)/IP10</f>
        <v/>
      </c>
      <c r="HP10" s="1721" t="n">
        <v>256</v>
      </c>
      <c r="HQ10" s="1722">
        <f>(HP10-IR10)/IR10</f>
        <v/>
      </c>
      <c r="HR10" s="1721" t="n">
        <v>257</v>
      </c>
      <c r="HS10" s="1722">
        <f>(HR10-IT10)/IT10</f>
        <v/>
      </c>
      <c r="HT10" s="1723" t="n"/>
      <c r="HU10" s="1721" t="n">
        <v>274.42</v>
      </c>
      <c r="HV10" s="1722">
        <f>(HU10-IV10)/IV10</f>
        <v/>
      </c>
      <c r="HW10" s="1721" t="n">
        <v>273</v>
      </c>
      <c r="HX10" s="1722">
        <f>(HW10-IX10)/IX10</f>
        <v/>
      </c>
      <c r="HY10" s="1721" t="n">
        <v>261</v>
      </c>
      <c r="HZ10" s="1637">
        <f>(HY10-IZ10)/IZ10</f>
        <v/>
      </c>
      <c r="IA10" s="1721" t="n">
        <v>262</v>
      </c>
      <c r="IB10" s="1637">
        <f>(IA10-JB10)/JB10</f>
        <v/>
      </c>
      <c r="IC10" s="1721" t="n">
        <v>271.5</v>
      </c>
      <c r="ID10" s="1637">
        <f>(IC10-JD10)/JD10</f>
        <v/>
      </c>
      <c r="IE10" s="1721" t="n">
        <v>242</v>
      </c>
      <c r="IF10" s="1637">
        <f>(IE10-JF10)/JF10</f>
        <v/>
      </c>
      <c r="IG10" s="1721" t="n">
        <v>296</v>
      </c>
      <c r="IH10" s="1549">
        <f>(IG10-JH10)/JH10</f>
        <v/>
      </c>
      <c r="II10" s="1983">
        <f>HJ10+HL10+HN10+HP10+HR10+HU10+HW10+HY10+IA10+IC10+IE10+IG10</f>
        <v/>
      </c>
      <c r="IJ10" s="76">
        <f>II10/JJ10-1</f>
        <v/>
      </c>
      <c r="IK10" s="1639" t="n"/>
      <c r="IL10" s="1991" t="n">
        <v>294</v>
      </c>
      <c r="IM10" s="1668">
        <f>IL10/JN10-1</f>
        <v/>
      </c>
      <c r="IN10" s="1726" t="n">
        <v>401.4</v>
      </c>
      <c r="IO10" s="1668">
        <f>IN10/JO10-1</f>
        <v/>
      </c>
      <c r="IP10" s="1726" t="n">
        <v>323.6</v>
      </c>
      <c r="IQ10" s="1641">
        <f>(IP10-JP10)/JP10</f>
        <v/>
      </c>
      <c r="IR10" s="1744" t="inlineStr">
        <is>
          <t>255</t>
        </is>
      </c>
      <c r="IS10" s="1668">
        <f>(IR10-JQ10)/JQ10</f>
        <v/>
      </c>
      <c r="IT10" s="1744" t="inlineStr">
        <is>
          <t>254.0000</t>
        </is>
      </c>
      <c r="IU10" s="1668">
        <f>(IT10-JR10)/JR10</f>
        <v/>
      </c>
      <c r="IV10" s="1745" t="inlineStr">
        <is>
          <t>271.0000</t>
        </is>
      </c>
      <c r="IW10" s="1668">
        <f>(IV10-JS10)/JS10</f>
        <v/>
      </c>
      <c r="IX10" s="1725" t="n">
        <v>270</v>
      </c>
      <c r="IY10" s="1668">
        <f>(IX10-JT10)/JT10</f>
        <v/>
      </c>
      <c r="IZ10" s="1726" t="n">
        <v>260</v>
      </c>
      <c r="JA10" s="1668">
        <f>(IZ10-JU10)/JU10</f>
        <v/>
      </c>
      <c r="JB10" s="1726" t="n">
        <v>260</v>
      </c>
      <c r="JC10" s="1727">
        <f>(JB10-JV10)/JV10</f>
        <v/>
      </c>
      <c r="JD10" s="1726" t="n">
        <v>269</v>
      </c>
      <c r="JE10" s="1729">
        <f>(JD10-JW10)/JW10</f>
        <v/>
      </c>
      <c r="JF10" s="1746" t="n">
        <v>239</v>
      </c>
      <c r="JG10" s="1626">
        <f>(JF10-JX10)/JX10</f>
        <v/>
      </c>
      <c r="JH10" s="1730" t="n">
        <v>294</v>
      </c>
      <c r="JI10" s="1626">
        <f>(JH10-JY10)/JY10</f>
        <v/>
      </c>
      <c r="JJ10" s="1985">
        <f>JH10+JF10+JD10+JB10+IZ10+IX10+IV10+IT10+IR10+IP10+IN10+IL10</f>
        <v/>
      </c>
      <c r="JK10" s="1645">
        <f>JJ10/JM10-1</f>
        <v/>
      </c>
      <c r="JL10" s="1647" t="n"/>
      <c r="JM10" s="1981" t="n">
        <v>3325.13244600489</v>
      </c>
      <c r="JN10" s="1712" t="n">
        <v>288.470419358984</v>
      </c>
      <c r="JO10" s="1712" t="n">
        <v>395.420417179501</v>
      </c>
      <c r="JP10" s="1712" t="n">
        <v>317.648963760683</v>
      </c>
      <c r="JQ10" s="1712" t="n">
        <v>249.387621121898</v>
      </c>
      <c r="JR10" s="1712" t="n">
        <v>247.708343035804</v>
      </c>
      <c r="JS10" s="1712" t="n">
        <v>266.236547305514</v>
      </c>
      <c r="JT10" s="1712" t="n">
        <v>264.945390057777</v>
      </c>
      <c r="JU10" s="1712" t="n">
        <v>255.456262161024</v>
      </c>
      <c r="JV10" s="1712" t="n">
        <v>256.523585046493</v>
      </c>
      <c r="JW10" s="1712" t="n">
        <v>263.173202849114</v>
      </c>
      <c r="JX10" s="1712" t="n">
        <v>237.079978886107</v>
      </c>
      <c r="JY10" s="1712" t="n">
        <v>283.081715241991</v>
      </c>
    </row>
    <row r="11" hidden="1" ht="28.8" customFormat="1" customHeight="1" s="953">
      <c r="A11" s="2073" t="n"/>
      <c r="B11" s="1337" t="inlineStr">
        <is>
          <t>旅客周转量        （万人公里）</t>
        </is>
      </c>
      <c r="C11" s="1659" t="n">
        <v>2072.6875</v>
      </c>
      <c r="D11" s="1595">
        <f>C11/T11-1</f>
        <v/>
      </c>
      <c r="E11" s="1653" t="n">
        <v>2381.0712</v>
      </c>
      <c r="F11" s="1595">
        <f>E11/V11-1</f>
        <v/>
      </c>
      <c r="G11" s="1653" t="n">
        <v>2528.9262</v>
      </c>
      <c r="H11" s="1595">
        <f>G11/X11-1</f>
        <v/>
      </c>
      <c r="I11" s="1653" t="n">
        <v>2913.672</v>
      </c>
      <c r="J11" s="1595">
        <f>I11/Z11-1</f>
        <v/>
      </c>
      <c r="K11" s="1653" t="n">
        <v>2547.6156</v>
      </c>
      <c r="L11" s="1595">
        <f>K11/AB11-1</f>
      </c>
      <c r="M11" s="1653" t="n">
        <v>2470.4711</v>
      </c>
      <c r="N11" s="1595">
        <f>M11/AD11-1</f>
      </c>
      <c r="O11" s="1653" t="n">
        <v>2320.2229</v>
      </c>
      <c r="P11" s="1595">
        <f>O11/AF11-1</f>
      </c>
      <c r="Q11" s="1653">
        <f>G11+E11+C11+I11+K11+M11+O11</f>
      </c>
      <c r="R11" s="1595">
        <f>Q11/SUM(T11+V11+X11+Z11+AB11+AD11+AF11)-1</f>
      </c>
      <c r="S11" s="1595" t="n"/>
      <c r="T11" s="1659" t="n">
        <v>2561.9574</v>
      </c>
      <c r="U11" s="1595">
        <f>T11/AU11-1</f>
        <v/>
      </c>
      <c r="V11" s="1732" t="n">
        <v>2556.8962</v>
      </c>
      <c r="W11" s="1595">
        <f>V11/AW11-1</f>
        <v/>
      </c>
      <c r="X11" s="1732" t="n">
        <v>2785.6986</v>
      </c>
      <c r="Y11" s="1649">
        <f>X11/AY11-1</f>
        <v/>
      </c>
      <c r="Z11" s="1732" t="n">
        <v>3102.1665</v>
      </c>
      <c r="AA11" s="1649">
        <f>Z11/BA11-1</f>
        <v/>
      </c>
      <c r="AB11" s="1732" t="n">
        <v>2702.052</v>
      </c>
      <c r="AC11" s="1649">
        <f>AB11/BC11-1</f>
        <v/>
      </c>
      <c r="AD11" s="1732" t="n">
        <v>2487.3006</v>
      </c>
      <c r="AE11" s="1649">
        <f>AD11/BE11-1</f>
        <v/>
      </c>
      <c r="AF11" s="1732" t="n">
        <v>2434.3376</v>
      </c>
      <c r="AG11" s="1649">
        <f>AF11/BG11-1</f>
        <v/>
      </c>
      <c r="AH11" s="1732" t="n">
        <v>2571.1196</v>
      </c>
      <c r="AI11" s="1649">
        <f>AH11/BI11-1</f>
        <v/>
      </c>
      <c r="AJ11" s="1732" t="n">
        <v>2439.2523</v>
      </c>
      <c r="AK11" s="1649">
        <f>AJ11/BK11-1</f>
        <v/>
      </c>
      <c r="AL11" s="1732" t="n">
        <v>2622.7803</v>
      </c>
      <c r="AM11" s="1649">
        <f>AL11/BM11-1</f>
        <v/>
      </c>
      <c r="AN11" s="1732" t="n">
        <v>2698.1026</v>
      </c>
      <c r="AO11" s="1649">
        <f>AN11/BO11-1</f>
        <v/>
      </c>
      <c r="AP11" s="1732" t="n">
        <v>2490.7552</v>
      </c>
      <c r="AQ11" s="1649">
        <f>AP11/BQ11-1</f>
        <v/>
      </c>
      <c r="AR11" s="1748">
        <f>X11+T11+V11+Z11+AB11+AD11+AF11+AH11+AJ11+AL11+AN11+AP11</f>
      </c>
      <c r="AS11" s="1595">
        <f>AR11/(AU11+AW11+AY11+BA11+BC11+BE11+BG11+BI11+BK11+BM11+BO11+BQ11)-1</f>
        <v/>
      </c>
      <c r="AT11" s="1597" t="n"/>
      <c r="AU11" s="1731" t="n">
        <v>2506.2608</v>
      </c>
      <c r="AV11" s="1595" t="n">
        <v>-0.0458361038072546</v>
      </c>
      <c r="AW11" s="1659" t="n">
        <v>2474.1958</v>
      </c>
      <c r="AX11" s="1649">
        <f>AW11/BX11-1</f>
        <v/>
      </c>
      <c r="AY11" s="1659" t="n">
        <v>2783.4942</v>
      </c>
      <c r="AZ11" s="1649">
        <f>AY11/BZ11-1</f>
        <v/>
      </c>
      <c r="BA11" s="1659" t="n">
        <v>3124.8657</v>
      </c>
      <c r="BB11" s="1649">
        <f>BA11/CB11-1</f>
        <v/>
      </c>
      <c r="BC11" s="1733" t="n">
        <v>2960.3518</v>
      </c>
      <c r="BD11" s="1649">
        <f>BC11/CD11-1</f>
        <v/>
      </c>
      <c r="BE11" s="1659" t="n">
        <v>2570.5392</v>
      </c>
      <c r="BF11" s="1649">
        <f>BE11/CF11-1</f>
        <v/>
      </c>
      <c r="BG11" s="1659" t="n">
        <v>2797.9593</v>
      </c>
      <c r="BH11" s="1649">
        <f>BG11/CH11-1</f>
        <v/>
      </c>
      <c r="BI11" s="1659" t="n">
        <v>2676.6126</v>
      </c>
      <c r="BJ11" s="1649">
        <f>BI11/CJ11-1</f>
        <v/>
      </c>
      <c r="BK11" s="1659" t="n">
        <v>2598.8843</v>
      </c>
      <c r="BL11" s="1649">
        <f>BK11/CL11-1</f>
        <v/>
      </c>
      <c r="BM11" s="1659" t="n">
        <v>2906.1707</v>
      </c>
      <c r="BN11" s="1649">
        <f>BM11/CN11-1</f>
        <v/>
      </c>
      <c r="BO11" s="1659" t="n">
        <v>2730.6639</v>
      </c>
      <c r="BP11" s="1649">
        <f>BO11/CP11-1</f>
        <v/>
      </c>
      <c r="BQ11" s="1659" t="n">
        <v>2324.4376</v>
      </c>
      <c r="BR11" s="1649">
        <f>BQ11/CR11-1</f>
        <v/>
      </c>
      <c r="BS11" s="1653">
        <f>AU11+AW11+AY11+BA11+BC11+BE11+BG11+BI11+BK11+BM11+BO11+BQ11</f>
        <v/>
      </c>
      <c r="BT11" s="1595">
        <f>BS11/CT11-1</f>
        <v/>
      </c>
      <c r="BU11" s="1651" t="n"/>
      <c r="BV11" s="1731" t="n">
        <v>2626.6565</v>
      </c>
      <c r="BW11" s="1649">
        <f>BV11/CX11-1</f>
        <v/>
      </c>
      <c r="BX11" s="1731" t="n">
        <v>2714.4412</v>
      </c>
      <c r="BY11" s="1595">
        <f>BX11/CY11-1</f>
        <v/>
      </c>
      <c r="BZ11" s="1653" t="n">
        <v>3289.9747</v>
      </c>
      <c r="CA11" s="1595">
        <f>BZ11/CZ11-1</f>
        <v/>
      </c>
      <c r="CB11" s="1653" t="n">
        <v>3260.6964</v>
      </c>
      <c r="CC11" s="1595" t="n">
        <v>0.33881687578749</v>
      </c>
      <c r="CD11" s="1659" t="n">
        <v>3236.2005</v>
      </c>
      <c r="CE11" s="1595">
        <f>CD11/DB11-1</f>
        <v/>
      </c>
      <c r="CF11" s="1659" t="n">
        <v>3074.3419</v>
      </c>
      <c r="CG11" s="1595">
        <f>CF11/DC11-1</f>
        <v/>
      </c>
      <c r="CH11" s="1659" t="n">
        <v>3084.3101</v>
      </c>
      <c r="CI11" s="1595">
        <f>CH11/DD11-1</f>
        <v/>
      </c>
      <c r="CJ11" s="1653" t="n">
        <v>3175.7875</v>
      </c>
      <c r="CK11" s="1595">
        <f>CJ11/DE11-1</f>
        <v/>
      </c>
      <c r="CL11" s="1653">
        <f>3030.8088+CL13</f>
        <v/>
      </c>
      <c r="CM11" s="1595">
        <f>CL11/DF11-1</f>
        <v/>
      </c>
      <c r="CN11" s="1653">
        <f>3166.7203+CN13</f>
        <v/>
      </c>
      <c r="CO11" s="1595">
        <f>CN11/DG11-1</f>
        <v/>
      </c>
      <c r="CP11" s="1653" t="n">
        <v>2996.2271</v>
      </c>
      <c r="CQ11" s="1595">
        <f>CP11/DH11-1</f>
        <v/>
      </c>
      <c r="CR11" s="1653" t="n">
        <v>2611.3074</v>
      </c>
      <c r="CS11" s="1595">
        <f>CR11/DI11-1</f>
        <v/>
      </c>
      <c r="CT11" s="1653">
        <f>BV11+BX11+BZ11+CB11+CD11+CF11+CH11+CJ11+CL11+CN11+CP11+CR11</f>
        <v/>
      </c>
      <c r="CU11" s="1595">
        <f>CT11/SUM(CX11:DI11)-1</f>
        <v/>
      </c>
      <c r="CV11" s="1657">
        <f>CR11/CP11-1</f>
        <v/>
      </c>
      <c r="CW11" s="1657" t="n"/>
      <c r="CX11" s="1747" t="n">
        <v>3151.2843</v>
      </c>
      <c r="CY11" s="1731" t="n">
        <v>3323.5989</v>
      </c>
      <c r="CZ11" s="1731" t="n">
        <v>2946.6698</v>
      </c>
      <c r="DA11" s="1748" t="n">
        <v>2435.5059</v>
      </c>
      <c r="DB11" s="1659" t="n">
        <v>2686.2021</v>
      </c>
      <c r="DC11" s="1659" t="n">
        <v>2885.0408</v>
      </c>
      <c r="DD11" s="1653" t="n">
        <v>2967.082</v>
      </c>
      <c r="DE11" s="1653" t="n">
        <v>2868.699</v>
      </c>
      <c r="DF11" s="1653" t="n">
        <v>2858.1593</v>
      </c>
      <c r="DG11" s="1653" t="n">
        <v>2758.6924</v>
      </c>
      <c r="DH11" s="1653" t="n">
        <v>2208.9132</v>
      </c>
      <c r="DI11" s="1653" t="n">
        <v>2241.4189</v>
      </c>
      <c r="DJ11" s="1653" t="n">
        <v>33331.2666</v>
      </c>
      <c r="DK11" s="1660" t="n">
        <v>-0.269766497222783</v>
      </c>
      <c r="DL11" s="1661" t="n"/>
      <c r="DM11" s="1735" t="n">
        <v>3672.927</v>
      </c>
      <c r="DN11" s="219">
        <f>(DM11-DV11)/DV11</f>
        <v/>
      </c>
      <c r="DO11" s="1736" t="n">
        <v>3872.4619</v>
      </c>
      <c r="DP11" s="76" t="n"/>
      <c r="DQ11" s="1736" t="n">
        <v>4065.4968</v>
      </c>
      <c r="DR11" s="76">
        <f>(DQ11-ER11)/ER11</f>
        <v/>
      </c>
      <c r="DS11" s="1736">
        <f>DM11+DO11+DQ11</f>
        <v/>
      </c>
      <c r="DT11" s="1736" t="n">
        <v>4491.6433</v>
      </c>
      <c r="DU11" s="76">
        <f>(DT11-ET11)/ET11</f>
        <v/>
      </c>
      <c r="DV11" s="1736" t="n">
        <v>4603.144</v>
      </c>
      <c r="DW11" s="76">
        <f>(DV11-EV11)/EV11</f>
        <v/>
      </c>
      <c r="DX11" s="1736" t="n">
        <v>4315.5691</v>
      </c>
      <c r="DY11" s="76">
        <f>(DX11-EX11)/EX11</f>
        <v/>
      </c>
      <c r="DZ11" s="1736" t="n">
        <v>4242.8576</v>
      </c>
      <c r="EA11" s="76">
        <f>(DZ11-EZ11)/EZ11</f>
        <v/>
      </c>
      <c r="EB11" s="1736" t="n">
        <v>2625.003</v>
      </c>
      <c r="EC11" s="76">
        <f>(EB11-FB11)/FB11</f>
        <v/>
      </c>
      <c r="ED11" s="1736" t="n">
        <v>3382.5641</v>
      </c>
      <c r="EE11" s="76">
        <f>(ED11-FD11)/FD11</f>
        <v/>
      </c>
      <c r="EF11" s="1736" t="n">
        <v>3573.7885</v>
      </c>
      <c r="EG11" s="76">
        <f>(EF11-FF11)/FF11</f>
        <v/>
      </c>
      <c r="EH11" s="1736" t="n">
        <v>3406.4255</v>
      </c>
      <c r="EI11" s="76">
        <f>(EH11-FH11)/FH11</f>
        <v/>
      </c>
      <c r="EJ11" s="1736" t="n">
        <v>3392.7883</v>
      </c>
      <c r="EK11" s="76">
        <f>(EJ11-FJ11)/FJ11</f>
        <v/>
      </c>
      <c r="EL11" s="1731">
        <f>DM11+DO11+DQ11+DT11+DV11+DX11+DZ11+EB11+ED11+EF11+EH11+EJ11</f>
        <v/>
      </c>
      <c r="EM11" s="76">
        <f>(EL11-FL11)/FL11</f>
        <v/>
      </c>
      <c r="EN11" s="1737" t="n">
        <v>9172.200000000001</v>
      </c>
      <c r="EO11" s="76">
        <f>(EN11-FN11)/FN11</f>
        <v/>
      </c>
      <c r="EP11" s="1736" t="n">
        <v>0</v>
      </c>
      <c r="EQ11" s="76">
        <f>(EP11-FO11)/FO11</f>
        <v/>
      </c>
      <c r="ER11" s="1736" t="n">
        <v>0</v>
      </c>
      <c r="ES11" s="76">
        <f>(ER11-FP11)/FP11</f>
        <v/>
      </c>
      <c r="ET11" s="1736" t="n">
        <v>6592.53</v>
      </c>
      <c r="EU11" s="76">
        <f>(ET11-FQ11)/FQ11</f>
        <v/>
      </c>
      <c r="EV11" s="1736" t="n">
        <v>5766.07</v>
      </c>
      <c r="EW11" s="76">
        <f>(EV11-FR11)/FR11</f>
        <v/>
      </c>
      <c r="EX11" s="1736" t="n">
        <v>6761.71</v>
      </c>
      <c r="EY11" s="76">
        <f>(EX11-FS11)/FS11</f>
        <v/>
      </c>
      <c r="EZ11" s="1736" t="n">
        <v>8191.32</v>
      </c>
      <c r="FA11" s="76">
        <f>(EZ11-FT11)/FT11</f>
        <v/>
      </c>
      <c r="FB11" s="1736" t="n">
        <v>10676.91</v>
      </c>
      <c r="FC11" s="76">
        <f>(FB11-FU11)/FU11</f>
        <v/>
      </c>
      <c r="FD11" s="1736" t="n">
        <v>11037.84</v>
      </c>
      <c r="FE11" s="76">
        <f>(FD11-FV11)/FV11</f>
        <v/>
      </c>
      <c r="FF11" s="1736" t="n">
        <v>11491.82</v>
      </c>
      <c r="FG11" s="76">
        <f>(FF11-FW11)/FW11</f>
        <v/>
      </c>
      <c r="FH11" s="1736" t="n">
        <v>9838.040000000001</v>
      </c>
      <c r="FI11" s="76">
        <f>(FH11-FY11)/FY11</f>
        <v/>
      </c>
      <c r="FJ11" s="1736" t="n">
        <v>8820.120000000001</v>
      </c>
      <c r="FK11" s="76">
        <f>(FJ11-GA11)/GA11</f>
        <v/>
      </c>
      <c r="FL11" s="1736">
        <f>EN11+EP11+ER11+ET11+EV11+EX11+EZ11+FB11+FD11+FF11+FH11+FJ11</f>
        <v/>
      </c>
      <c r="FM11" s="76">
        <f>(FL11-(FN11+FO11+FP11+FQ11+FR11+FS11+FT11+FU11+FV11+FW11+FY11+GA11))/(FN11+FO11+FP11+FQ11+FR11+FS11+FT11+FU11+FV11+FW11+FY11+GA11)</f>
        <v/>
      </c>
      <c r="FN11" s="1737" t="n">
        <v>13853.2</v>
      </c>
      <c r="FO11" s="1737" t="n">
        <v>20994.09</v>
      </c>
      <c r="FP11" s="1737" t="n">
        <v>15206.29</v>
      </c>
      <c r="FQ11" s="1737" t="n">
        <v>11753.6</v>
      </c>
      <c r="FR11" s="1737" t="n">
        <v>14232.61</v>
      </c>
      <c r="FS11" s="1737" t="n">
        <v>12760.46</v>
      </c>
      <c r="FT11" s="1738" t="inlineStr">
        <is>
          <t>12,939.5500</t>
        </is>
      </c>
      <c r="FU11" s="1738" t="inlineStr">
        <is>
          <t>12,615.7400</t>
        </is>
      </c>
      <c r="FV11" s="1738" t="inlineStr">
        <is>
          <t>14,098.6600</t>
        </is>
      </c>
      <c r="FW11" s="1738" t="inlineStr">
        <is>
          <t>12,424.8000</t>
        </is>
      </c>
      <c r="FX11" s="1668">
        <f>(FW11-GY11)/GY11</f>
        <v/>
      </c>
      <c r="FY11" s="1738" t="inlineStr">
        <is>
          <t>10,888.2600</t>
        </is>
      </c>
      <c r="FZ11" s="1668">
        <f>(FY11-HA11)/HA11</f>
        <v/>
      </c>
      <c r="GA11" s="1738" t="inlineStr">
        <is>
          <t>11,504.2400</t>
        </is>
      </c>
      <c r="GB11" s="1668">
        <f>(GA11-HC11)/HC11</f>
        <v/>
      </c>
      <c r="GC11" s="1726">
        <f>FN11+FO11+FP11+FQ11+FR11+FS11+FT11+FU11+FV11+FW11+FY11+GA11</f>
        <v/>
      </c>
      <c r="GD11" s="1739">
        <f>(GC11-HE11)/HE11</f>
        <v/>
      </c>
      <c r="GE11" s="1670" t="n"/>
      <c r="GF11" s="1639" t="n"/>
      <c r="GG11" s="1988" t="n">
        <v>14828</v>
      </c>
      <c r="GH11" s="76">
        <f>(GG11-HJ11)/HJ11</f>
        <v/>
      </c>
      <c r="GI11" s="1736" t="n">
        <v>23149.8</v>
      </c>
      <c r="GJ11" s="76">
        <f>(GI11-HL11)/HL11</f>
        <v/>
      </c>
      <c r="GK11" s="1736" t="n">
        <v>20101.39</v>
      </c>
      <c r="GL11" s="76">
        <f>(GK11-HN11)/HN11</f>
        <v/>
      </c>
      <c r="GM11" s="1736" t="n">
        <v>14566.05</v>
      </c>
      <c r="GN11" s="76">
        <f>(GM11-HP11)/HP11</f>
        <v/>
      </c>
      <c r="GO11" s="1736" t="n">
        <v>16714.01</v>
      </c>
      <c r="GP11" s="76">
        <f>(GO11-HR11)/HR11</f>
        <v/>
      </c>
      <c r="GQ11" s="1736" t="n">
        <v>15769.04</v>
      </c>
      <c r="GR11" s="76">
        <f>(GQ11-HU11)/HU11</f>
        <v/>
      </c>
      <c r="GS11" s="1736" t="n">
        <v>16136.31</v>
      </c>
      <c r="GT11" s="76">
        <f>(GS11-HW11)/HW11</f>
        <v/>
      </c>
      <c r="GU11" s="1736" t="n">
        <v>15599.72</v>
      </c>
      <c r="GV11" s="76">
        <f>(GU11-HY11)/HY11</f>
        <v/>
      </c>
      <c r="GW11" s="1736" t="n">
        <v>16806.13</v>
      </c>
      <c r="GX11" s="76">
        <f>(GW11-IA11)/IA11</f>
        <v/>
      </c>
      <c r="GY11" s="1736" t="n">
        <v>14984.09</v>
      </c>
      <c r="GZ11" s="76">
        <f>(GY11-IC11)/IC11</f>
        <v/>
      </c>
      <c r="HA11" s="1736" t="n">
        <v>13022.68</v>
      </c>
      <c r="HB11" s="76">
        <f>(HA11-IE11)/IE11</f>
        <v/>
      </c>
      <c r="HC11" s="1736" t="n">
        <v>22016.6</v>
      </c>
      <c r="HD11" s="76">
        <f>(HC11-IG11)/IG11</f>
        <v/>
      </c>
      <c r="HE11" s="1726">
        <f>GG11+GI11+GK11+GM11+GO11+GQ11+GS11+GU11+GW11+GY11+HA11+HC11</f>
        <v/>
      </c>
      <c r="HF11" s="1736">
        <f>HC11+HA11+GY11+GW11+GU11+GS11+GQ11+GO11+GM11+GK11+GI11+GG11</f>
        <v/>
      </c>
      <c r="HG11" s="1641" t="n"/>
      <c r="HH11" s="1661" t="n"/>
      <c r="HI11" s="1749" t="n"/>
      <c r="HJ11" s="1988" t="n">
        <v>15807</v>
      </c>
      <c r="HK11" s="1672">
        <f>(HJ11-IL11)/IL11</f>
        <v/>
      </c>
      <c r="HL11" s="1740" t="n">
        <v>21435</v>
      </c>
      <c r="HM11" s="1672">
        <f>(HL11-IN11)/IN11</f>
        <v/>
      </c>
      <c r="HN11" s="1740" t="n">
        <v>19024.6</v>
      </c>
      <c r="HO11" s="1678">
        <f>(HN11-IP11)/IP11</f>
        <v/>
      </c>
      <c r="HP11" s="1741" t="n">
        <v>15587</v>
      </c>
      <c r="HQ11" s="1555">
        <f>(HP11-IR11)/IR11</f>
        <v/>
      </c>
      <c r="HR11" s="1741" t="n">
        <v>18996</v>
      </c>
      <c r="HS11" s="1555">
        <f>(HR11-IT11)/IT11</f>
        <v/>
      </c>
      <c r="HT11" s="1678" t="n"/>
      <c r="HU11" s="1741" t="n">
        <v>17724.4</v>
      </c>
      <c r="HV11" s="1555">
        <f>(HU11-IV11)/IV11</f>
        <v/>
      </c>
      <c r="HW11" s="1741" t="n">
        <v>17900</v>
      </c>
      <c r="HX11" s="1555">
        <f>(HW11-IX11)/IX11</f>
        <v/>
      </c>
      <c r="HY11" s="1741" t="n">
        <v>17698</v>
      </c>
      <c r="HZ11" s="1677">
        <f>(HY11-IZ11)/IZ11</f>
        <v/>
      </c>
      <c r="IA11" s="1741" t="n">
        <v>18782</v>
      </c>
      <c r="IB11" s="1680">
        <f>(IA11-JB11)/JB11</f>
        <v/>
      </c>
      <c r="IC11" s="1741" t="n">
        <v>17039</v>
      </c>
      <c r="ID11" s="1680">
        <f>(IC11-JD11)/JD11</f>
        <v/>
      </c>
      <c r="IE11" s="1741" t="n">
        <v>14667</v>
      </c>
      <c r="IF11" s="1549">
        <f>(IE11-JF11)/JF11</f>
        <v/>
      </c>
      <c r="IG11" s="1741" t="n">
        <v>25571</v>
      </c>
      <c r="IH11" s="1549">
        <f>(IG11-JH11)/JH11</f>
        <v/>
      </c>
      <c r="II11" s="1983">
        <f>HJ11+HL11+HN11+HP11+HR11+HU11+HW11+HY11+IA11+IC11+IE11+IG11</f>
        <v/>
      </c>
      <c r="IJ11" s="76">
        <f>II11/JJ11-1</f>
        <v/>
      </c>
      <c r="IK11" s="1639" t="n"/>
      <c r="IL11" s="1988" t="n">
        <v>15660</v>
      </c>
      <c r="IM11" s="76">
        <f>IL11/JN11-1</f>
        <v/>
      </c>
      <c r="IN11" s="1736" t="n">
        <v>21385</v>
      </c>
      <c r="IO11" s="76">
        <f>IN11/JO11-1</f>
        <v/>
      </c>
      <c r="IP11" s="1736" t="n">
        <v>18907</v>
      </c>
      <c r="IQ11" s="1641">
        <f>(IP11-JP11)/JP11</f>
        <v/>
      </c>
      <c r="IR11" s="1750" t="inlineStr">
        <is>
          <t>15548</t>
        </is>
      </c>
      <c r="IS11" s="76">
        <f>(IR11-JQ11)/JQ11</f>
        <v/>
      </c>
      <c r="IT11" s="1750" t="inlineStr">
        <is>
          <t>18,649.0000</t>
        </is>
      </c>
      <c r="IU11" s="76">
        <f>(IT11-JR11)/JR11</f>
        <v/>
      </c>
      <c r="IV11" s="1751" t="inlineStr">
        <is>
          <t>17,563.0000</t>
        </is>
      </c>
      <c r="IW11" s="76">
        <f>(IV11-JS11)/JS11</f>
        <v/>
      </c>
      <c r="IX11" s="1742" t="n">
        <v>17726</v>
      </c>
      <c r="IY11" s="76">
        <f>(IX11-JT11)/JT11</f>
        <v/>
      </c>
      <c r="IZ11" s="1736" t="n">
        <v>17136</v>
      </c>
      <c r="JA11" s="76">
        <f>(IZ11-JU11)/JU11</f>
        <v/>
      </c>
      <c r="JB11" s="1736" t="n">
        <v>18696</v>
      </c>
      <c r="JC11" s="1641">
        <f>(JB11-JV11)/JV11</f>
        <v/>
      </c>
      <c r="JD11" s="1736" t="n">
        <v>16954</v>
      </c>
      <c r="JE11" s="1672">
        <f>(JD11-JW11)/JW11</f>
        <v/>
      </c>
      <c r="JF11" s="1752" t="n">
        <v>14600</v>
      </c>
      <c r="JG11" s="1672">
        <f>(JF11-JX11)/JX11</f>
        <v/>
      </c>
      <c r="JH11" s="1736" t="n">
        <v>25238</v>
      </c>
      <c r="JI11" s="1672">
        <f>(JH11-JY11)/JY11</f>
        <v/>
      </c>
      <c r="JJ11" s="1985">
        <f>JH11+JF11+JD11+JB11+IZ11+IX11+IV11+IT11+IR11+IP11+IN11+IL11</f>
        <v/>
      </c>
      <c r="JK11" s="1645">
        <f>JJ11/JM11-1</f>
        <v/>
      </c>
      <c r="JL11" s="1647" t="n"/>
      <c r="JM11" s="1988" t="n">
        <v>213665.09863394</v>
      </c>
      <c r="JN11" s="1736" t="n">
        <v>15295.2067181792</v>
      </c>
      <c r="JO11" s="1736" t="n">
        <v>21091.2048383604</v>
      </c>
      <c r="JP11" s="1736" t="n">
        <v>18503.8758727319</v>
      </c>
      <c r="JQ11" s="1736" t="n">
        <v>15293.3668474796</v>
      </c>
      <c r="JR11" s="1736" t="n">
        <v>18157.3701865817</v>
      </c>
      <c r="JS11" s="1736" t="n">
        <v>16470.9363439506</v>
      </c>
      <c r="JT11" s="1736" t="n">
        <v>17439.9385914682</v>
      </c>
      <c r="JU11" s="1736" t="n">
        <v>16984.4811035112</v>
      </c>
      <c r="JV11" s="1736" t="n">
        <v>18674.866014163</v>
      </c>
      <c r="JW11" s="1736" t="n">
        <v>16488.9711334852</v>
      </c>
      <c r="JX11" s="1736" t="n">
        <v>14470.4630199864</v>
      </c>
      <c r="JY11" s="1736" t="n">
        <v>24794.4179640422</v>
      </c>
    </row>
    <row r="12" ht="28.8" customFormat="1" customHeight="1" s="953">
      <c r="A12" s="2073" t="n"/>
      <c r="B12" s="1337" t="inlineStr">
        <is>
          <t>其中个体客运量     （万人）</t>
        </is>
      </c>
      <c r="C12" s="1659" t="n">
        <v>0.4467</v>
      </c>
      <c r="D12" s="1595">
        <f>C12/T12-1</f>
        <v/>
      </c>
      <c r="E12" s="1653" t="n">
        <v>0.4823</v>
      </c>
      <c r="F12" s="1595">
        <f>E12/V12-1</f>
        <v/>
      </c>
      <c r="G12" s="1653" t="n">
        <v>0.4978</v>
      </c>
      <c r="H12" s="1595">
        <f>G12/X12-1</f>
        <v/>
      </c>
      <c r="I12" s="1653" t="n">
        <v>0.4917</v>
      </c>
      <c r="J12" s="1595">
        <f>I12/Z12-1</f>
        <v/>
      </c>
      <c r="K12" s="1653" t="n">
        <v>0.4937</v>
      </c>
      <c r="L12" s="1595">
        <f>K12/AB12-1</f>
      </c>
      <c r="M12" s="1653" t="n">
        <v>0.4869</v>
      </c>
      <c r="N12" s="1595">
        <f>M12/AD12-1</f>
      </c>
      <c r="O12" s="1653" t="n">
        <v>0.4988</v>
      </c>
      <c r="P12" s="1595">
        <f>O12/AF12-1</f>
      </c>
      <c r="Q12" s="1653">
        <f>G12+E12+C12+I12+K12+M12+O12</f>
      </c>
      <c r="R12" s="1595">
        <f>Q12/SUM(T12+V12+X12+Z12+AB12+AD12+AF12)-1</f>
      </c>
      <c r="S12" s="1595" t="n"/>
      <c r="T12" s="1659" t="n">
        <v>0.8263</v>
      </c>
      <c r="U12" s="1595">
        <f>T12/AU12-1</f>
        <v/>
      </c>
      <c r="V12" s="1659" t="n">
        <v>0.9254</v>
      </c>
      <c r="W12" s="1649">
        <f>V12/AW12-1</f>
        <v/>
      </c>
      <c r="X12" s="1659" t="n">
        <v>1.0539</v>
      </c>
      <c r="Y12" s="1649">
        <f>X12/AY12-1</f>
        <v/>
      </c>
      <c r="Z12" s="1659" t="n">
        <v>1.0203</v>
      </c>
      <c r="AA12" s="1649">
        <f>Z12/BA12-1</f>
        <v/>
      </c>
      <c r="AB12" s="1659" t="n">
        <v>1.0501</v>
      </c>
      <c r="AC12" s="1649">
        <f>AB12/BC12-1</f>
        <v/>
      </c>
      <c r="AD12" s="1659" t="n">
        <v>0.8223</v>
      </c>
      <c r="AE12" s="1649">
        <f>AD12/BE12-1</f>
        <v/>
      </c>
      <c r="AF12" s="1659" t="n">
        <v>0.7358</v>
      </c>
      <c r="AG12" s="1649">
        <f>AF12/BG12-1</f>
        <v/>
      </c>
      <c r="AH12" s="1659" t="n">
        <v>0.7165</v>
      </c>
      <c r="AI12" s="1649">
        <f>AH12/BI12-1</f>
        <v/>
      </c>
      <c r="AJ12" s="1659" t="n">
        <v>0.7582</v>
      </c>
      <c r="AK12" s="1649">
        <f>AJ12/BK12-1</f>
        <v/>
      </c>
      <c r="AL12" s="1659" t="n">
        <v>0.7732</v>
      </c>
      <c r="AM12" s="1649">
        <f>AL12/BM12-1</f>
        <v/>
      </c>
      <c r="AN12" s="1659" t="n">
        <v>0.4269</v>
      </c>
      <c r="AO12" s="1649">
        <f>AN12/BO12-1</f>
        <v/>
      </c>
      <c r="AP12" s="1659" t="n">
        <v>0.4303</v>
      </c>
      <c r="AQ12" s="1649">
        <f>AP12/BQ12-1</f>
        <v/>
      </c>
      <c r="AR12" s="1748">
        <f>X12+T12+V12+Z12+AB12+AD12+AF12+AH12+AJ12+AL12+AN12+AP12</f>
      </c>
      <c r="AS12" s="1595">
        <f>AR12/(AU12+AW12+AY12+BA12+BC12+BE12+BG12+BI12+BK12+BM12+BO12+BQ12)-1</f>
        <v/>
      </c>
      <c r="AT12" s="1597" t="n"/>
      <c r="AU12" s="1731" t="n">
        <v>0.7591</v>
      </c>
      <c r="AV12" s="1595" t="n">
        <v>1.37887809464118</v>
      </c>
      <c r="AW12" s="1659" t="n">
        <v>0.8128</v>
      </c>
      <c r="AX12" s="1649">
        <f>AW12/BX12-1</f>
        <v/>
      </c>
      <c r="AY12" s="1731" t="n">
        <v>0.7976</v>
      </c>
      <c r="AZ12" s="1649">
        <f>AY12/BZ12-1</f>
        <v/>
      </c>
      <c r="BA12" s="1731" t="n">
        <v>0.8128</v>
      </c>
      <c r="BB12" s="1649">
        <f>BA12/CB12-1</f>
        <v/>
      </c>
      <c r="BC12" s="1753" t="n">
        <v>0.7805</v>
      </c>
      <c r="BD12" s="1649">
        <f>BC12/CD12-1</f>
        <v/>
      </c>
      <c r="BE12" s="1731" t="n">
        <v>0.7497</v>
      </c>
      <c r="BF12" s="1649">
        <f>BE12/CF12-1</f>
        <v/>
      </c>
      <c r="BG12" s="1731" t="n">
        <v>0.7739</v>
      </c>
      <c r="BH12" s="1649">
        <f>BG12/CH12-1</f>
        <v/>
      </c>
      <c r="BI12" s="1731" t="n">
        <v>0.8121</v>
      </c>
      <c r="BJ12" s="1649">
        <f>BI12/CJ12-1</f>
        <v/>
      </c>
      <c r="BK12" s="1731" t="n">
        <v>0.889</v>
      </c>
      <c r="BL12" s="1649">
        <f>BK12/CL12-1</f>
        <v/>
      </c>
      <c r="BM12" s="1731" t="n">
        <v>0.834</v>
      </c>
      <c r="BN12" s="1649">
        <f>BM12/CN12-1</f>
        <v/>
      </c>
      <c r="BO12" s="1731" t="n">
        <v>0.8174</v>
      </c>
      <c r="BP12" s="1649">
        <f>BO12/CP12-1</f>
        <v/>
      </c>
      <c r="BQ12" s="1731" t="n">
        <v>0.7342</v>
      </c>
      <c r="BR12" s="1649">
        <f>BQ12/CR12-1</f>
        <v/>
      </c>
      <c r="BS12" s="1653">
        <f>AU12+AW12+AY12+BA12+BC12+BE12+BG12+BI12+BK12+BM12+BO12+BQ12</f>
        <v/>
      </c>
      <c r="BT12" s="1595">
        <f>BS12/CT12-1</f>
        <v/>
      </c>
      <c r="BU12" s="1651" t="n"/>
      <c r="BV12" s="1731" t="n">
        <v>0.3191</v>
      </c>
      <c r="BW12" s="1649">
        <f>BV12/CX12-1</f>
        <v/>
      </c>
      <c r="BX12" s="1731" t="n">
        <v>0.3268</v>
      </c>
      <c r="BY12" s="1595">
        <f>BX12/CY12-1</f>
        <v/>
      </c>
      <c r="BZ12" s="1653" t="n">
        <v>0.3313</v>
      </c>
      <c r="CA12" s="1595">
        <f>BZ12/CZ12-1</f>
        <v/>
      </c>
      <c r="CB12" s="1653" t="n">
        <v>0.3322</v>
      </c>
      <c r="CC12" s="1595" t="n">
        <v>0.208439432520917</v>
      </c>
      <c r="CD12" s="1659" t="n">
        <v>0.3618</v>
      </c>
      <c r="CE12" s="1595">
        <f>CD12/DB12-1</f>
        <v/>
      </c>
      <c r="CF12" s="1659" t="n">
        <v>0.3914</v>
      </c>
      <c r="CG12" s="1595">
        <f>CF12/DC12-1</f>
        <v/>
      </c>
      <c r="CH12" s="1659" t="n">
        <v>0.7279</v>
      </c>
      <c r="CI12" s="1595">
        <f>CH12/DD12-1</f>
        <v/>
      </c>
      <c r="CJ12" s="1653" t="n">
        <v>0.83</v>
      </c>
      <c r="CK12" s="1595">
        <f>CJ12/DE12-1</f>
        <v/>
      </c>
      <c r="CL12" s="1653" t="n">
        <v>0.8542999999999999</v>
      </c>
      <c r="CM12" s="1595">
        <f>CL12/DF12-1</f>
        <v/>
      </c>
      <c r="CN12" s="1653" t="n">
        <v>1.0073</v>
      </c>
      <c r="CO12" s="1595">
        <f>CN12/DG12-1</f>
        <v/>
      </c>
      <c r="CP12" s="1653" t="n">
        <v>1.0808</v>
      </c>
      <c r="CQ12" s="1595">
        <f>CP12/DH12-1</f>
        <v/>
      </c>
      <c r="CR12" s="1653" t="n">
        <v>1.0239</v>
      </c>
      <c r="CS12" s="1595">
        <f>CR12/DI12-1</f>
        <v/>
      </c>
      <c r="CT12" s="1653">
        <f>BV12+BX12+BZ12+CB12+CD12+CF12+CH12+CJ12+CL12+CN12+CP12+CR12</f>
        <v/>
      </c>
      <c r="CU12" s="1595">
        <f>CT12/SUM(CX12:DI12)-1</f>
        <v/>
      </c>
      <c r="CV12" s="1657">
        <f>CR12/CP12-1</f>
        <v/>
      </c>
      <c r="CW12" s="1657" t="n"/>
      <c r="CX12" s="1747" t="n">
        <v>0.3711</v>
      </c>
      <c r="CY12" s="1731" t="n">
        <v>0.3661</v>
      </c>
      <c r="CZ12" s="1731" t="n">
        <v>0.3033</v>
      </c>
      <c r="DA12" s="1748" t="n">
        <v>0.2749</v>
      </c>
      <c r="DB12" s="1659" t="n">
        <v>0.2764</v>
      </c>
      <c r="DC12" s="1659" t="n">
        <v>0.2528</v>
      </c>
      <c r="DD12" s="1653" t="n">
        <v>0.2564</v>
      </c>
      <c r="DE12" s="1653" t="n">
        <v>0.262</v>
      </c>
      <c r="DF12" s="1653" t="n">
        <v>0.2662</v>
      </c>
      <c r="DG12" s="1653" t="n">
        <v>0.2771</v>
      </c>
      <c r="DH12" s="1653" t="n">
        <v>0.1855</v>
      </c>
      <c r="DI12" s="1653" t="n">
        <v>0.2767</v>
      </c>
      <c r="DJ12" s="1653" t="n">
        <v>3.3685</v>
      </c>
      <c r="DK12" s="1660" t="n">
        <v>-0.3531693453924</v>
      </c>
      <c r="DL12" s="1661" t="n"/>
      <c r="DM12" s="1735" t="n">
        <v>0.4461</v>
      </c>
      <c r="DN12" s="219" t="n"/>
      <c r="DO12" s="1736" t="n">
        <v>0.4663</v>
      </c>
      <c r="DP12" s="76" t="n"/>
      <c r="DQ12" s="1736" t="n">
        <v>0.4701</v>
      </c>
      <c r="DR12" s="76">
        <f>(DQ12-ER12)/ER12</f>
        <v/>
      </c>
      <c r="DS12" s="1736">
        <f>DM12+DO12+DQ12</f>
        <v/>
      </c>
      <c r="DT12" s="1736" t="n">
        <v>0.4662</v>
      </c>
      <c r="DU12" s="76">
        <f>(DT12-ET12)/ET12</f>
        <v/>
      </c>
      <c r="DV12" s="1736" t="n">
        <v>0.4568</v>
      </c>
      <c r="DW12" s="76">
        <f>(DV12-EV12)/EV12</f>
        <v/>
      </c>
      <c r="DX12" s="1736" t="n">
        <v>0.4097</v>
      </c>
      <c r="DY12" s="76">
        <f>(DX12-EX12)/EX12</f>
        <v/>
      </c>
      <c r="DZ12" s="1736" t="n">
        <v>0.4089</v>
      </c>
      <c r="EA12" s="76">
        <f>(DZ12-EZ12)/EZ12</f>
        <v/>
      </c>
      <c r="EB12" s="1736" t="n">
        <v>0.4246</v>
      </c>
      <c r="EC12" s="76">
        <f>(EB12-FB12)/FB12</f>
        <v/>
      </c>
      <c r="ED12" s="1736" t="n">
        <v>0.4596</v>
      </c>
      <c r="EE12" s="76">
        <f>(ED12-FD12)/FD12</f>
        <v/>
      </c>
      <c r="EF12" s="1736" t="n">
        <v>0.4038</v>
      </c>
      <c r="EG12" s="76">
        <f>(EF12-FF12)/FF12</f>
        <v/>
      </c>
      <c r="EH12" s="1736" t="n">
        <v>0.4041</v>
      </c>
      <c r="EI12" s="76">
        <f>(EH12-FH12)/FH12</f>
        <v/>
      </c>
      <c r="EJ12" s="1736" t="n">
        <v>0.3915</v>
      </c>
      <c r="EK12" s="76">
        <f>(EJ12-FJ12)/FJ12</f>
        <v/>
      </c>
      <c r="EL12" s="1731">
        <f>DM12+DO12+DQ12+DT12+DV12+DX12+DZ12+EB12+ED12+EF12+EH12+EJ12</f>
        <v/>
      </c>
      <c r="EM12" s="76">
        <f>(EL12-FL12)/FL12</f>
        <v/>
      </c>
      <c r="EN12" s="76" t="n"/>
      <c r="EO12" s="76" t="n"/>
      <c r="EP12" s="1665" t="n"/>
      <c r="EQ12" s="76" t="n"/>
      <c r="ER12" s="1665" t="n"/>
      <c r="ES12" s="76" t="n"/>
      <c r="ET12" s="1665" t="n"/>
      <c r="EU12" s="76" t="n"/>
      <c r="EV12" s="1665" t="n"/>
      <c r="EW12" s="76" t="n"/>
      <c r="EX12" s="1665" t="n"/>
      <c r="EY12" s="76" t="n"/>
      <c r="EZ12" s="1665" t="n"/>
      <c r="FA12" s="76" t="n"/>
      <c r="FB12" s="1665" t="n"/>
      <c r="FC12" s="76" t="n"/>
      <c r="FD12" s="1665" t="n"/>
      <c r="FE12" s="76" t="n"/>
      <c r="FF12" s="1665" t="n"/>
      <c r="FG12" s="76" t="n"/>
      <c r="FH12" s="1665" t="n"/>
      <c r="FI12" s="76" t="n"/>
      <c r="FJ12" s="1665" t="n"/>
      <c r="FK12" s="76" t="n"/>
      <c r="FL12" s="1736">
        <f>EN12+EP12+ER12+ET12+EV12+EX12+EZ12+FB12+FD12+FF12+FH12+FJ12</f>
        <v/>
      </c>
      <c r="FM12" s="76" t="n"/>
      <c r="FN12" s="1754" t="n"/>
      <c r="FO12" s="1754" t="n"/>
      <c r="FP12" s="1754" t="n"/>
      <c r="FQ12" s="1754" t="n"/>
      <c r="FR12" s="1754" t="n"/>
      <c r="FS12" s="1754" t="n"/>
      <c r="FT12" s="1755" t="n"/>
      <c r="FU12" s="1755" t="n"/>
      <c r="FV12" s="1755" t="n"/>
      <c r="FW12" s="1755" t="n"/>
      <c r="FX12" s="1668" t="n"/>
      <c r="FY12" s="1755" t="n"/>
      <c r="FZ12" s="1668" t="n"/>
      <c r="GA12" s="1755" t="n"/>
      <c r="GB12" s="1668" t="n"/>
      <c r="GC12" s="1669" t="n"/>
      <c r="GD12" s="1756" t="n"/>
      <c r="GE12" s="1670" t="n"/>
      <c r="GF12" s="1639" t="n"/>
      <c r="GG12" s="1757" t="n"/>
      <c r="GH12" s="1660" t="n"/>
      <c r="GI12" s="1758" t="n"/>
      <c r="GJ12" s="1660" t="n"/>
      <c r="GK12" s="1758" t="n"/>
      <c r="GL12" s="1660" t="n"/>
      <c r="GM12" s="1758" t="n"/>
      <c r="GN12" s="1660" t="n"/>
      <c r="GO12" s="1758" t="n"/>
      <c r="GP12" s="1660" t="n"/>
      <c r="GQ12" s="1759" t="n"/>
      <c r="GR12" s="1660" t="n"/>
      <c r="GS12" s="1758" t="n"/>
      <c r="GT12" s="1660" t="n"/>
      <c r="GU12" s="1758" t="n"/>
      <c r="GV12" s="1660" t="n"/>
      <c r="GW12" s="1758" t="n"/>
      <c r="GX12" s="1660" t="n"/>
      <c r="GY12" s="1758" t="n"/>
      <c r="GZ12" s="1660" t="n"/>
      <c r="HA12" s="1758" t="n"/>
      <c r="HB12" s="1660" t="n"/>
      <c r="HC12" s="1758" t="n"/>
      <c r="HD12" s="1660" t="n"/>
      <c r="HE12" s="1671" t="n"/>
      <c r="HF12" s="1758" t="n"/>
      <c r="HG12" s="1760" t="n"/>
      <c r="HH12" s="1661" t="n"/>
      <c r="HI12" s="1749" t="n"/>
      <c r="HJ12" s="1757" t="n"/>
      <c r="HK12" s="1761" t="n"/>
      <c r="HL12" s="1762" t="n"/>
      <c r="HM12" s="1761" t="n"/>
      <c r="HN12" s="1762" t="n"/>
      <c r="HO12" s="1763" t="n"/>
      <c r="HP12" s="1764" t="n"/>
      <c r="HQ12" s="1765" t="n"/>
      <c r="HR12" s="1764" t="n"/>
      <c r="HS12" s="1765" t="n"/>
      <c r="HT12" s="1763" t="n"/>
      <c r="HU12" s="1764" t="n"/>
      <c r="HV12" s="1765" t="n"/>
      <c r="HW12" s="1764" t="n"/>
      <c r="HX12" s="1765" t="n"/>
      <c r="HY12" s="1764" t="n"/>
      <c r="HZ12" s="1680" t="n"/>
      <c r="IA12" s="1764" t="n"/>
      <c r="IB12" s="1680" t="n"/>
      <c r="IC12" s="1764" t="n"/>
      <c r="ID12" s="1680" t="n"/>
      <c r="IE12" s="1764" t="n"/>
      <c r="IF12" s="1549" t="n"/>
      <c r="IG12" s="1764" t="n"/>
      <c r="IH12" s="1549" t="n"/>
      <c r="II12" s="1638" t="n"/>
      <c r="IJ12" s="76" t="n"/>
      <c r="IK12" s="1639" t="n"/>
      <c r="IL12" s="1757" t="n"/>
      <c r="IM12" s="1660" t="n"/>
      <c r="IN12" s="1758" t="n"/>
      <c r="IO12" s="1660" t="n"/>
      <c r="IP12" s="1758" t="n"/>
      <c r="IQ12" s="1641" t="n"/>
      <c r="IR12" s="1766" t="n"/>
      <c r="IS12" s="1660" t="n"/>
      <c r="IT12" s="1766" t="n"/>
      <c r="IU12" s="1660" t="n"/>
      <c r="IV12" s="1767" t="n"/>
      <c r="IW12" s="1660" t="n"/>
      <c r="IX12" s="1767" t="n"/>
      <c r="IY12" s="1660" t="n"/>
      <c r="IZ12" s="1791" t="n"/>
      <c r="JA12" s="1660" t="n"/>
      <c r="JB12" s="1769" t="n"/>
      <c r="JC12" s="1760" t="n"/>
      <c r="JD12" s="1769" t="n"/>
      <c r="JE12" s="1761" t="n"/>
      <c r="JF12" s="1770" t="n"/>
      <c r="JG12" s="1761" t="n"/>
      <c r="JH12" s="1769" t="n"/>
      <c r="JI12" s="1761" t="n"/>
      <c r="JJ12" s="1985">
        <f>JH12+JF12+JD12+JB12+IZ12+IX12+IV12+IT12+IR12+IP12+IN12+IL12</f>
        <v/>
      </c>
      <c r="JK12" s="1645" t="n"/>
      <c r="JL12" s="1647" t="n"/>
      <c r="JM12" s="1580" t="n"/>
      <c r="JN12" s="1666" t="n"/>
      <c r="JO12" s="1666" t="n"/>
      <c r="JP12" s="1666" t="n"/>
      <c r="JQ12" s="1666" t="n"/>
      <c r="JR12" s="1666" t="n"/>
      <c r="JS12" s="1666" t="n"/>
      <c r="JT12" s="1666" t="n"/>
      <c r="JU12" s="1666" t="n"/>
      <c r="JV12" s="1666" t="n"/>
      <c r="JW12" s="1666" t="n"/>
      <c r="JX12" s="1666" t="n"/>
      <c r="JY12" s="1666" t="n"/>
    </row>
    <row r="13" ht="28.8" customFormat="1" customHeight="1" s="953">
      <c r="A13" s="1978" t="n"/>
      <c r="B13" s="1696" t="inlineStr">
        <is>
          <t>其中个体旅客周转量（万人公里）</t>
        </is>
      </c>
      <c r="C13" s="1659" t="n">
        <v>4.9843</v>
      </c>
      <c r="D13" s="1595">
        <f>C13/T13-1</f>
        <v/>
      </c>
      <c r="E13" s="1653" t="n">
        <v>5.2579</v>
      </c>
      <c r="F13" s="1595">
        <f>E13/V13-1</f>
        <v/>
      </c>
      <c r="G13" s="1653" t="n">
        <v>5.3201</v>
      </c>
      <c r="H13" s="1595">
        <f>G13/X13-1</f>
        <v/>
      </c>
      <c r="I13" s="1653" t="n">
        <v>5.2381</v>
      </c>
      <c r="J13" s="1595">
        <f>I13/Z13-1</f>
        <v/>
      </c>
      <c r="K13" s="1653" t="n">
        <v>5.2894</v>
      </c>
      <c r="L13" s="1595">
        <f>K13/AB13-1</f>
      </c>
      <c r="M13" s="1653" t="n">
        <v>5.1518</v>
      </c>
      <c r="N13" s="1595">
        <f>M13/AD13-1</f>
      </c>
      <c r="O13" s="1653" t="n">
        <v>5.2451</v>
      </c>
      <c r="P13" s="1595">
        <f>O13/AF13-1</f>
      </c>
      <c r="Q13" s="1653">
        <f>G13+E13+C13+I13+K13+M13+O13</f>
      </c>
      <c r="R13" s="1595">
        <f>Q13/SUM(T13+V13+X13+Z13+AB13+AD13+AF13)-1</f>
      </c>
      <c r="S13" s="1595" t="n"/>
      <c r="T13" s="1659" t="n">
        <v>12.7522</v>
      </c>
      <c r="U13" s="1595">
        <f>T13/AU13-1</f>
        <v/>
      </c>
      <c r="V13" s="1659" t="n">
        <v>13.8374</v>
      </c>
      <c r="W13" s="1649">
        <f>V13/AW13-1</f>
        <v/>
      </c>
      <c r="X13" s="1659" t="n">
        <v>14.4497</v>
      </c>
      <c r="Y13" s="1649">
        <f>X13/AY13-1</f>
        <v/>
      </c>
      <c r="Z13" s="1659" t="n">
        <v>14.1242</v>
      </c>
      <c r="AA13" s="1649">
        <f>Z13/BA13-1</f>
        <v/>
      </c>
      <c r="AB13" s="1659" t="n">
        <v>14.3407</v>
      </c>
      <c r="AC13" s="1649">
        <f>AB13/BC13-1</f>
        <v/>
      </c>
      <c r="AD13" s="1659" t="n">
        <v>12.8119</v>
      </c>
      <c r="AE13" s="1649">
        <f>AD13/BE13-1</f>
        <v/>
      </c>
      <c r="AF13" s="1659" t="n">
        <v>10.3506</v>
      </c>
      <c r="AG13" s="1649">
        <f>AF13/BG13-1</f>
        <v/>
      </c>
      <c r="AH13" s="1659" t="n">
        <v>10.1374</v>
      </c>
      <c r="AI13" s="1649">
        <f>AH13/BI13-1</f>
        <v/>
      </c>
      <c r="AJ13" s="1659" t="n">
        <v>10.2922</v>
      </c>
      <c r="AK13" s="1649">
        <f>AJ13/BK13-1</f>
        <v/>
      </c>
      <c r="AL13" s="1659" t="n">
        <v>10.3424</v>
      </c>
      <c r="AM13" s="1649">
        <f>AL13/BM13-1</f>
        <v/>
      </c>
      <c r="AN13" s="1659" t="n">
        <v>10.3424</v>
      </c>
      <c r="AO13" s="1649">
        <f>AN13/BO13-1</f>
        <v/>
      </c>
      <c r="AP13" s="1659" t="n">
        <v>4.9604</v>
      </c>
      <c r="AQ13" s="1649">
        <f>AP13/BQ13-1</f>
        <v/>
      </c>
      <c r="AR13" s="1748">
        <f>X13+T13+V13+Z13+AB13+AD13+AF13+AH13+AJ13+AL13+AN13+AP13</f>
      </c>
      <c r="AS13" s="1595">
        <f>AR13/(AU13+AW13+AY13+BA13+BC13+BE13+BG13+BI13+BK13+BM13+BO13+BQ13)-1</f>
        <v/>
      </c>
      <c r="AT13" s="1597" t="n"/>
      <c r="AU13" s="1732" t="n">
        <v>13.5236</v>
      </c>
      <c r="AV13" s="1683" t="n">
        <v>0.350563750212218</v>
      </c>
      <c r="AW13" s="1697" t="n">
        <v>14.5471</v>
      </c>
      <c r="AX13" s="1684">
        <f>AW13/BX13-1</f>
        <v/>
      </c>
      <c r="AY13" s="1731" t="n">
        <v>14.0632</v>
      </c>
      <c r="AZ13" s="1684">
        <f>AY13/BZ13-1</f>
        <v/>
      </c>
      <c r="BA13" s="1731" t="n">
        <v>14.5471</v>
      </c>
      <c r="BB13" s="1684">
        <f>BA13/CB13-1</f>
        <v/>
      </c>
      <c r="BC13" s="1753" t="n">
        <v>14.0338</v>
      </c>
      <c r="BD13" s="1684">
        <f>BC13/CD13-1</f>
        <v/>
      </c>
      <c r="BE13" s="1731" t="n">
        <v>13.6448</v>
      </c>
      <c r="BF13" s="1684">
        <f>BE13/CF13-1</f>
        <v/>
      </c>
      <c r="BG13" s="1731" t="n">
        <v>13.4319</v>
      </c>
      <c r="BH13" s="1684">
        <f>BG13/CH13-1</f>
        <v/>
      </c>
      <c r="BI13" s="1731" t="n">
        <v>13.7885</v>
      </c>
      <c r="BJ13" s="1684">
        <f>BI13/CJ13-1</f>
        <v/>
      </c>
      <c r="BK13" s="1731" t="n">
        <v>14.516</v>
      </c>
      <c r="BL13" s="1684">
        <f>BK13/CL13-1</f>
        <v/>
      </c>
      <c r="BM13" s="1731" t="n">
        <v>13.8848</v>
      </c>
      <c r="BN13" s="1684">
        <f>BM13/CN13-1</f>
        <v/>
      </c>
      <c r="BO13" s="1731" t="n">
        <v>13.8028</v>
      </c>
      <c r="BP13" s="1684">
        <f>BO13/CP13-1</f>
        <v/>
      </c>
      <c r="BQ13" s="1731" t="n">
        <v>11.6322</v>
      </c>
      <c r="BR13" s="1684">
        <f>BQ13/CR13-1</f>
        <v/>
      </c>
      <c r="BS13" s="1653">
        <f>AU13+AW13+AY13+BA13+BC13+BE13+BG13+BI13+BK13+BM13+BO13+BQ13</f>
        <v/>
      </c>
      <c r="BT13" s="1595">
        <f>BS13/CT13-1</f>
        <v/>
      </c>
      <c r="BU13" s="1651" t="n"/>
      <c r="BV13" s="1732" t="n">
        <v>10.0133</v>
      </c>
      <c r="BW13" s="1684">
        <f>BV13/CX13-1</f>
        <v/>
      </c>
      <c r="BX13" s="1732" t="n">
        <v>9.795199999999999</v>
      </c>
      <c r="BY13" s="1684">
        <f>BX13/CY13-1</f>
        <v/>
      </c>
      <c r="BZ13" s="1697" t="n">
        <v>9.9352</v>
      </c>
      <c r="CA13" s="1595">
        <f>BZ13/CZ13-1</f>
        <v/>
      </c>
      <c r="CB13" s="1697" t="n">
        <v>9.813499999999999</v>
      </c>
      <c r="CC13" s="1595" t="n">
        <v>0.236393186514136</v>
      </c>
      <c r="CD13" s="1659" t="n">
        <v>11.1135</v>
      </c>
      <c r="CE13" s="1595">
        <f>CD13/DB13-1</f>
        <v/>
      </c>
      <c r="CF13" s="1659" t="n">
        <v>11.535</v>
      </c>
      <c r="CG13" s="1595">
        <f>CF13/DC13-1</f>
        <v/>
      </c>
      <c r="CH13" s="1659" t="n">
        <v>13.9097</v>
      </c>
      <c r="CI13" s="1595">
        <f>CH13/DD13-1</f>
        <v/>
      </c>
      <c r="CJ13" s="1653" t="n">
        <v>15.7387</v>
      </c>
      <c r="CK13" s="1595">
        <f>CJ13/DE13-1</f>
        <v/>
      </c>
      <c r="CL13" s="1653" t="n">
        <v>14.8813</v>
      </c>
      <c r="CM13" s="1595">
        <f>CL13/DF13-1</f>
        <v/>
      </c>
      <c r="CN13" s="1653" t="n">
        <v>15.618</v>
      </c>
      <c r="CO13" s="1595">
        <f>CN13/DG13-1</f>
        <v/>
      </c>
      <c r="CP13" s="1653" t="n">
        <v>15.8101</v>
      </c>
      <c r="CQ13" s="1595">
        <f>CP13/DH13-1</f>
        <v/>
      </c>
      <c r="CR13" s="1653" t="n">
        <v>17.0119</v>
      </c>
      <c r="CS13" s="1595">
        <f>CR13/DI13-1</f>
        <v/>
      </c>
      <c r="CT13" s="1653">
        <f>BV13+BX13+BZ13+CB13+CD13+CF13+CH13+CJ13+CL13+CN13+CP13+CR13</f>
        <v/>
      </c>
      <c r="CU13" s="1595">
        <f>CT13/SUM(CX13:DI13)-1</f>
        <v/>
      </c>
      <c r="CV13" s="1657">
        <f>CR13/CP13-1</f>
        <v/>
      </c>
      <c r="CW13" s="1657" t="n"/>
      <c r="CX13" s="1734" t="n">
        <v>12.2388</v>
      </c>
      <c r="CY13" s="1732" t="n">
        <v>11.9815</v>
      </c>
      <c r="CZ13" s="1732" t="n">
        <v>9.336499999999999</v>
      </c>
      <c r="DA13" s="1732" t="n">
        <v>7.9372</v>
      </c>
      <c r="DB13" s="1697" t="n">
        <v>8.128399999999999</v>
      </c>
      <c r="DC13" s="1697" t="n">
        <v>7.6643</v>
      </c>
      <c r="DD13" s="1697" t="n">
        <v>7.821</v>
      </c>
      <c r="DE13" s="1697" t="n">
        <v>8.1791</v>
      </c>
      <c r="DF13" s="1697" t="n">
        <v>8.3405</v>
      </c>
      <c r="DG13" s="1697" t="n">
        <v>9.053100000000001</v>
      </c>
      <c r="DH13" s="1697" t="n">
        <v>6.0377</v>
      </c>
      <c r="DI13" s="1697" t="n">
        <v>9.0465</v>
      </c>
      <c r="DJ13" s="1697" t="n">
        <v>105.7646</v>
      </c>
      <c r="DK13" s="1702" t="n">
        <v>-0.310017875083178</v>
      </c>
      <c r="DL13" s="1661" t="n"/>
      <c r="DM13" s="1735" t="n">
        <v>15.8825</v>
      </c>
      <c r="DN13" s="219" t="n"/>
      <c r="DO13" s="1736" t="n">
        <v>16.4391</v>
      </c>
      <c r="DP13" s="76" t="n"/>
      <c r="DQ13" s="1736" t="n">
        <v>16.7722</v>
      </c>
      <c r="DR13" s="76">
        <f>(DQ13-ER13)/ER13</f>
        <v/>
      </c>
      <c r="DS13" s="1736">
        <f>DM13+DO13+DQ13</f>
        <v/>
      </c>
      <c r="DT13" s="1736" t="n">
        <v>12.5393</v>
      </c>
      <c r="DU13" s="76">
        <f>(DT13-ET13)/ET13</f>
        <v/>
      </c>
      <c r="DV13" s="1736" t="n">
        <v>9.855399999999999</v>
      </c>
      <c r="DW13" s="76">
        <f>(DV13-EV13)/EV13</f>
        <v/>
      </c>
      <c r="DX13" s="1736" t="n">
        <v>10.2418</v>
      </c>
      <c r="DY13" s="76">
        <f>(DX13-EX13)/EX13</f>
        <v/>
      </c>
      <c r="DZ13" s="1736" t="n">
        <v>10.2487</v>
      </c>
      <c r="EA13" s="76">
        <f>(DZ13-EZ13)/EZ13</f>
        <v/>
      </c>
      <c r="EB13" s="1736" t="n">
        <v>10.3983</v>
      </c>
      <c r="EC13" s="76">
        <f>(EB13-FB13)/FB13</f>
        <v/>
      </c>
      <c r="ED13" s="1736" t="n">
        <v>10.5409</v>
      </c>
      <c r="EE13" s="76">
        <f>(ED13-FD13)/FD13</f>
        <v/>
      </c>
      <c r="EF13" s="1736" t="n">
        <v>13.8743</v>
      </c>
      <c r="EG13" s="76">
        <f>(EF13-FF13)/FF13</f>
        <v/>
      </c>
      <c r="EH13" s="1736" t="n">
        <v>13.4026</v>
      </c>
      <c r="EI13" s="76">
        <f>(EH13-FH13)/FH13</f>
        <v/>
      </c>
      <c r="EJ13" s="1736" t="n">
        <v>13.0909</v>
      </c>
      <c r="EK13" s="76">
        <f>(EJ13-FJ13)/FJ13</f>
        <v/>
      </c>
      <c r="EL13" s="1731">
        <f>DM13+DO13+DQ13+DT13+DV13+DX13+DZ13+EB13+ED13+EF13+EH13+EJ13</f>
        <v/>
      </c>
      <c r="EM13" s="76">
        <f>(EL13-FL13)/FL13</f>
        <v/>
      </c>
      <c r="EN13" s="76" t="n"/>
      <c r="EO13" s="76" t="n"/>
      <c r="EP13" s="1665" t="n"/>
      <c r="EQ13" s="76" t="n"/>
      <c r="ER13" s="1665" t="n"/>
      <c r="ES13" s="76" t="n"/>
      <c r="ET13" s="1665" t="n"/>
      <c r="EU13" s="76" t="n"/>
      <c r="EV13" s="1665" t="n"/>
      <c r="EW13" s="76" t="n"/>
      <c r="EX13" s="1665" t="n"/>
      <c r="EY13" s="76" t="n"/>
      <c r="EZ13" s="1665" t="n"/>
      <c r="FA13" s="76" t="n"/>
      <c r="FB13" s="1665" t="n"/>
      <c r="FC13" s="76" t="n"/>
      <c r="FD13" s="1665" t="n"/>
      <c r="FE13" s="76" t="n"/>
      <c r="FF13" s="1665" t="n"/>
      <c r="FG13" s="76" t="n"/>
      <c r="FH13" s="1665" t="n"/>
      <c r="FI13" s="76" t="n"/>
      <c r="FJ13" s="1665" t="n"/>
      <c r="FK13" s="76" t="n"/>
      <c r="FL13" s="1736">
        <f>EN13+EP13+ER13+ET13+EV13+EX13+EZ13+FB13+FD13+FF13+FH13+FJ13</f>
        <v/>
      </c>
      <c r="FM13" s="76" t="n"/>
      <c r="FN13" s="1754" t="n"/>
      <c r="FO13" s="1754" t="n"/>
      <c r="FP13" s="1754" t="n"/>
      <c r="FQ13" s="1754" t="n"/>
      <c r="FR13" s="1754" t="n"/>
      <c r="FS13" s="1754" t="n"/>
      <c r="FT13" s="1755" t="n"/>
      <c r="FU13" s="1755" t="n"/>
      <c r="FV13" s="1755" t="n"/>
      <c r="FW13" s="1755" t="n"/>
      <c r="FX13" s="1668" t="n"/>
      <c r="FY13" s="1755" t="n"/>
      <c r="FZ13" s="1668" t="n"/>
      <c r="GA13" s="1755" t="n"/>
      <c r="GB13" s="1668" t="n"/>
      <c r="GC13" s="1669" t="n"/>
      <c r="GD13" s="1756" t="n"/>
      <c r="GE13" s="1670" t="n"/>
      <c r="GF13" s="1639" t="n"/>
      <c r="GG13" s="1757" t="n"/>
      <c r="GH13" s="1660" t="n"/>
      <c r="GI13" s="1758" t="n"/>
      <c r="GJ13" s="1660" t="n"/>
      <c r="GK13" s="1758" t="n"/>
      <c r="GL13" s="1660" t="n"/>
      <c r="GM13" s="1758" t="n"/>
      <c r="GN13" s="1660" t="n"/>
      <c r="GO13" s="1758" t="n"/>
      <c r="GP13" s="1660" t="n"/>
      <c r="GQ13" s="1759" t="n"/>
      <c r="GR13" s="1660" t="n"/>
      <c r="GS13" s="1758" t="n"/>
      <c r="GT13" s="1660" t="n"/>
      <c r="GU13" s="1758" t="n"/>
      <c r="GV13" s="1660" t="n"/>
      <c r="GW13" s="1758" t="n"/>
      <c r="GX13" s="1660" t="n"/>
      <c r="GY13" s="1758" t="n"/>
      <c r="GZ13" s="1660" t="n"/>
      <c r="HA13" s="1758" t="n"/>
      <c r="HB13" s="1660" t="n"/>
      <c r="HC13" s="1758" t="n"/>
      <c r="HD13" s="1660" t="n"/>
      <c r="HE13" s="1671" t="n"/>
      <c r="HF13" s="1758" t="n"/>
      <c r="HG13" s="1760" t="n"/>
      <c r="HH13" s="1661" t="n"/>
      <c r="HI13" s="1749" t="n"/>
      <c r="HJ13" s="1757" t="n"/>
      <c r="HK13" s="1761" t="n"/>
      <c r="HL13" s="1762" t="n"/>
      <c r="HM13" s="1761" t="n"/>
      <c r="HN13" s="1762" t="n"/>
      <c r="HO13" s="1763" t="n"/>
      <c r="HP13" s="1764" t="n"/>
      <c r="HQ13" s="1765" t="n"/>
      <c r="HR13" s="1764" t="n"/>
      <c r="HS13" s="1765" t="n"/>
      <c r="HT13" s="1763" t="n"/>
      <c r="HU13" s="1764" t="n"/>
      <c r="HV13" s="1765" t="n"/>
      <c r="HW13" s="1764" t="n"/>
      <c r="HX13" s="1765" t="n"/>
      <c r="HY13" s="1764" t="n"/>
      <c r="HZ13" s="1680" t="n"/>
      <c r="IA13" s="1764" t="n"/>
      <c r="IB13" s="1680" t="n"/>
      <c r="IC13" s="1764" t="n"/>
      <c r="ID13" s="1680" t="n"/>
      <c r="IE13" s="1764" t="n"/>
      <c r="IF13" s="1549" t="n"/>
      <c r="IG13" s="1764" t="n"/>
      <c r="IH13" s="1549" t="n"/>
      <c r="II13" s="1638" t="n"/>
      <c r="IJ13" s="76" t="n"/>
      <c r="IK13" s="1639" t="n"/>
      <c r="IL13" s="1757" t="n"/>
      <c r="IM13" s="1660" t="n"/>
      <c r="IN13" s="1758" t="n"/>
      <c r="IO13" s="1660" t="n"/>
      <c r="IP13" s="1758" t="n"/>
      <c r="IQ13" s="1641" t="n"/>
      <c r="IR13" s="1766" t="n"/>
      <c r="IS13" s="1660" t="n"/>
      <c r="IT13" s="1766" t="n"/>
      <c r="IU13" s="1660" t="n"/>
      <c r="IV13" s="1767" t="n"/>
      <c r="IW13" s="1660" t="n"/>
      <c r="IX13" s="1767" t="n"/>
      <c r="IY13" s="1660" t="n"/>
      <c r="IZ13" s="1791" t="n"/>
      <c r="JA13" s="1660" t="n"/>
      <c r="JB13" s="1769" t="n"/>
      <c r="JC13" s="1760" t="n"/>
      <c r="JD13" s="1769" t="n"/>
      <c r="JE13" s="1761" t="n"/>
      <c r="JF13" s="1770" t="n"/>
      <c r="JG13" s="1761" t="n"/>
      <c r="JH13" s="1769" t="n"/>
      <c r="JI13" s="1761" t="n"/>
      <c r="JJ13" s="1985">
        <f>JH13+JF13+JD13+JB13+IZ13+IX13+IV13+IT13+IR13+IP13+IN13+IL13</f>
        <v/>
      </c>
      <c r="JK13" s="1645" t="n"/>
      <c r="JL13" s="1647" t="n"/>
      <c r="JM13" s="1580" t="n"/>
      <c r="JN13" s="1666" t="n"/>
      <c r="JO13" s="1666" t="n"/>
      <c r="JP13" s="1666" t="n"/>
      <c r="JQ13" s="1666" t="n"/>
      <c r="JR13" s="1666" t="n"/>
      <c r="JS13" s="1666" t="n"/>
      <c r="JT13" s="1666" t="n"/>
      <c r="JU13" s="1666" t="n"/>
      <c r="JV13" s="1666" t="n"/>
      <c r="JW13" s="1666" t="n"/>
      <c r="JX13" s="1666" t="n"/>
      <c r="JY13" s="1666" t="n"/>
    </row>
    <row r="14" hidden="1" ht="28.8" customFormat="1" customHeight="1" s="258">
      <c r="A14" s="1536" t="inlineStr">
        <is>
          <t>十堰市</t>
        </is>
      </c>
      <c r="B14" s="1593" t="inlineStr">
        <is>
          <t>客运量            （万人）</t>
        </is>
      </c>
      <c r="C14" s="1653" t="n">
        <v>44.2561</v>
      </c>
      <c r="D14" s="1595">
        <f>C14/T14-1</f>
        <v/>
      </c>
      <c r="E14" s="1653" t="n">
        <v>64.7578</v>
      </c>
      <c r="F14" s="1595">
        <f>E14/V14-1</f>
        <v/>
      </c>
      <c r="G14" s="1653" t="n">
        <v>60.4028</v>
      </c>
      <c r="H14" s="1595">
        <f>G14/X14-1</f>
        <v/>
      </c>
      <c r="I14" s="1653" t="n">
        <v>68.256</v>
      </c>
      <c r="J14" s="1595">
        <f>I14/Z14-1</f>
        <v/>
      </c>
      <c r="K14" s="1653" t="n">
        <v>66.0753</v>
      </c>
      <c r="L14" s="1595">
        <f>K14/AB14-1</f>
      </c>
      <c r="M14" s="1653" t="n">
        <v>57.5147</v>
      </c>
      <c r="N14" s="1595">
        <f>M14/AD14-1</f>
      </c>
      <c r="O14" s="1653" t="n">
        <v>58.7619</v>
      </c>
      <c r="P14" s="1595">
        <f>O14/AF14-1</f>
      </c>
      <c r="Q14" s="1653">
        <f>G14+E14+C14+I14+K14+M14+O14</f>
      </c>
      <c r="R14" s="1595">
        <f>Q14/SUM(T14+V14+X14+Z14+AB14+AD14+AF14)-1</f>
      </c>
      <c r="S14" s="1595" t="n"/>
      <c r="T14" s="1653" t="n">
        <v>51.1957</v>
      </c>
      <c r="U14" s="1595">
        <f>T14/AU14-1</f>
        <v/>
      </c>
      <c r="V14" s="1653" t="n">
        <v>70.2152</v>
      </c>
      <c r="W14" s="1595">
        <f>V14/AW14-1</f>
        <v/>
      </c>
      <c r="X14" s="1653" t="n">
        <v>57.9371</v>
      </c>
      <c r="Y14" s="1595">
        <f>X14/AY14-1</f>
        <v/>
      </c>
      <c r="Z14" s="1653" t="n">
        <v>64.56870000000001</v>
      </c>
      <c r="AA14" s="1595">
        <f>Z14/BA14-1</f>
        <v/>
      </c>
      <c r="AB14" s="1653" t="n">
        <v>63.9781</v>
      </c>
      <c r="AC14" s="1595">
        <f>AB14/BC14-1</f>
        <v/>
      </c>
      <c r="AD14" s="1653" t="n">
        <v>61.3862</v>
      </c>
      <c r="AE14" s="1595">
        <f>AD14/BE14-1</f>
        <v/>
      </c>
      <c r="AF14" s="1653" t="n">
        <v>52.2756</v>
      </c>
      <c r="AG14" s="1595">
        <f>AF14/BG14-1</f>
        <v/>
      </c>
      <c r="AH14" s="1653" t="n">
        <v>60.4119</v>
      </c>
      <c r="AI14" s="1595">
        <f>AH14/BI14-1</f>
        <v/>
      </c>
      <c r="AJ14" s="1653" t="n">
        <v>52.0508</v>
      </c>
      <c r="AK14" s="1595">
        <f>AJ14/BK14-1</f>
        <v/>
      </c>
      <c r="AL14" s="1653" t="n">
        <v>57.7711</v>
      </c>
      <c r="AM14" s="1595">
        <f>AL14/BM14-1</f>
        <v/>
      </c>
      <c r="AN14" s="1653" t="n">
        <v>49.1361</v>
      </c>
      <c r="AO14" s="1595">
        <f>AN14/BO14-1</f>
        <v/>
      </c>
      <c r="AP14" s="1653" t="n">
        <v>41.2319</v>
      </c>
      <c r="AQ14" s="1595">
        <f>AP14/BQ14-1</f>
        <v/>
      </c>
      <c r="AR14" s="1748">
        <f>X14+T14+V14+Z14+AB14+AD14+AF14+AH14+AJ14+AL14+AN14+AP14</f>
      </c>
      <c r="AS14" s="1595">
        <f>AR14/(AU14+AW14+AY14+BA14+BC14+BE14+BG14+BI14+BK14+BM14+BO14+BQ14)-1</f>
        <v/>
      </c>
      <c r="AT14" s="1597" t="n"/>
      <c r="AU14" s="1704" t="n">
        <v>50.1751</v>
      </c>
      <c r="AV14" s="1598" t="n">
        <v>-0.0499911010803666</v>
      </c>
      <c r="AW14" s="1603" t="n">
        <v>67.03449999999999</v>
      </c>
      <c r="AX14" s="1598">
        <f>AW14/BX14-1</f>
        <v/>
      </c>
      <c r="AY14" s="1603" t="n">
        <v>56.7158</v>
      </c>
      <c r="AZ14" s="1598">
        <f>AY14/BZ14-1</f>
        <v/>
      </c>
      <c r="BA14" s="1603" t="n">
        <v>64.4335</v>
      </c>
      <c r="BB14" s="1598">
        <f>BA14/CB14-1</f>
        <v/>
      </c>
      <c r="BC14" s="1705" t="n">
        <v>62.0273</v>
      </c>
      <c r="BD14" s="1598">
        <f>BC14/CD14-1</f>
        <v/>
      </c>
      <c r="BE14" s="1706" t="n">
        <v>58.7452</v>
      </c>
      <c r="BF14" s="1598">
        <f>BE14/CF14-1</f>
        <v/>
      </c>
      <c r="BG14" s="1706" t="n">
        <v>56.0173</v>
      </c>
      <c r="BH14" s="1598">
        <f>BG14/CH14-1</f>
        <v/>
      </c>
      <c r="BI14" s="1706" t="n">
        <v>61.1138</v>
      </c>
      <c r="BJ14" s="1598">
        <f>BI14/CJ14-1</f>
        <v/>
      </c>
      <c r="BK14" s="1706" t="n">
        <v>54.8223</v>
      </c>
      <c r="BL14" s="1598">
        <f>BK14/CL14-1</f>
        <v/>
      </c>
      <c r="BM14" s="1706" t="n">
        <v>69.0372</v>
      </c>
      <c r="BN14" s="1598">
        <f>BM14/CN14-1</f>
        <v/>
      </c>
      <c r="BO14" s="1706" t="n">
        <v>51.7419</v>
      </c>
      <c r="BP14" s="1598">
        <f>BO14/CP14-1</f>
        <v/>
      </c>
      <c r="BQ14" s="1706" t="n">
        <v>47.1718</v>
      </c>
      <c r="BR14" s="1598">
        <f>BQ14/CR14-1</f>
        <v/>
      </c>
      <c r="BS14" s="1603">
        <f>AU14+AW14+AY14+BA14+BC14+BE14+BG14+BI14+BK14+BM14+BO14+BQ14</f>
        <v/>
      </c>
      <c r="BT14" s="1598">
        <f>BS14/CT14-1</f>
        <v/>
      </c>
      <c r="BU14" s="1601" t="n"/>
      <c r="BV14" s="1704" t="n">
        <v>52.8154</v>
      </c>
      <c r="BW14" s="1598">
        <f>BV14/CX14-1</f>
        <v/>
      </c>
      <c r="BX14" s="1704" t="n">
        <v>58.1885</v>
      </c>
      <c r="BY14" s="1598">
        <f>BX14/CY14-1</f>
        <v/>
      </c>
      <c r="BZ14" s="1603" t="n">
        <v>58.7657</v>
      </c>
      <c r="CA14" s="1598">
        <f>BZ14/CZ14-1</f>
        <v/>
      </c>
      <c r="CB14" s="1603" t="n">
        <v>57.9084</v>
      </c>
      <c r="CC14" s="1598" t="n">
        <v>0.320550856637257</v>
      </c>
      <c r="CD14" s="1706" t="n">
        <v>61.7046</v>
      </c>
      <c r="CE14" s="1598">
        <f>CD14/DB14-1</f>
        <v/>
      </c>
      <c r="CF14" s="1706" t="n">
        <v>59.8683</v>
      </c>
      <c r="CG14" s="1598">
        <f>CF14/DC14-1</f>
        <v/>
      </c>
      <c r="CH14" s="1706" t="n">
        <v>63.8588</v>
      </c>
      <c r="CI14" s="1598">
        <f>CH14/DD14-1</f>
        <v/>
      </c>
      <c r="CJ14" s="1603" t="n">
        <v>67.8329</v>
      </c>
      <c r="CK14" s="1598">
        <f>CJ14/DE14-1</f>
        <v/>
      </c>
      <c r="CL14" s="1603">
        <f>55.9615+CL16</f>
        <v/>
      </c>
      <c r="CM14" s="1598">
        <f>CL14/DF14-1</f>
        <v/>
      </c>
      <c r="CN14" s="1603">
        <f>62.0732+CN16</f>
        <v/>
      </c>
      <c r="CO14" s="1598">
        <f>CN14/DG14-1</f>
        <v/>
      </c>
      <c r="CP14" s="1603" t="n">
        <v>51.8451</v>
      </c>
      <c r="CQ14" s="1598">
        <f>CP14/DH14-1</f>
        <v/>
      </c>
      <c r="CR14" s="1771" t="n">
        <v>48.5135</v>
      </c>
      <c r="CS14" s="1598">
        <f>CR14/DI14-1</f>
        <v/>
      </c>
      <c r="CT14" s="1603">
        <f>BV14+BX14+BZ14+CB14+CD14+CF14+CH14+CJ14+CL14+CN14+CP14+CR14</f>
        <v/>
      </c>
      <c r="CU14" s="1598">
        <f>CT14/SUM(CX14:DI14)-1</f>
        <v/>
      </c>
      <c r="CV14" s="1606">
        <f>CR14/CP14-1</f>
        <v/>
      </c>
      <c r="CW14" s="1606" t="n"/>
      <c r="CX14" s="1710" t="n">
        <v>47.5263</v>
      </c>
      <c r="CY14" s="1704" t="n">
        <v>57.7922</v>
      </c>
      <c r="CZ14" s="1704" t="n">
        <v>46.5417</v>
      </c>
      <c r="DA14" s="1704" t="n">
        <v>43.8517</v>
      </c>
      <c r="DB14" s="1603" t="n">
        <v>45.046</v>
      </c>
      <c r="DC14" s="1603" t="n">
        <v>44.8098</v>
      </c>
      <c r="DD14" s="1603" t="n">
        <v>53.7288</v>
      </c>
      <c r="DE14" s="1603" t="n">
        <v>45.0139</v>
      </c>
      <c r="DF14" s="1603" t="n">
        <v>41.9178</v>
      </c>
      <c r="DG14" s="1603" t="n">
        <v>33.9322</v>
      </c>
      <c r="DH14" s="1603" t="n">
        <v>27.7466</v>
      </c>
      <c r="DI14" s="1603" t="n">
        <v>29.1772</v>
      </c>
      <c r="DJ14" s="1603" t="n">
        <v>517.0842</v>
      </c>
      <c r="DK14" s="1609" t="n">
        <v>-0.255004989357095</v>
      </c>
      <c r="DL14" s="1610" t="n"/>
      <c r="DM14" s="1711" t="n">
        <v>56.7426</v>
      </c>
      <c r="DN14" s="1612">
        <f>(DM14-DV14)/DV14</f>
        <v/>
      </c>
      <c r="DO14" s="1712" t="n">
        <v>57.0941</v>
      </c>
      <c r="DP14" s="1614" t="n"/>
      <c r="DQ14" s="1712" t="n">
        <v>60.0695</v>
      </c>
      <c r="DR14" s="1614">
        <f>(DQ14-ER14)/ER14</f>
        <v/>
      </c>
      <c r="DS14" s="1712">
        <f>DM14+DO14+DQ14</f>
        <v/>
      </c>
      <c r="DT14" s="1712" t="n">
        <v>67.94499999999999</v>
      </c>
      <c r="DU14" s="1614">
        <f>(DT14-ET14)/ET14</f>
        <v/>
      </c>
      <c r="DV14" s="1712" t="n">
        <v>78.2916</v>
      </c>
      <c r="DW14" s="1614">
        <f>(DV14-EV14)/EV14</f>
        <v/>
      </c>
      <c r="DX14" s="1712" t="n">
        <v>57.8819</v>
      </c>
      <c r="DY14" s="1614">
        <f>(DX14-EX14)/EX14</f>
        <v/>
      </c>
      <c r="DZ14" s="1712" t="n">
        <v>63.3864</v>
      </c>
      <c r="EA14" s="1614">
        <f>(DZ14-EZ14)/EZ14</f>
        <v/>
      </c>
      <c r="EB14" s="1712" t="n">
        <v>42.1833</v>
      </c>
      <c r="EC14" s="1614">
        <f>(EB14-FB14)/FB14</f>
        <v/>
      </c>
      <c r="ED14" s="1712" t="n">
        <v>53.9917</v>
      </c>
      <c r="EE14" s="1614">
        <f>(ED14-FD14)/FD14</f>
        <v/>
      </c>
      <c r="EF14" s="1712" t="n">
        <v>62.0602</v>
      </c>
      <c r="EG14" s="1614">
        <f>(EF14-FF14)/FF14</f>
        <v/>
      </c>
      <c r="EH14" s="1712" t="n">
        <v>47.9142</v>
      </c>
      <c r="EI14" s="1614">
        <f>(EH14-FH14)/FH14</f>
        <v/>
      </c>
      <c r="EJ14" s="1712" t="n">
        <v>46.5169</v>
      </c>
      <c r="EK14" s="1614">
        <f>(EJ14-FJ14)/FJ14</f>
        <v/>
      </c>
      <c r="EL14" s="1709">
        <f>DM14+DO14+DQ14+DT14+DV14+DX14+DZ14+EB14+ED14+EF14+EH14+EJ14</f>
        <v/>
      </c>
      <c r="EM14" s="1614">
        <f>(EL14-FL14)/FL14</f>
        <v/>
      </c>
      <c r="EN14" s="1717" t="n">
        <v>290</v>
      </c>
      <c r="EO14" s="1614">
        <f>(EN14-FN14)/FN14</f>
        <v/>
      </c>
      <c r="EP14" s="1712" t="n">
        <v>0</v>
      </c>
      <c r="EQ14" s="1614">
        <f>(EP14-FO14)/FO14</f>
        <v/>
      </c>
      <c r="ER14" s="1712" t="n">
        <v>13.5473</v>
      </c>
      <c r="ES14" s="1614">
        <f>(ER14-FP14)/FP14</f>
        <v/>
      </c>
      <c r="ET14" s="1712" t="n">
        <v>25.7202</v>
      </c>
      <c r="EU14" s="1614">
        <f>(ET14-FQ14)/FQ14</f>
        <v/>
      </c>
      <c r="EV14" s="1712" t="n">
        <v>24</v>
      </c>
      <c r="EW14" s="1614">
        <f>(EV14-FR14)/FR14</f>
        <v/>
      </c>
      <c r="EX14" s="1712" t="n">
        <v>15</v>
      </c>
      <c r="EY14" s="1614">
        <f>(EX14-FS14)/FS14</f>
        <v/>
      </c>
      <c r="EZ14" s="1712" t="n">
        <v>30</v>
      </c>
      <c r="FA14" s="1614">
        <f>(EZ14-FT14)/FT14</f>
        <v/>
      </c>
      <c r="FB14" s="1712" t="n">
        <v>53</v>
      </c>
      <c r="FC14" s="1614">
        <f>(FB14-FU14)/FU14</f>
        <v/>
      </c>
      <c r="FD14" s="1712" t="n">
        <v>98.7024</v>
      </c>
      <c r="FE14" s="1614">
        <f>(FD14-FV14)/FV14</f>
        <v/>
      </c>
      <c r="FF14" s="1712" t="n">
        <v>89.8831</v>
      </c>
      <c r="FG14" s="1614">
        <f>(FF14-FW14)/FW14</f>
        <v/>
      </c>
      <c r="FH14" s="1712" t="n">
        <v>78.3824</v>
      </c>
      <c r="FI14" s="1614">
        <f>(FH14-FY14)/FY14</f>
        <v/>
      </c>
      <c r="FJ14" s="1712" t="n">
        <v>62.3678</v>
      </c>
      <c r="FK14" s="1614">
        <f>(FJ14-GA14)/GA14</f>
        <v/>
      </c>
      <c r="FL14" s="1712">
        <f>EN14+EP14+ER14+ET14+EV14+EX14+EZ14+FB14+FD14+FF14+FH14+FJ14</f>
        <v/>
      </c>
      <c r="FM14" s="1614">
        <f>(FL14-(FN14+FO14+FP14+FQ14+FR14+FS14+FT14+FU14+FV14+FW14+FY14+GA14))/(FN14+FO14+FP14+FQ14+FR14+FS14+FT14+FU14+FV14+FW14+FY14+GA14)</f>
        <v/>
      </c>
      <c r="FN14" s="1717" t="n">
        <v>297</v>
      </c>
      <c r="FO14" s="1717" t="n">
        <v>383</v>
      </c>
      <c r="FP14" s="1717" t="n">
        <v>316</v>
      </c>
      <c r="FQ14" s="1717" t="n">
        <v>250</v>
      </c>
      <c r="FR14" s="1717" t="n">
        <v>241</v>
      </c>
      <c r="FS14" s="1717" t="n">
        <v>265</v>
      </c>
      <c r="FT14" s="1717" t="n">
        <v>265</v>
      </c>
      <c r="FU14" s="1620" t="inlineStr">
        <is>
          <t>255.0000</t>
        </is>
      </c>
      <c r="FV14" s="1620" t="inlineStr">
        <is>
          <t>247.0000</t>
        </is>
      </c>
      <c r="FW14" s="1620" t="inlineStr">
        <is>
          <t>257.0000</t>
        </is>
      </c>
      <c r="FX14" s="1621">
        <f>(FW14-GY14)/GY14</f>
        <v/>
      </c>
      <c r="FY14" s="1620" t="inlineStr">
        <is>
          <t>228.0000</t>
        </is>
      </c>
      <c r="FZ14" s="1621">
        <f>(FY14-HA14)/HA14</f>
        <v/>
      </c>
      <c r="GA14" s="1620" t="inlineStr">
        <is>
          <t>274.0000</t>
        </is>
      </c>
      <c r="GB14" s="1621">
        <f>(GA14-HC14)/HC14</f>
        <v/>
      </c>
      <c r="GC14" s="1717">
        <f>FN14+FO14+FP14+FQ14+FR14+FS14+FT14+FU14+FV14+FW14+FY14+GA14</f>
        <v/>
      </c>
      <c r="GD14" s="1623">
        <f>(GC14-HE14)/HE14</f>
        <v/>
      </c>
      <c r="GE14" s="1560" t="n"/>
      <c r="GF14" s="1624" t="n"/>
      <c r="GG14" s="1980" t="n">
        <v>304</v>
      </c>
      <c r="GH14" s="1621">
        <f>(GG14-HJ14)/HJ14</f>
        <v/>
      </c>
      <c r="GI14" s="1717" t="n">
        <v>394</v>
      </c>
      <c r="GJ14" s="1621">
        <f>(GI14-HL14)/HL14</f>
        <v/>
      </c>
      <c r="GK14" s="1717" t="n">
        <v>324</v>
      </c>
      <c r="GL14" s="1621">
        <f>(GK14-HN14)/HN14</f>
        <v/>
      </c>
      <c r="GM14" s="1717" t="n">
        <v>256</v>
      </c>
      <c r="GN14" s="1621">
        <f>(GM14-HP14)/HP14</f>
        <v/>
      </c>
      <c r="GO14" s="1717" t="n">
        <v>246</v>
      </c>
      <c r="GP14" s="1621">
        <f>(GO14-HR14)/HR14</f>
        <v/>
      </c>
      <c r="GQ14" s="1717" t="n">
        <v>271</v>
      </c>
      <c r="GR14" s="1621">
        <f>(GQ14-HU14)/HU14</f>
        <v/>
      </c>
      <c r="GS14" s="1717" t="n">
        <v>272</v>
      </c>
      <c r="GT14" s="1621">
        <f>(GS14-HW14)/HW14</f>
        <v/>
      </c>
      <c r="GU14" s="1717" t="n">
        <v>262</v>
      </c>
      <c r="GV14" s="1621">
        <f>(GU14-HY14)/HY14</f>
        <v/>
      </c>
      <c r="GW14" s="1717" t="n">
        <v>253</v>
      </c>
      <c r="GX14" s="1621">
        <f>(GW14-IA14)/IA14</f>
        <v/>
      </c>
      <c r="GY14" s="1717" t="n">
        <v>263</v>
      </c>
      <c r="GZ14" s="1621">
        <f>(GY14-IC14)/IC14</f>
        <v/>
      </c>
      <c r="HA14" s="1717" t="n">
        <v>233</v>
      </c>
      <c r="HB14" s="1621">
        <f>(HA14-IE14)/IE14</f>
        <v/>
      </c>
      <c r="HC14" s="1717" t="n">
        <v>280</v>
      </c>
      <c r="HD14" s="1621">
        <f>(HC14-IG14)/IG14</f>
        <v/>
      </c>
      <c r="HE14" s="1717">
        <f>GG14+GI14+GK14+GM14+GO14+GQ14+GS14+GU14+GW14+GY14+HA14+HC14</f>
        <v/>
      </c>
      <c r="HF14" s="1717">
        <f>HC14+HA14+GY14+GW14+GU14+GS14+GQ14+GO14+GM14+GK14+GI14+GG14</f>
        <v/>
      </c>
      <c r="HG14" s="1623" t="n"/>
      <c r="HH14" s="1610" t="n"/>
      <c r="HI14" s="1743" t="n"/>
      <c r="HJ14" s="1980" t="n">
        <v>300</v>
      </c>
      <c r="HK14" s="1626">
        <f>(HJ14-IL14)/IL14</f>
        <v/>
      </c>
      <c r="HL14" s="1719" t="n">
        <v>406</v>
      </c>
      <c r="HM14" s="1626">
        <f>(HL14-IN14)/IN14</f>
        <v/>
      </c>
      <c r="HN14" s="1719" t="n">
        <v>328</v>
      </c>
      <c r="HO14" s="1723">
        <f>(HN14-IP14)/IP14</f>
        <v/>
      </c>
      <c r="HP14" s="1721" t="n">
        <v>259</v>
      </c>
      <c r="HQ14" s="1722">
        <f>(HP14-IR14)/IR14</f>
        <v/>
      </c>
      <c r="HR14" s="1772" t="n">
        <v>249</v>
      </c>
      <c r="HS14" s="1722">
        <f>(HR14-IT14)/IT14</f>
        <v/>
      </c>
      <c r="HT14" s="1722" t="n"/>
      <c r="HU14" s="1772" t="n">
        <v>274</v>
      </c>
      <c r="HV14" s="1722">
        <f>(HU14-IV14)/IV14</f>
        <v/>
      </c>
      <c r="HW14" s="1772" t="n">
        <v>275</v>
      </c>
      <c r="HX14" s="1722">
        <f>(HW14-IX14)/IX14</f>
        <v/>
      </c>
      <c r="HY14" s="1717" t="n">
        <v>260</v>
      </c>
      <c r="HZ14" s="1637">
        <f>(HY14-IZ14)/IZ14</f>
        <v/>
      </c>
      <c r="IA14" s="1717" t="n">
        <v>257</v>
      </c>
      <c r="IB14" s="1637">
        <f>(IA14-JB14)/JB14</f>
        <v/>
      </c>
      <c r="IC14" s="1717" t="n">
        <v>266</v>
      </c>
      <c r="ID14" s="1637">
        <f>(IC14-JD14)/JD14</f>
        <v/>
      </c>
      <c r="IE14" s="1717" t="n">
        <v>236</v>
      </c>
      <c r="IF14" s="1623">
        <f>(IE14-JF14)/JF14</f>
        <v/>
      </c>
      <c r="IG14" s="1717" t="n">
        <v>283</v>
      </c>
      <c r="IH14" s="1549">
        <f>(IG14-JH14)/JH14</f>
        <v/>
      </c>
      <c r="II14" s="1983">
        <f>HJ14+HL14+HN14+HP14+HR14+HU14+HW14+HY14+IA14+IC14+IE14+IG14</f>
        <v/>
      </c>
      <c r="IJ14" s="76">
        <f>II14/JJ14-1</f>
        <v/>
      </c>
      <c r="IK14" s="1639" t="n"/>
      <c r="IL14" s="1991" t="n">
        <v>292</v>
      </c>
      <c r="IM14" s="1668">
        <f>IL14/JN14-1</f>
        <v/>
      </c>
      <c r="IN14" s="1726" t="n">
        <v>395</v>
      </c>
      <c r="IO14" s="1668">
        <f>IN14/JO14-1</f>
        <v/>
      </c>
      <c r="IP14" s="1726" t="n">
        <v>321</v>
      </c>
      <c r="IQ14" s="1641">
        <f>(IP14-JP14)/JP14</f>
        <v/>
      </c>
      <c r="IR14" s="1773" t="n">
        <v>253</v>
      </c>
      <c r="IS14" s="1668">
        <f>(IR14-JQ14)/JQ14</f>
        <v/>
      </c>
      <c r="IT14" s="1773" t="n">
        <v>249</v>
      </c>
      <c r="IU14" s="1668">
        <f>(IT14-JR14)/JR14</f>
        <v/>
      </c>
      <c r="IV14" s="1773" t="n">
        <v>268</v>
      </c>
      <c r="IW14" s="1668">
        <f>(IV14-JS14)/JS14</f>
        <v/>
      </c>
      <c r="IX14" s="1773" t="n">
        <v>269</v>
      </c>
      <c r="IY14" s="1668">
        <f>(IX14-JT14)/JT14</f>
        <v/>
      </c>
      <c r="IZ14" s="1726" t="n">
        <v>260</v>
      </c>
      <c r="JA14" s="1668">
        <f>(IZ14-JU14)/JU14</f>
        <v/>
      </c>
      <c r="JB14" s="1726" t="n">
        <v>251</v>
      </c>
      <c r="JC14" s="1727">
        <f>(JB14-JV14)/JV14</f>
        <v/>
      </c>
      <c r="JD14" s="1726" t="n">
        <v>260</v>
      </c>
      <c r="JE14" s="1729">
        <f>(JD14-JW14)/JW14</f>
        <v/>
      </c>
      <c r="JF14" s="1774" t="n">
        <v>231.43</v>
      </c>
      <c r="JG14" s="1626">
        <f>(JF14-JX14)/JX14</f>
        <v/>
      </c>
      <c r="JH14" s="1730" t="n">
        <v>277</v>
      </c>
      <c r="JI14" s="1626">
        <f>(JH14-JY14)/JY14</f>
        <v/>
      </c>
      <c r="JJ14" s="1985">
        <f>JH14+JF14+JD14+JB14+IZ14+IX14+IV14+IT14+IR14+IP14+IN14+IL14</f>
        <v/>
      </c>
      <c r="JK14" s="1645">
        <f>JJ14/JM14-1</f>
        <v/>
      </c>
      <c r="JL14" s="1647" t="n"/>
      <c r="JM14" s="1981" t="n">
        <v>3214.50900115643</v>
      </c>
      <c r="JN14" s="1712" t="n">
        <v>279.009661227643</v>
      </c>
      <c r="JO14" s="1712" t="n">
        <v>382.415266708398</v>
      </c>
      <c r="JP14" s="1712" t="n">
        <v>307.201004127859</v>
      </c>
      <c r="JQ14" s="1712" t="n">
        <v>241.017285494313</v>
      </c>
      <c r="JR14" s="1712" t="n">
        <v>239.297331274597</v>
      </c>
      <c r="JS14" s="1712" t="n">
        <v>257.435274396973</v>
      </c>
      <c r="JT14" s="1712" t="n">
        <v>256.144395880164</v>
      </c>
      <c r="JU14" s="1712" t="n">
        <v>246.922574558642</v>
      </c>
      <c r="JV14" s="1712" t="n">
        <v>247.944341080086</v>
      </c>
      <c r="JW14" s="1712" t="n">
        <v>254.240528085899</v>
      </c>
      <c r="JX14" s="1712" t="n">
        <v>229.133807315224</v>
      </c>
      <c r="JY14" s="1712" t="n">
        <v>273.747531006632</v>
      </c>
    </row>
    <row r="15" hidden="1" ht="28.8" customHeight="1" s="21">
      <c r="A15" s="2073" t="n"/>
      <c r="B15" s="1337" t="inlineStr">
        <is>
          <t>旅客周转量        （万人公里）</t>
        </is>
      </c>
      <c r="C15" s="1659" t="n">
        <v>4442.6528</v>
      </c>
      <c r="D15" s="1595">
        <f>C15/T15-1</f>
        <v/>
      </c>
      <c r="E15" s="1653" t="n">
        <v>6222.1126</v>
      </c>
      <c r="F15" s="1595">
        <f>E15/V15-1</f>
        <v/>
      </c>
      <c r="G15" s="1653" t="n">
        <v>5800.6944</v>
      </c>
      <c r="H15" s="1595">
        <f>G15/X15-1</f>
        <v/>
      </c>
      <c r="I15" s="1653" t="n">
        <v>6318.1348</v>
      </c>
      <c r="J15" s="1595">
        <f>I15/Z15-1</f>
        <v/>
      </c>
      <c r="K15" s="1653" t="n">
        <v>6328.6093</v>
      </c>
      <c r="L15" s="1595">
        <f>K15/AB15-1</f>
      </c>
      <c r="M15" s="1653" t="n">
        <v>5538.8125</v>
      </c>
      <c r="N15" s="1595">
        <f>M15/AD15-1</f>
      </c>
      <c r="O15" s="1653" t="n">
        <v>5530.4414</v>
      </c>
      <c r="P15" s="1595">
        <f>O15/AF15-1</f>
      </c>
      <c r="Q15" s="1653">
        <f>G15+E15+C15+I15+K15+M15+O15</f>
      </c>
      <c r="R15" s="1595">
        <f>Q15/SUM(T15+V15+X15+Z15+AB15+AD15+AF15)-1</f>
      </c>
      <c r="S15" s="1595" t="n"/>
      <c r="T15" s="1659" t="n">
        <v>5320.1229</v>
      </c>
      <c r="U15" s="1595">
        <f>T15/AU15-1</f>
        <v/>
      </c>
      <c r="V15" s="1731" t="n">
        <v>6744.4994</v>
      </c>
      <c r="W15" s="1649">
        <f>V15/AW15-1</f>
        <v/>
      </c>
      <c r="X15" s="1731" t="n">
        <v>5182.7868</v>
      </c>
      <c r="Y15" s="1649">
        <f>X15/AY15-1</f>
        <v/>
      </c>
      <c r="Z15" s="1731" t="n">
        <v>6288.2648</v>
      </c>
      <c r="AA15" s="1649">
        <f>Z15/BA15-1</f>
        <v/>
      </c>
      <c r="AB15" s="1731" t="n">
        <v>6041.1196</v>
      </c>
      <c r="AC15" s="1649">
        <f>AB15/BC15-1</f>
        <v/>
      </c>
      <c r="AD15" s="1731" t="n">
        <v>6335.3697</v>
      </c>
      <c r="AE15" s="1649">
        <f>AD15/BE15-1</f>
        <v/>
      </c>
      <c r="AF15" s="1731" t="n">
        <v>5145.913</v>
      </c>
      <c r="AG15" s="1649">
        <f>AF15/BG15-1</f>
        <v/>
      </c>
      <c r="AH15" s="1731" t="n">
        <v>6061.8412</v>
      </c>
      <c r="AI15" s="1649">
        <f>AH15/BI15-1</f>
        <v/>
      </c>
      <c r="AJ15" s="1731" t="n">
        <v>5254.1807</v>
      </c>
      <c r="AK15" s="1649">
        <f>AJ15/BK15-1</f>
        <v/>
      </c>
      <c r="AL15" s="1731" t="n">
        <v>5743.0441</v>
      </c>
      <c r="AM15" s="1649">
        <f>AL15/BM15-1</f>
        <v/>
      </c>
      <c r="AN15" s="1731" t="n">
        <v>4862.8408</v>
      </c>
      <c r="AO15" s="1649">
        <f>AN15/BO15-1</f>
        <v/>
      </c>
      <c r="AP15" s="1731" t="n">
        <v>4174.5837</v>
      </c>
      <c r="AQ15" s="1649">
        <f>AP15/BQ15-1</f>
        <v/>
      </c>
      <c r="AR15" s="1748">
        <f>X15+T15+V15+Z15+AB15+AD15+AF15+AH15+AJ15+AL15+AN15+AP15</f>
      </c>
      <c r="AS15" s="1595">
        <f>AR15/(AU15+AW15+AY15+BA15+BC15+BE15+BG15+BI15+BK15+BM15+BO15+BQ15)-1</f>
        <v/>
      </c>
      <c r="AT15" s="1597" t="n"/>
      <c r="AU15" s="1731" t="n">
        <v>5410.322</v>
      </c>
      <c r="AV15" s="1595" t="n">
        <v>0.0796637460673444</v>
      </c>
      <c r="AW15" s="1659" t="n">
        <v>6837.2059</v>
      </c>
      <c r="AX15" s="1649">
        <f>AW15/BX15-1</f>
        <v/>
      </c>
      <c r="AY15" s="1659" t="n">
        <v>5820.3194</v>
      </c>
      <c r="AZ15" s="1649">
        <f>AY15/BZ15-1</f>
        <v/>
      </c>
      <c r="BA15" s="1659" t="n">
        <v>6457.9305</v>
      </c>
      <c r="BB15" s="1649">
        <f>BA15/CB15-1</f>
        <v/>
      </c>
      <c r="BC15" s="1733" t="n">
        <v>6167.0853</v>
      </c>
      <c r="BD15" s="1649">
        <f>BC15/CD15-1</f>
        <v/>
      </c>
      <c r="BE15" s="1659" t="n">
        <v>5630.9225</v>
      </c>
      <c r="BF15" s="1649">
        <f>BE15/CF15-1</f>
        <v/>
      </c>
      <c r="BG15" s="1659" t="n">
        <v>6134.0336</v>
      </c>
      <c r="BH15" s="1649">
        <f>BG15/CH15-1</f>
        <v/>
      </c>
      <c r="BI15" s="1659" t="n">
        <v>6349.3922</v>
      </c>
      <c r="BJ15" s="1649">
        <f>BI15/CJ15-1</f>
        <v/>
      </c>
      <c r="BK15" s="1659" t="n">
        <v>5674.0202</v>
      </c>
      <c r="BL15" s="1649">
        <f>BK15/CL15-1</f>
        <v/>
      </c>
      <c r="BM15" s="1659" t="n">
        <v>7098.5023</v>
      </c>
      <c r="BN15" s="1649">
        <f>BM15/CN15-1</f>
        <v/>
      </c>
      <c r="BO15" s="1659" t="n">
        <v>5144.7536</v>
      </c>
      <c r="BP15" s="1649">
        <f>BO15/CP15-1</f>
        <v/>
      </c>
      <c r="BQ15" s="1659" t="n">
        <v>4684.5145</v>
      </c>
      <c r="BR15" s="1649">
        <f>BQ15/CR15-1</f>
        <v/>
      </c>
      <c r="BS15" s="1653">
        <f>AU15+AW15+AY15+BA15+BC15+BE15+BG15+BI15+BK15+BM15+BO15+BQ15</f>
        <v/>
      </c>
      <c r="BT15" s="1595">
        <f>BS15/CT15-1</f>
        <v/>
      </c>
      <c r="BU15" s="1651" t="n"/>
      <c r="BV15" s="1731" t="n">
        <v>5011.1176</v>
      </c>
      <c r="BW15" s="1649">
        <f>BV15/CX15-1</f>
        <v/>
      </c>
      <c r="BX15" s="1731" t="n">
        <v>5809.9111</v>
      </c>
      <c r="BY15" s="1595">
        <f>BX15/CY15-1</f>
        <v/>
      </c>
      <c r="BZ15" s="1653" t="n">
        <v>5650.86</v>
      </c>
      <c r="CA15" s="1595">
        <f>BZ15/CZ15-1</f>
        <v/>
      </c>
      <c r="CB15" s="1653" t="n">
        <v>6026.959</v>
      </c>
      <c r="CC15" s="1595" t="n">
        <v>0.388531239124308</v>
      </c>
      <c r="CD15" s="1659" t="n">
        <v>6028.5251</v>
      </c>
      <c r="CE15" s="1595">
        <f>CD15/DB15-1</f>
        <v/>
      </c>
      <c r="CF15" s="1659" t="n">
        <v>6037.7172</v>
      </c>
      <c r="CG15" s="1595">
        <f>CF15/DC15-1</f>
        <v/>
      </c>
      <c r="CH15" s="1659" t="n">
        <v>6731.4531</v>
      </c>
      <c r="CI15" s="1595">
        <f>CH15/DD15-1</f>
        <v/>
      </c>
      <c r="CJ15" s="1653" t="n">
        <v>6871.679</v>
      </c>
      <c r="CK15" s="1595">
        <f>CJ15/DE15-1</f>
        <v/>
      </c>
      <c r="CL15" s="1653" t="n">
        <v>5759.9671</v>
      </c>
      <c r="CM15" s="1595">
        <f>CL15/DF15-1</f>
        <v/>
      </c>
      <c r="CN15" s="1653">
        <f>6415.3051+CN17</f>
        <v/>
      </c>
      <c r="CO15" s="1595">
        <f>CN15/DG15-1</f>
        <v/>
      </c>
      <c r="CP15" s="1653" t="n">
        <v>5371.9259</v>
      </c>
      <c r="CQ15" s="1595">
        <f>CP15/DH15-1</f>
        <v/>
      </c>
      <c r="CR15" s="1653" t="n">
        <v>4981.4706</v>
      </c>
      <c r="CS15" s="1595">
        <f>CR15/DI15-1</f>
        <v/>
      </c>
      <c r="CT15" s="1653">
        <f>BV15+BX15+BZ15+CB15+CD15+CF15+CH15+CJ15+CL15+CN15+CP15+CR15</f>
        <v/>
      </c>
      <c r="CU15" s="1595">
        <f>CT15/SUM(CX15:DI15)-1</f>
        <v/>
      </c>
      <c r="CV15" s="1657">
        <f>CR15/CP15-1</f>
        <v/>
      </c>
      <c r="CW15" s="1657" t="n"/>
      <c r="CX15" s="1747" t="n">
        <v>4896.4332</v>
      </c>
      <c r="CY15" s="1731" t="n">
        <v>6207.8841</v>
      </c>
      <c r="CZ15" s="1731" t="n">
        <v>4801.1546</v>
      </c>
      <c r="DA15" s="1748" t="n">
        <v>4340.5282</v>
      </c>
      <c r="DB15" s="1659" t="n">
        <v>4325.9632</v>
      </c>
      <c r="DC15" s="1659" t="n">
        <v>4726.7514</v>
      </c>
      <c r="DD15" s="1653" t="n">
        <v>5571.9915</v>
      </c>
      <c r="DE15" s="1653" t="n">
        <v>4196.7689</v>
      </c>
      <c r="DF15" s="1653" t="n">
        <v>4009.1674</v>
      </c>
      <c r="DG15" s="1653" t="n">
        <v>2773.5876</v>
      </c>
      <c r="DH15" s="1653" t="n">
        <v>2368.3803</v>
      </c>
      <c r="DI15" s="1653" t="n">
        <v>2731.1969</v>
      </c>
      <c r="DJ15" s="1653" t="n">
        <v>50949.8073</v>
      </c>
      <c r="DK15" s="1660" t="n">
        <v>-0.323352265163024</v>
      </c>
      <c r="DL15" s="1661" t="n"/>
      <c r="DM15" s="1735" t="n">
        <v>5392.7653</v>
      </c>
      <c r="DN15" s="219">
        <f>(DM15-DV15)/DV15</f>
        <v/>
      </c>
      <c r="DO15" s="1554" t="n">
        <v>5654.4842</v>
      </c>
      <c r="DP15" s="1555" t="n"/>
      <c r="DQ15" s="1554" t="n">
        <v>7178.2246</v>
      </c>
      <c r="DR15" s="76">
        <f>(DQ15-ER15)/ER15</f>
        <v/>
      </c>
      <c r="DS15" s="1736">
        <f>DM15+DO15+DQ15</f>
        <v/>
      </c>
      <c r="DT15" s="1554" t="n">
        <v>7298.0344</v>
      </c>
      <c r="DU15" s="76">
        <f>(DT15-ET15)/ET15</f>
        <v/>
      </c>
      <c r="DV15" s="1554" t="n">
        <v>8910.266299999999</v>
      </c>
      <c r="DW15" s="76">
        <f>(DV15-EV15)/EV15</f>
        <v/>
      </c>
      <c r="DX15" s="1554" t="n">
        <v>6669.3579</v>
      </c>
      <c r="DY15" s="76">
        <f>(DX15-EX15)/EX15</f>
        <v/>
      </c>
      <c r="DZ15" s="1554" t="n">
        <v>7174.8116</v>
      </c>
      <c r="EA15" s="76">
        <f>(DZ15-EZ15)/EZ15</f>
        <v/>
      </c>
      <c r="EB15" s="1554" t="n">
        <v>4355.0407</v>
      </c>
      <c r="EC15" s="76">
        <f>(EB15-FB15)/FB15</f>
        <v/>
      </c>
      <c r="ED15" s="1554" t="n">
        <v>6233.7504</v>
      </c>
      <c r="EE15" s="76">
        <f>(ED15-FD15)/FD15</f>
        <v/>
      </c>
      <c r="EF15" s="1554" t="n">
        <v>6550.7219</v>
      </c>
      <c r="EG15" s="76">
        <f>(EF15-FF15)/FF15</f>
        <v/>
      </c>
      <c r="EH15" s="1554" t="n">
        <v>5049.7519</v>
      </c>
      <c r="EI15" s="76">
        <f>(EH15-FH15)/FH15</f>
        <v/>
      </c>
      <c r="EJ15" s="1554" t="n">
        <v>4830.1792</v>
      </c>
      <c r="EK15" s="76">
        <f>(EJ15-FJ15)/FJ15</f>
        <v/>
      </c>
      <c r="EL15" s="1731">
        <f>DM15+DO15+DQ15+DT15+DV15+DX15+DZ15+EB15+ED15+EF15+EH15+EJ15</f>
        <v/>
      </c>
      <c r="EM15" s="76">
        <f>(EL15-FL15)/FL15</f>
        <v/>
      </c>
      <c r="EN15" s="1775" t="n">
        <v>21798</v>
      </c>
      <c r="EO15" s="76">
        <f>(EN15-FN15)/FN15</f>
        <v/>
      </c>
      <c r="EP15" s="1554" t="n">
        <v>0</v>
      </c>
      <c r="EQ15" s="76">
        <f>(EP15-FO15)/FO15</f>
        <v/>
      </c>
      <c r="ER15" s="1554" t="n">
        <v>812.838</v>
      </c>
      <c r="ES15" s="76">
        <f>(ER15-FP15)/FP15</f>
        <v/>
      </c>
      <c r="ET15" s="1554" t="n">
        <v>1543.212</v>
      </c>
      <c r="EU15" s="76">
        <f>(ET15-FQ15)/FQ15</f>
        <v/>
      </c>
      <c r="EV15" s="1554" t="n">
        <v>1440</v>
      </c>
      <c r="EW15" s="76">
        <f>(EV15-FR15)/FR15</f>
        <v/>
      </c>
      <c r="EX15" s="1554" t="n">
        <v>975</v>
      </c>
      <c r="EY15" s="76">
        <f>(EX15-FS15)/FS15</f>
        <v/>
      </c>
      <c r="EZ15" s="1554" t="n">
        <v>1950</v>
      </c>
      <c r="FA15" s="76">
        <f>(EZ15-FT15)/FT15</f>
        <v/>
      </c>
      <c r="FB15" s="1554" t="n">
        <v>3975</v>
      </c>
      <c r="FC15" s="76">
        <f>(FB15-FU15)/FU15</f>
        <v/>
      </c>
      <c r="FD15" s="1554" t="n">
        <v>8526.3531</v>
      </c>
      <c r="FE15" s="76">
        <f>(FD15-FV15)/FV15</f>
        <v/>
      </c>
      <c r="FF15" s="1554" t="n">
        <v>10206.8928</v>
      </c>
      <c r="FG15" s="76">
        <f>(FF15-FW15)/FW15</f>
        <v/>
      </c>
      <c r="FH15" s="1554" t="n">
        <v>11946.2901</v>
      </c>
      <c r="FI15" s="76">
        <f>(FH15-FY15)/FY15</f>
        <v/>
      </c>
      <c r="FJ15" s="1554" t="n">
        <v>5787.7981</v>
      </c>
      <c r="FK15" s="76">
        <f>(FJ15-GA15)/GA15</f>
        <v/>
      </c>
      <c r="FL15" s="1736">
        <f>EN15+EP15+ER15+ET15+EV15+EX15+EZ15+FB15+FD15+FF15+FH15+FJ15</f>
        <v/>
      </c>
      <c r="FM15" s="76">
        <f>(FL15-(FN15+FO15+FP15+FQ15+FR15+FS15+FT15+FU15+FV15+FW15+FY15+GA15))/(FN15+FO15+FP15+FQ15+FR15+FS15+FT15+FU15+FV15+FW15+FY15+GA15)</f>
        <v/>
      </c>
      <c r="FN15" s="1775" t="n">
        <v>22283</v>
      </c>
      <c r="FO15" s="1775" t="n">
        <v>28487</v>
      </c>
      <c r="FP15" s="1775" t="n">
        <v>26410</v>
      </c>
      <c r="FQ15" s="1775" t="n">
        <v>21528</v>
      </c>
      <c r="FR15" s="1775" t="n">
        <v>25020</v>
      </c>
      <c r="FS15" s="1775" t="n">
        <v>23293</v>
      </c>
      <c r="FT15" s="1775" t="n">
        <v>24564</v>
      </c>
      <c r="FU15" s="1738" t="inlineStr">
        <is>
          <t>23,454.0000</t>
        </is>
      </c>
      <c r="FV15" s="1738" t="inlineStr">
        <is>
          <t>25,859.0000</t>
        </is>
      </c>
      <c r="FW15" s="1738" t="inlineStr">
        <is>
          <t>22,793.0000</t>
        </is>
      </c>
      <c r="FX15" s="1668">
        <f>(FW15-GY15)/GY15</f>
        <v/>
      </c>
      <c r="FY15" s="1738" t="inlineStr">
        <is>
          <t>19,645.0000</t>
        </is>
      </c>
      <c r="FZ15" s="1668">
        <f>(FY15-HA15)/HA15</f>
        <v/>
      </c>
      <c r="GA15" s="1738" t="inlineStr">
        <is>
          <t>35,100.0000</t>
        </is>
      </c>
      <c r="GB15" s="1668">
        <f>(GA15-HC15)/HC15</f>
        <v/>
      </c>
      <c r="GC15" s="1726">
        <f>FN15+FO15+FP15+FQ15+FR15+FS15+FT15+FU15+FV15+FW15+FY15+GA15</f>
        <v/>
      </c>
      <c r="GD15" s="1739">
        <f>(GC15-HE15)/HE15</f>
        <v/>
      </c>
      <c r="GE15" s="1670" t="n"/>
      <c r="GF15" s="1561" t="n"/>
      <c r="GG15" s="1988" t="n">
        <v>22731</v>
      </c>
      <c r="GH15" s="76">
        <f>(GG15-HJ15)/HJ15</f>
        <v/>
      </c>
      <c r="GI15" s="1736" t="n">
        <v>29093</v>
      </c>
      <c r="GJ15" s="76">
        <f>(GI15-HL15)/HL15</f>
        <v/>
      </c>
      <c r="GK15" s="1554" t="n">
        <v>26898</v>
      </c>
      <c r="GL15" s="76">
        <f>(GK15-HN15)/HN15</f>
        <v/>
      </c>
      <c r="GM15" s="1554" t="n">
        <v>21963</v>
      </c>
      <c r="GN15" s="76">
        <f>(GM15-HP15)/HP15</f>
        <v/>
      </c>
      <c r="GO15" s="1554" t="n">
        <v>25496</v>
      </c>
      <c r="GP15" s="76">
        <f>(GO15-HR15)/HR15</f>
        <v/>
      </c>
      <c r="GQ15" s="1736" t="n">
        <v>23696</v>
      </c>
      <c r="GR15" s="76">
        <f>(GQ15-HU15)/HU15</f>
        <v/>
      </c>
      <c r="GS15" s="1736" t="n">
        <v>25063</v>
      </c>
      <c r="GT15" s="76">
        <f>(GS15-HW15)/HW15</f>
        <v/>
      </c>
      <c r="GU15" s="1736" t="n">
        <v>24031</v>
      </c>
      <c r="GV15" s="76">
        <f>(GU15-HY15)/HY15</f>
        <v/>
      </c>
      <c r="GW15" s="1736" t="n">
        <v>26443</v>
      </c>
      <c r="GX15" s="76">
        <f>(GW15-IA15)/IA15</f>
        <v/>
      </c>
      <c r="GY15" s="1736" t="n">
        <v>23271</v>
      </c>
      <c r="GZ15" s="76">
        <f>(GY15-IC15)/IC15</f>
        <v/>
      </c>
      <c r="HA15" s="1736" t="n">
        <v>20065</v>
      </c>
      <c r="HB15" s="76">
        <f>(HA15-IE15)/IE15</f>
        <v/>
      </c>
      <c r="HC15" s="1736" t="n">
        <v>35765</v>
      </c>
      <c r="HD15" s="76">
        <f>(HC15-IG15)/IG15</f>
        <v/>
      </c>
      <c r="HE15" s="1726">
        <f>GG15+GI15+GK15+GM15+GO15+GQ15+GS15+GU15+GW15+GY15+HA15+HC15</f>
        <v/>
      </c>
      <c r="HF15" s="1736">
        <f>HC15+HA15+GY15+GW15+GU15+GS15+GQ15+GO15+GM15+GK15+GI15+GG15</f>
        <v/>
      </c>
      <c r="HG15" s="1641" t="n"/>
      <c r="HH15" s="1661" t="n"/>
      <c r="HI15" s="1749" t="n"/>
      <c r="HJ15" s="1988" t="n">
        <v>22269</v>
      </c>
      <c r="HK15" s="1672">
        <f>(HJ15-IL15)/IL15</f>
        <v/>
      </c>
      <c r="HL15" s="1740" t="n">
        <v>30009</v>
      </c>
      <c r="HM15" s="1672">
        <f>(HL15-IN15)/IN15</f>
        <v/>
      </c>
      <c r="HN15" s="1740" t="n">
        <v>27331</v>
      </c>
      <c r="HO15" s="1678">
        <f>(HN15-IP15)/IP15</f>
        <v/>
      </c>
      <c r="HP15" s="1741" t="n">
        <v>22316</v>
      </c>
      <c r="HQ15" s="1555">
        <f>(HP15-IR15)/IR15</f>
        <v/>
      </c>
      <c r="HR15" s="1777" t="n">
        <v>25863</v>
      </c>
      <c r="HS15" s="1555">
        <f>(HR15-IT15)/IT15</f>
        <v/>
      </c>
      <c r="HT15" s="1555" t="n"/>
      <c r="HU15" s="1777" t="n">
        <v>23996</v>
      </c>
      <c r="HV15" s="1555">
        <f>(HU15-IV15)/IV15</f>
        <v/>
      </c>
      <c r="HW15" s="1777" t="n">
        <v>25381</v>
      </c>
      <c r="HX15" s="1555">
        <f>(HW15-IX15)/IX15</f>
        <v/>
      </c>
      <c r="HY15" s="1736" t="n">
        <v>23863</v>
      </c>
      <c r="HZ15" s="1677">
        <f>(HY15-IZ15)/IZ15</f>
        <v/>
      </c>
      <c r="IA15" s="1736" t="n">
        <v>26796</v>
      </c>
      <c r="IB15" s="1680">
        <f>(IA15-JB15)/JB15</f>
        <v/>
      </c>
      <c r="IC15" s="1736" t="n">
        <v>23556</v>
      </c>
      <c r="ID15" s="1680">
        <f>(IC15-JD15)/JD15</f>
        <v/>
      </c>
      <c r="IE15" s="1736" t="n">
        <v>20296</v>
      </c>
      <c r="IF15" s="1549">
        <f>(IE15-JF15)/JF15</f>
        <v/>
      </c>
      <c r="IG15" s="1736" t="n">
        <v>36131</v>
      </c>
      <c r="IH15" s="1549">
        <f>(IG15-JH15)/JH15</f>
        <v/>
      </c>
      <c r="II15" s="1983">
        <f>HJ15+HL15+HN15+HP15+HR15+HU15+HW15+HY15+IA15+IC15+IE15+IG15</f>
        <v/>
      </c>
      <c r="IJ15" s="76">
        <f>II15/JJ15-1</f>
        <v/>
      </c>
      <c r="IK15" s="1561" t="n"/>
      <c r="IL15" s="1992" t="n">
        <v>21536</v>
      </c>
      <c r="IM15" s="1555">
        <f>IL15/JN15-1</f>
        <v/>
      </c>
      <c r="IN15" s="1736" t="n">
        <v>28965</v>
      </c>
      <c r="IO15" s="1555">
        <f>IN15/JO15-1</f>
        <v/>
      </c>
      <c r="IP15" s="1554" t="n">
        <v>26514</v>
      </c>
      <c r="IQ15" s="1641">
        <f>(IP15-JP15)/JP15</f>
        <v/>
      </c>
      <c r="IR15" s="1777" t="n">
        <v>21567</v>
      </c>
      <c r="IS15" s="1555">
        <f>(IR15-JQ15)/JQ15</f>
        <v/>
      </c>
      <c r="IT15" s="1777" t="n">
        <v>25863</v>
      </c>
      <c r="IU15" s="1555">
        <f>(IT15-JR15)/JR15</f>
        <v/>
      </c>
      <c r="IV15" s="1777" t="n">
        <v>23436</v>
      </c>
      <c r="IW15" s="76">
        <f>(IV15-JS15)/JS15</f>
        <v/>
      </c>
      <c r="IX15" s="1777" t="n">
        <v>24639</v>
      </c>
      <c r="IY15" s="76">
        <f>(IX15-JT15)/JT15</f>
        <v/>
      </c>
      <c r="IZ15" s="1736" t="n">
        <v>23863</v>
      </c>
      <c r="JA15" s="76">
        <f>(IZ15-JU15)/JU15</f>
        <v/>
      </c>
      <c r="JB15" s="1736" t="n">
        <v>26000</v>
      </c>
      <c r="JC15" s="1641">
        <f>(JB15-JV15)/JV15</f>
        <v/>
      </c>
      <c r="JD15" s="1736" t="n">
        <v>22750</v>
      </c>
      <c r="JE15" s="1672">
        <f>(JD15-JW15)/JW15</f>
        <v/>
      </c>
      <c r="JF15" s="1778" t="n">
        <v>19659.96</v>
      </c>
      <c r="JG15" s="1672">
        <f>(JF15-JX15)/JX15</f>
        <v/>
      </c>
      <c r="JH15" s="1736" t="n">
        <v>35010</v>
      </c>
      <c r="JI15" s="1672">
        <f>(JH15-JY15)/JY15</f>
        <v/>
      </c>
      <c r="JJ15" s="1985">
        <f>JH15+JF15+JD15+JB15+IZ15+IX15+IV15+IT15+IR15+IP15+IN15+IL15</f>
        <v/>
      </c>
      <c r="JK15" s="1645">
        <f>JJ15/JM15-1</f>
        <v/>
      </c>
      <c r="JL15" s="1647" t="n"/>
      <c r="JM15" s="1992" t="n">
        <v>288017.012762623</v>
      </c>
      <c r="JN15" s="1554" t="n">
        <v>20493.2281652669</v>
      </c>
      <c r="JO15" s="1554" t="n">
        <v>27803.0991534547</v>
      </c>
      <c r="JP15" s="1554" t="n">
        <v>25204.4789125592</v>
      </c>
      <c r="JQ15" s="1554" t="n">
        <v>20472.3533989038</v>
      </c>
      <c r="JR15" s="1554" t="n">
        <v>24615.4249454628</v>
      </c>
      <c r="JS15" s="1554" t="n">
        <v>22248.1378176212</v>
      </c>
      <c r="JT15" s="1554" t="n">
        <v>23529.1010049086</v>
      </c>
      <c r="JU15" s="1554" t="n">
        <v>22872.0728471021</v>
      </c>
      <c r="JV15" s="1554" t="n">
        <v>25373.3527687719</v>
      </c>
      <c r="JW15" s="1554" t="n">
        <v>21901.3810445134</v>
      </c>
      <c r="JX15" s="1554" t="n">
        <v>19274.475394782</v>
      </c>
      <c r="JY15" s="1554" t="n">
        <v>34229.9073092759</v>
      </c>
    </row>
    <row r="16" ht="28.8" customHeight="1" s="21">
      <c r="A16" s="2073" t="n"/>
      <c r="B16" s="1337" t="inlineStr">
        <is>
          <t>其中个体客运量     （万人）</t>
        </is>
      </c>
      <c r="C16" s="1648" t="n"/>
      <c r="D16" s="1683" t="n"/>
      <c r="E16" s="1653" t="n"/>
      <c r="F16" s="1683" t="n"/>
      <c r="G16" s="1653" t="n"/>
      <c r="H16" s="1683" t="n"/>
      <c r="I16" s="1653" t="n"/>
      <c r="J16" s="1683" t="n"/>
      <c r="K16" s="1653" t="n"/>
      <c r="L16" s="1683" t="n"/>
      <c r="M16" s="1653" t="n"/>
      <c r="N16" s="1683" t="n"/>
      <c r="O16" s="1653" t="n"/>
      <c r="P16" s="1683" t="n"/>
      <c r="Q16" s="1653">
        <f>G16+E16+C16+I16+K16+M16+O16</f>
      </c>
      <c r="R16" s="1595">
        <f>Q16/SUM(T16+V16+X16+Z16+AB16+AD16+AF16)-1</f>
      </c>
      <c r="S16" s="1779" t="n"/>
      <c r="T16" s="1648" t="n"/>
      <c r="U16" s="1683" t="n"/>
      <c r="V16" s="1780" t="n"/>
      <c r="W16" s="1684" t="n"/>
      <c r="X16" s="1780" t="n"/>
      <c r="Y16" s="1684" t="n"/>
      <c r="Z16" s="1780" t="n"/>
      <c r="AA16" s="1684" t="n"/>
      <c r="AB16" s="1780" t="n"/>
      <c r="AC16" s="1684" t="n"/>
      <c r="AD16" s="1780" t="n"/>
      <c r="AE16" s="1684" t="n"/>
      <c r="AF16" s="1780" t="n"/>
      <c r="AG16" s="1684" t="n"/>
      <c r="AH16" s="1780" t="n"/>
      <c r="AI16" s="1684" t="n"/>
      <c r="AJ16" s="1780" t="n"/>
      <c r="AK16" s="1684" t="n"/>
      <c r="AL16" s="1780" t="n"/>
      <c r="AM16" s="1684" t="n"/>
      <c r="AN16" s="1780" t="n"/>
      <c r="AO16" s="1684" t="n"/>
      <c r="AP16" s="1780" t="n"/>
      <c r="AQ16" s="1684" t="n"/>
      <c r="AR16" s="1748">
        <f>X16+T16+V16+Z16+AB16+AD16+AF16+AH16+AJ16+AL16+AN16+AP16</f>
      </c>
      <c r="AS16" s="1595">
        <f>AR16/(AU16+AW16+AY16+BA16+BC16+BE16+BG16+BI16+BK16+BM16+BO16+BQ16)-1</f>
        <v/>
      </c>
      <c r="AT16" s="1597" t="n"/>
      <c r="AU16" s="1781" t="n"/>
      <c r="AV16" s="1595" t="n"/>
      <c r="AW16" s="1649" t="n"/>
      <c r="AX16" s="1649" t="n"/>
      <c r="AY16" s="1649" t="n"/>
      <c r="AZ16" s="1649" t="n"/>
      <c r="BA16" s="1649" t="n"/>
      <c r="BB16" s="1649" t="n"/>
      <c r="BC16" s="1782" t="n"/>
      <c r="BD16" s="1649" t="n"/>
      <c r="BE16" s="1649" t="n"/>
      <c r="BF16" s="1649" t="n"/>
      <c r="BG16" s="1649" t="n"/>
      <c r="BH16" s="1649" t="n"/>
      <c r="BI16" s="1649" t="n"/>
      <c r="BJ16" s="1649" t="n"/>
      <c r="BK16" s="1649" t="n"/>
      <c r="BL16" s="1649" t="n"/>
      <c r="BM16" s="1649" t="n"/>
      <c r="BN16" s="1649" t="n"/>
      <c r="BO16" s="1649" t="n"/>
      <c r="BP16" s="1649" t="n"/>
      <c r="BQ16" s="1649" t="n"/>
      <c r="BR16" s="1649" t="n"/>
      <c r="BS16" s="1653">
        <f>AU16+AW16+AY16+BA16+BC16+BE16+BG16+BI16+BK16+BM16+BO16+BQ16</f>
        <v/>
      </c>
      <c r="BT16" s="1595">
        <f>BS16/CT16-1</f>
        <v/>
      </c>
      <c r="BU16" s="1651" t="n"/>
      <c r="BV16" s="1731" t="n">
        <v>0</v>
      </c>
      <c r="BW16" s="1649">
        <f>BV16/CX16-1</f>
        <v/>
      </c>
      <c r="BX16" s="1731" t="n">
        <v>0</v>
      </c>
      <c r="BY16" s="1595">
        <f>BX16/CY16-1</f>
        <v/>
      </c>
      <c r="BZ16" s="1653" t="n">
        <v>0</v>
      </c>
      <c r="CA16" s="1595">
        <f>BZ16/CZ16-1</f>
        <v/>
      </c>
      <c r="CB16" s="1653" t="n">
        <v>0</v>
      </c>
      <c r="CC16" s="1595" t="n">
        <v>-1</v>
      </c>
      <c r="CD16" s="1659" t="n">
        <v>0</v>
      </c>
      <c r="CE16" s="1595">
        <f>CD16/DB16-1</f>
        <v/>
      </c>
      <c r="CF16" s="1659" t="n">
        <v>0</v>
      </c>
      <c r="CG16" s="1595">
        <f>CF16/DC16-1</f>
        <v/>
      </c>
      <c r="CH16" s="1659" t="n">
        <v>0</v>
      </c>
      <c r="CI16" s="1595">
        <f>CH16/DD16-1</f>
        <v/>
      </c>
      <c r="CJ16" s="1653" t="n">
        <v>0</v>
      </c>
      <c r="CK16" s="1595">
        <f>CJ16/DE16-1</f>
        <v/>
      </c>
      <c r="CL16" s="1653" t="n">
        <v>0</v>
      </c>
      <c r="CM16" s="1595">
        <f>CL16/DF16-1</f>
        <v/>
      </c>
      <c r="CN16" s="1653" t="n">
        <v>0</v>
      </c>
      <c r="CO16" s="1595">
        <f>CN16/DG16-1</f>
        <v/>
      </c>
      <c r="CP16" s="1594" t="n"/>
      <c r="CQ16" s="1595">
        <f>CP16/DH16-1</f>
        <v/>
      </c>
      <c r="CR16" s="1655" t="n"/>
      <c r="CS16" s="1595">
        <f>CR16/DI16-1</f>
        <v/>
      </c>
      <c r="CT16" s="1653">
        <f>BV16+BX16+BZ16+CB16+CD16+CF16+CH16+CJ16+CL16+CN16+CP16+CR16</f>
        <v/>
      </c>
      <c r="CU16" s="1595">
        <f>CT16/SUM(CX16:DI16)-1</f>
        <v/>
      </c>
      <c r="CV16" s="1657">
        <f>CR16/CP16-1</f>
        <v/>
      </c>
      <c r="CW16" s="1657" t="n"/>
      <c r="CX16" s="1747" t="n">
        <v>0.7055</v>
      </c>
      <c r="CY16" s="1731" t="n">
        <v>0.7614</v>
      </c>
      <c r="CZ16" s="1731" t="n">
        <v>0.7332</v>
      </c>
      <c r="DA16" s="1748" t="n">
        <v>3.3697</v>
      </c>
      <c r="DB16" s="1659" t="n">
        <v>3.3036</v>
      </c>
      <c r="DC16" s="1659" t="n">
        <v>0</v>
      </c>
      <c r="DD16" s="1653" t="n">
        <v>0</v>
      </c>
      <c r="DE16" s="1653" t="n">
        <v>0</v>
      </c>
      <c r="DF16" s="1653" t="n">
        <v>0</v>
      </c>
      <c r="DG16" s="1653" t="n">
        <v>0</v>
      </c>
      <c r="DH16" s="1653" t="n">
        <v>0</v>
      </c>
      <c r="DI16" s="1653" t="n">
        <v>0</v>
      </c>
      <c r="DJ16" s="1653" t="n">
        <v>8.8734</v>
      </c>
      <c r="DK16" s="1660" t="n">
        <v>-0.5699767866748729</v>
      </c>
      <c r="DL16" s="1661" t="n"/>
      <c r="DM16" s="1735" t="n">
        <v>2.5287</v>
      </c>
      <c r="DN16" s="219" t="n"/>
      <c r="DO16" s="1554" t="n">
        <v>5.6719</v>
      </c>
      <c r="DP16" s="1555" t="n"/>
      <c r="DQ16" s="1554" t="n">
        <v>2.7322</v>
      </c>
      <c r="DR16" s="76">
        <f>(DQ16-ER16)/ER16</f>
        <v/>
      </c>
      <c r="DS16" s="1736">
        <f>DM16+DO16+DQ16</f>
        <v/>
      </c>
      <c r="DT16" s="1554" t="n">
        <v>2.7331</v>
      </c>
      <c r="DU16" s="76">
        <f>(DT16-ET16)/ET16</f>
        <v/>
      </c>
      <c r="DV16" s="1554" t="n">
        <v>2.7296</v>
      </c>
      <c r="DW16" s="76">
        <f>(DV16-EV16)/EV16</f>
        <v/>
      </c>
      <c r="DX16" s="1554" t="n">
        <v>0.5744</v>
      </c>
      <c r="DY16" s="76">
        <f>(DX16-EX16)/EX16</f>
        <v/>
      </c>
      <c r="DZ16" s="1554" t="n">
        <v>0.5941</v>
      </c>
      <c r="EA16" s="76">
        <f>(DZ16-EZ16)/EZ16</f>
        <v/>
      </c>
      <c r="EB16" s="1554" t="n">
        <v>0.6231</v>
      </c>
      <c r="EC16" s="76">
        <f>(EB16-FB16)/FB16</f>
        <v/>
      </c>
      <c r="ED16" s="1554" t="n">
        <v>0.5341</v>
      </c>
      <c r="EE16" s="76">
        <f>(ED16-FD16)/FD16</f>
        <v/>
      </c>
      <c r="EF16" s="1554" t="n">
        <v>0.6231</v>
      </c>
      <c r="EG16" s="76">
        <f>(EF16-FF16)/FF16</f>
        <v/>
      </c>
      <c r="EH16" s="1554" t="n">
        <v>0.6583</v>
      </c>
      <c r="EI16" s="76">
        <f>(EH16-FH16)/FH16</f>
        <v/>
      </c>
      <c r="EJ16" s="1554" t="n">
        <v>0.6321</v>
      </c>
      <c r="EK16" s="76">
        <f>(EJ16-FJ16)/FJ16</f>
        <v/>
      </c>
      <c r="EL16" s="1731">
        <f>DM16+DO16+DQ16+DT16+DV16+DX16+DZ16+EB16+ED16+EF16+EH16+EJ16</f>
        <v/>
      </c>
      <c r="EM16" s="76">
        <f>(EL16-FL16)/FL16</f>
        <v/>
      </c>
      <c r="EN16" s="76" t="n"/>
      <c r="EO16" s="76" t="n"/>
      <c r="EP16" s="1553" t="n"/>
      <c r="EQ16" s="76" t="n"/>
      <c r="ER16" s="1553" t="n"/>
      <c r="ES16" s="76" t="n"/>
      <c r="ET16" s="1553" t="n"/>
      <c r="EU16" s="76" t="n"/>
      <c r="EV16" s="1553" t="n"/>
      <c r="EW16" s="76" t="n"/>
      <c r="EX16" s="1553" t="n"/>
      <c r="EY16" s="76" t="n"/>
      <c r="EZ16" s="1553" t="n"/>
      <c r="FA16" s="76" t="n"/>
      <c r="FB16" s="1553" t="n"/>
      <c r="FC16" s="76" t="n"/>
      <c r="FD16" s="1553" t="n"/>
      <c r="FE16" s="76" t="n"/>
      <c r="FF16" s="1553" t="n"/>
      <c r="FG16" s="76" t="n"/>
      <c r="FH16" s="1553" t="n"/>
      <c r="FI16" s="76" t="n"/>
      <c r="FJ16" s="1553" t="n"/>
      <c r="FK16" s="76" t="n"/>
      <c r="FL16" s="1736">
        <f>EN16+EP16+ER16+ET16+EV16+EX16+EZ16+FB16+FD16+FF16+FH16+FJ16</f>
        <v/>
      </c>
      <c r="FM16" s="76" t="n"/>
      <c r="FN16" s="1567" t="n"/>
      <c r="FO16" s="1567" t="n"/>
      <c r="FP16" s="1567" t="n"/>
      <c r="FQ16" s="1567" t="n"/>
      <c r="FR16" s="1567" t="n"/>
      <c r="FS16" s="1567" t="n"/>
      <c r="FT16" s="1783" t="n"/>
      <c r="FU16" s="1755" t="n"/>
      <c r="FV16" s="1755" t="n"/>
      <c r="FW16" s="1755" t="n"/>
      <c r="FX16" s="1668" t="n"/>
      <c r="FY16" s="1755" t="n"/>
      <c r="FZ16" s="1668" t="n"/>
      <c r="GA16" s="1755" t="n"/>
      <c r="GB16" s="1668" t="n"/>
      <c r="GC16" s="1669" t="n"/>
      <c r="GD16" s="1756" t="n"/>
      <c r="GE16" s="1670" t="n"/>
      <c r="GF16" s="1561" t="n"/>
      <c r="GG16" s="1757" t="n"/>
      <c r="GH16" s="1660" t="n"/>
      <c r="GI16" s="1758" t="n"/>
      <c r="GJ16" s="1660" t="n"/>
      <c r="GK16" s="1784" t="n"/>
      <c r="GL16" s="1660" t="n"/>
      <c r="GM16" s="1784" t="n"/>
      <c r="GN16" s="1660" t="n"/>
      <c r="GO16" s="1784" t="n"/>
      <c r="GP16" s="1660" t="n"/>
      <c r="GQ16" s="1769" t="n"/>
      <c r="GR16" s="1660" t="n"/>
      <c r="GS16" s="1758" t="n"/>
      <c r="GT16" s="1660" t="n"/>
      <c r="GU16" s="1758" t="n"/>
      <c r="GV16" s="1660" t="n"/>
      <c r="GW16" s="1758" t="n"/>
      <c r="GX16" s="1660" t="n"/>
      <c r="GY16" s="1758" t="n"/>
      <c r="GZ16" s="1660" t="n"/>
      <c r="HA16" s="1758" t="n"/>
      <c r="HB16" s="1660" t="n"/>
      <c r="HC16" s="1758" t="n"/>
      <c r="HD16" s="1660" t="n"/>
      <c r="HE16" s="1671" t="n"/>
      <c r="HF16" s="1758" t="n"/>
      <c r="HG16" s="1760" t="n"/>
      <c r="HH16" s="1670" t="n"/>
      <c r="HI16" s="1749" t="n"/>
      <c r="HJ16" s="1757" t="n"/>
      <c r="HK16" s="1761" t="n"/>
      <c r="HL16" s="1762" t="n"/>
      <c r="HM16" s="1761" t="n"/>
      <c r="HN16" s="1762" t="n"/>
      <c r="HO16" s="1763" t="n"/>
      <c r="HP16" s="1764" t="n"/>
      <c r="HQ16" s="1765" t="n"/>
      <c r="HR16" s="1785" t="n"/>
      <c r="HS16" s="1765" t="n"/>
      <c r="HT16" s="1763" t="n"/>
      <c r="HU16" s="1785" t="n"/>
      <c r="HV16" s="1765" t="n"/>
      <c r="HW16" s="1785" t="n"/>
      <c r="HX16" s="1765" t="n"/>
      <c r="HY16" s="1786" t="n"/>
      <c r="HZ16" s="1680" t="n"/>
      <c r="IA16" s="1786" t="n"/>
      <c r="IB16" s="1680" t="n"/>
      <c r="IC16" s="1786" t="n"/>
      <c r="ID16" s="1680" t="n"/>
      <c r="IE16" s="1786" t="n"/>
      <c r="IF16" s="1549" t="n"/>
      <c r="IG16" s="1786" t="n"/>
      <c r="IH16" s="1549" t="n"/>
      <c r="II16" s="1638" t="n"/>
      <c r="IJ16" s="76" t="n"/>
      <c r="IK16" s="1561" t="n"/>
      <c r="IL16" s="1787" t="n"/>
      <c r="IM16" s="1765" t="n"/>
      <c r="IN16" s="1758" t="n"/>
      <c r="IO16" s="1765" t="n"/>
      <c r="IP16" s="1784" t="n"/>
      <c r="IQ16" s="1641" t="n"/>
      <c r="IR16" s="1788" t="n"/>
      <c r="IS16" s="1765" t="n"/>
      <c r="IT16" s="1788" t="n"/>
      <c r="IU16" s="1765" t="n"/>
      <c r="IV16" s="1788" t="n"/>
      <c r="IW16" s="1660" t="n"/>
      <c r="IX16" s="1788" t="n"/>
      <c r="IY16" s="1660" t="n"/>
      <c r="IZ16" s="1769" t="n"/>
      <c r="JA16" s="1660" t="n"/>
      <c r="JB16" s="1769" t="n"/>
      <c r="JC16" s="1760" t="n"/>
      <c r="JD16" s="1769" t="n"/>
      <c r="JE16" s="1761" t="n"/>
      <c r="JF16" s="1789" t="n"/>
      <c r="JG16" s="1761" t="n"/>
      <c r="JH16" s="1769" t="n"/>
      <c r="JI16" s="1761" t="n"/>
      <c r="JJ16" s="1985">
        <f>JH16+JF16+JD16+JB16+IZ16+IX16+IV16+IT16+IR16+IP16+IN16+IL16</f>
        <v/>
      </c>
      <c r="JK16" s="1645" t="n"/>
      <c r="JL16" s="1647" t="n"/>
      <c r="JM16" s="1551" t="n"/>
      <c r="JN16" s="1339" t="n"/>
      <c r="JO16" s="1339" t="n"/>
      <c r="JP16" s="1339" t="n"/>
      <c r="JQ16" s="1339" t="n"/>
      <c r="JR16" s="1339" t="n"/>
      <c r="JS16" s="1339" t="n"/>
      <c r="JT16" s="1339" t="n"/>
      <c r="JU16" s="1339" t="n"/>
      <c r="JV16" s="1339" t="n"/>
      <c r="JW16" s="1339" t="n"/>
      <c r="JX16" s="1339" t="n"/>
      <c r="JY16" s="1339" t="n"/>
    </row>
    <row r="17" ht="28.8" customHeight="1" s="21">
      <c r="A17" s="1978" t="n"/>
      <c r="B17" s="1696" t="inlineStr">
        <is>
          <t>其中个体旅客周转量（万人公里）</t>
        </is>
      </c>
      <c r="C17" s="1648" t="n"/>
      <c r="D17" s="1595" t="n"/>
      <c r="E17" s="1653" t="n"/>
      <c r="F17" s="1595" t="n"/>
      <c r="G17" s="1653" t="n"/>
      <c r="H17" s="1595" t="n"/>
      <c r="I17" s="1653" t="n"/>
      <c r="J17" s="1595" t="n"/>
      <c r="K17" s="1653" t="n"/>
      <c r="L17" s="1595" t="n"/>
      <c r="M17" s="1653" t="n"/>
      <c r="N17" s="1595" t="n"/>
      <c r="O17" s="1653" t="n"/>
      <c r="P17" s="1595" t="n"/>
      <c r="Q17" s="1653">
        <f>G17+E17+C17+I17+K17+M17+O17</f>
      </c>
      <c r="R17" s="1595">
        <f>Q17/SUM(T17+V17+X17+Z17+AB17+AD17+AF17)-1</f>
      </c>
      <c r="S17" s="1595" t="n"/>
      <c r="T17" s="1648" t="n"/>
      <c r="U17" s="1595" t="n"/>
      <c r="V17" s="1781" t="n"/>
      <c r="W17" s="1649" t="n"/>
      <c r="X17" s="1781" t="n"/>
      <c r="Y17" s="1649" t="n"/>
      <c r="Z17" s="1781" t="n"/>
      <c r="AA17" s="1649" t="n"/>
      <c r="AB17" s="1781" t="n"/>
      <c r="AC17" s="1649" t="n"/>
      <c r="AD17" s="1781" t="n"/>
      <c r="AE17" s="1649" t="n"/>
      <c r="AF17" s="1781" t="n"/>
      <c r="AG17" s="1649" t="n"/>
      <c r="AH17" s="1781" t="n"/>
      <c r="AI17" s="1649" t="n"/>
      <c r="AJ17" s="1781" t="n"/>
      <c r="AK17" s="1649" t="n"/>
      <c r="AL17" s="1781" t="n"/>
      <c r="AM17" s="1649" t="n"/>
      <c r="AN17" s="1781" t="n"/>
      <c r="AO17" s="1649" t="n"/>
      <c r="AP17" s="1781" t="n"/>
      <c r="AQ17" s="1649" t="n"/>
      <c r="AR17" s="1748">
        <f>X17+T17+V17+Z17+AB17+AD17+AF17+AH17+AJ17+AL17+AN17+AP17</f>
      </c>
      <c r="AS17" s="1595">
        <f>AR17/(AU17+AW17+AY17+BA17+BC17+BE17+BG17+BI17+BK17+BM17+BO17+BQ17)-1</f>
        <v/>
      </c>
      <c r="AT17" s="1597" t="n"/>
      <c r="AU17" s="1780" t="n"/>
      <c r="AV17" s="1683" t="n"/>
      <c r="AW17" s="1684" t="n"/>
      <c r="AX17" s="1684" t="n"/>
      <c r="AY17" s="1684" t="n"/>
      <c r="AZ17" s="1684" t="n"/>
      <c r="BA17" s="1684" t="n"/>
      <c r="BB17" s="1684" t="n"/>
      <c r="BC17" s="1782" t="n"/>
      <c r="BD17" s="1684" t="n"/>
      <c r="BE17" s="1649" t="n"/>
      <c r="BF17" s="1684" t="n"/>
      <c r="BG17" s="1649" t="n"/>
      <c r="BH17" s="1684" t="n"/>
      <c r="BI17" s="1649" t="n"/>
      <c r="BJ17" s="1684" t="n"/>
      <c r="BK17" s="1649" t="n"/>
      <c r="BL17" s="1684" t="n"/>
      <c r="BM17" s="1649" t="n"/>
      <c r="BN17" s="1684" t="n"/>
      <c r="BO17" s="1649" t="n"/>
      <c r="BP17" s="1684" t="n"/>
      <c r="BQ17" s="1649" t="n"/>
      <c r="BR17" s="1684" t="n"/>
      <c r="BS17" s="1653">
        <f>AU17+AW17+AY17+BA17+BC17+BE17+BG17+BI17+BK17+BM17+BO17+BQ17</f>
        <v/>
      </c>
      <c r="BT17" s="1595">
        <f>BS17/CT17-1</f>
        <v/>
      </c>
      <c r="BU17" s="1651" t="n"/>
      <c r="BV17" s="1732" t="n">
        <v>0</v>
      </c>
      <c r="BW17" s="1684">
        <f>BV17/CX17-1</f>
        <v/>
      </c>
      <c r="BX17" s="1732" t="n">
        <v>0</v>
      </c>
      <c r="BY17" s="1684">
        <f>BX17/CY17-1</f>
        <v/>
      </c>
      <c r="BZ17" s="1697" t="n">
        <v>0</v>
      </c>
      <c r="CA17" s="1595">
        <f>BZ17/CZ17-1</f>
        <v/>
      </c>
      <c r="CB17" s="1697" t="n">
        <v>0</v>
      </c>
      <c r="CC17" s="1595" t="n">
        <v>-1</v>
      </c>
      <c r="CD17" s="1659" t="n">
        <v>0</v>
      </c>
      <c r="CE17" s="1595">
        <f>CD17/DB17-1</f>
        <v/>
      </c>
      <c r="CF17" s="1659" t="n">
        <v>0</v>
      </c>
      <c r="CG17" s="1595">
        <f>CF17/DC17-1</f>
        <v/>
      </c>
      <c r="CH17" s="1659" t="n">
        <v>0</v>
      </c>
      <c r="CI17" s="1595">
        <f>CH17/DD17-1</f>
        <v/>
      </c>
      <c r="CJ17" s="1653" t="n">
        <v>0</v>
      </c>
      <c r="CK17" s="1595">
        <f>CJ17/DE17-1</f>
        <v/>
      </c>
      <c r="CL17" s="1653" t="n">
        <v>0</v>
      </c>
      <c r="CM17" s="1595">
        <f>CL17/DF17-1</f>
        <v/>
      </c>
      <c r="CN17" s="1653" t="n">
        <v>0</v>
      </c>
      <c r="CO17" s="1595">
        <f>CN17/DG17-1</f>
        <v/>
      </c>
      <c r="CP17" s="1594" t="n"/>
      <c r="CQ17" s="1595">
        <f>CP17/DH17-1</f>
        <v/>
      </c>
      <c r="CR17" s="1655" t="n"/>
      <c r="CS17" s="1595">
        <f>CR17/DI17-1</f>
        <v/>
      </c>
      <c r="CT17" s="1653">
        <f>BV17+BX17+BZ17+CB17+CD17+CF17+CH17+CJ17+CL17+CN17+CP17+CR17</f>
        <v/>
      </c>
      <c r="CU17" s="1595">
        <f>CT17/SUM(CX17:DI17)-1</f>
        <v/>
      </c>
      <c r="CV17" s="1657">
        <f>CR17/CP17-1</f>
        <v/>
      </c>
      <c r="CW17" s="1657" t="n"/>
      <c r="CX17" s="1734" t="n">
        <v>49.0306</v>
      </c>
      <c r="CY17" s="1732" t="n">
        <v>50.5894</v>
      </c>
      <c r="CZ17" s="1732" t="n">
        <v>47.2015</v>
      </c>
      <c r="DA17" s="1732" t="n">
        <v>105.1155</v>
      </c>
      <c r="DB17" s="1697" t="n">
        <v>106.6182</v>
      </c>
      <c r="DC17" s="1697" t="n">
        <v>0</v>
      </c>
      <c r="DD17" s="1697" t="n">
        <v>0</v>
      </c>
      <c r="DE17" s="1697" t="n">
        <v>0</v>
      </c>
      <c r="DF17" s="1697" t="n">
        <v>0</v>
      </c>
      <c r="DG17" s="1697" t="n">
        <v>0</v>
      </c>
      <c r="DH17" s="1697" t="n">
        <v>0</v>
      </c>
      <c r="DI17" s="1697" t="n">
        <v>0</v>
      </c>
      <c r="DJ17" s="1697" t="n">
        <v>358.5552</v>
      </c>
      <c r="DK17" s="1702" t="n">
        <v>-0.634664762528917</v>
      </c>
      <c r="DL17" s="1661" t="n"/>
      <c r="DM17" s="1735" t="n">
        <v>250.7314</v>
      </c>
      <c r="DN17" s="219" t="n"/>
      <c r="DO17" s="1554" t="n">
        <v>198.547</v>
      </c>
      <c r="DP17" s="1555" t="n"/>
      <c r="DQ17" s="1554" t="n">
        <v>89.9426</v>
      </c>
      <c r="DR17" s="76">
        <f>(DQ17-ER17)/ER17</f>
        <v/>
      </c>
      <c r="DS17" s="1736">
        <f>DM17+DO17+DQ17</f>
        <v/>
      </c>
      <c r="DT17" s="1554" t="n">
        <v>86.0926</v>
      </c>
      <c r="DU17" s="76">
        <f>(DT17-ET17)/ET17</f>
        <v/>
      </c>
      <c r="DV17" s="1554" t="n">
        <v>86.0753</v>
      </c>
      <c r="DW17" s="76">
        <f>(DV17-EV17)/EV17</f>
        <v/>
      </c>
      <c r="DX17" s="1554" t="n">
        <v>34.4831</v>
      </c>
      <c r="DY17" s="76">
        <f>(DX17-EX17)/EX17</f>
        <v/>
      </c>
      <c r="DZ17" s="1554" t="n">
        <v>36.0915</v>
      </c>
      <c r="EA17" s="76">
        <f>(DZ17-EZ17)/EZ17</f>
        <v/>
      </c>
      <c r="EB17" s="1554" t="n">
        <v>40.4664</v>
      </c>
      <c r="EC17" s="76">
        <f>(EB17-FB17)/FB17</f>
        <v/>
      </c>
      <c r="ED17" s="1554" t="n">
        <v>34.6839</v>
      </c>
      <c r="EE17" s="76">
        <f>(ED17-FD17)/FD17</f>
        <v/>
      </c>
      <c r="EF17" s="1554" t="n">
        <v>40.4664</v>
      </c>
      <c r="EG17" s="76">
        <f>(EF17-FF17)/FF17</f>
        <v/>
      </c>
      <c r="EH17" s="1554" t="n">
        <v>42.7766</v>
      </c>
      <c r="EI17" s="76">
        <f>(EH17-FH17)/FH17</f>
        <v/>
      </c>
      <c r="EJ17" s="1554" t="n">
        <v>41.0848</v>
      </c>
      <c r="EK17" s="76">
        <f>(EJ17-FJ17)/FJ17</f>
        <v/>
      </c>
      <c r="EL17" s="1731">
        <f>DM17+DO17+DQ17+DT17+DV17+DX17+DZ17+EB17+ED17+EF17+EH17+EJ17</f>
        <v/>
      </c>
      <c r="EM17" s="76">
        <f>(EL17-FL17)/FL17</f>
        <v/>
      </c>
      <c r="EN17" s="76" t="n"/>
      <c r="EO17" s="76" t="n"/>
      <c r="EP17" s="1553" t="n"/>
      <c r="EQ17" s="76" t="n"/>
      <c r="ER17" s="1553" t="n"/>
      <c r="ES17" s="76" t="n"/>
      <c r="ET17" s="1553" t="n"/>
      <c r="EU17" s="76" t="n"/>
      <c r="EV17" s="1553" t="n"/>
      <c r="EW17" s="76" t="n"/>
      <c r="EX17" s="1553" t="n"/>
      <c r="EY17" s="76" t="n"/>
      <c r="EZ17" s="1553" t="n"/>
      <c r="FA17" s="76" t="n"/>
      <c r="FB17" s="1553" t="n"/>
      <c r="FC17" s="76" t="n"/>
      <c r="FD17" s="1553" t="n"/>
      <c r="FE17" s="76" t="n"/>
      <c r="FF17" s="1553" t="n"/>
      <c r="FG17" s="76" t="n"/>
      <c r="FH17" s="1553" t="n"/>
      <c r="FI17" s="76" t="n"/>
      <c r="FJ17" s="1553" t="n"/>
      <c r="FK17" s="76" t="n"/>
      <c r="FL17" s="1736">
        <f>EN17+EP17+ER17+ET17+EV17+EX17+EZ17+FB17+FD17+FF17+FH17+FJ17</f>
        <v/>
      </c>
      <c r="FM17" s="76" t="n"/>
      <c r="FN17" s="1567" t="n"/>
      <c r="FO17" s="1567" t="n"/>
      <c r="FP17" s="1567" t="n"/>
      <c r="FQ17" s="1567" t="n"/>
      <c r="FR17" s="1567" t="n"/>
      <c r="FS17" s="1567" t="n"/>
      <c r="FT17" s="1783" t="n"/>
      <c r="FU17" s="1755" t="n"/>
      <c r="FV17" s="1755" t="n"/>
      <c r="FW17" s="1755" t="n"/>
      <c r="FX17" s="1668" t="n"/>
      <c r="FY17" s="1755" t="n"/>
      <c r="FZ17" s="1668" t="n"/>
      <c r="GA17" s="1755" t="n"/>
      <c r="GB17" s="1668" t="n"/>
      <c r="GC17" s="1669" t="n"/>
      <c r="GD17" s="1756" t="n"/>
      <c r="GE17" s="1670" t="n"/>
      <c r="GF17" s="1561" t="n"/>
      <c r="GG17" s="1757" t="n"/>
      <c r="GH17" s="1660" t="n"/>
      <c r="GI17" s="1758" t="n"/>
      <c r="GJ17" s="1660" t="n"/>
      <c r="GK17" s="1784" t="n"/>
      <c r="GL17" s="1660" t="n"/>
      <c r="GM17" s="1784" t="n"/>
      <c r="GN17" s="1660" t="n"/>
      <c r="GO17" s="1784" t="n"/>
      <c r="GP17" s="1660" t="n"/>
      <c r="GQ17" s="1769" t="n"/>
      <c r="GR17" s="1660" t="n"/>
      <c r="GS17" s="1758" t="n"/>
      <c r="GT17" s="1660" t="n"/>
      <c r="GU17" s="1758" t="n"/>
      <c r="GV17" s="1660" t="n"/>
      <c r="GW17" s="1758" t="n"/>
      <c r="GX17" s="1660" t="n"/>
      <c r="GY17" s="1758" t="n"/>
      <c r="GZ17" s="1660" t="n"/>
      <c r="HA17" s="1758" t="n"/>
      <c r="HB17" s="1660" t="n"/>
      <c r="HC17" s="1758" t="n"/>
      <c r="HD17" s="1660" t="n"/>
      <c r="HE17" s="1671" t="n"/>
      <c r="HF17" s="1758" t="n"/>
      <c r="HG17" s="1760" t="n"/>
      <c r="HH17" s="1670" t="n"/>
      <c r="HI17" s="1749" t="n"/>
      <c r="HJ17" s="1757" t="n"/>
      <c r="HK17" s="1761" t="n"/>
      <c r="HL17" s="1762" t="n"/>
      <c r="HM17" s="1761" t="n"/>
      <c r="HN17" s="1762" t="n"/>
      <c r="HO17" s="1763" t="n"/>
      <c r="HP17" s="1764" t="n"/>
      <c r="HQ17" s="1765" t="n"/>
      <c r="HR17" s="1785" t="n"/>
      <c r="HS17" s="1765" t="n"/>
      <c r="HT17" s="1763" t="n"/>
      <c r="HU17" s="1785" t="n"/>
      <c r="HV17" s="1765" t="n"/>
      <c r="HW17" s="1785" t="n"/>
      <c r="HX17" s="1765" t="n"/>
      <c r="HY17" s="1786" t="n"/>
      <c r="HZ17" s="1680" t="n"/>
      <c r="IA17" s="1786" t="n"/>
      <c r="IB17" s="1680" t="n"/>
      <c r="IC17" s="1786" t="n"/>
      <c r="ID17" s="1680" t="n"/>
      <c r="IE17" s="1786" t="n"/>
      <c r="IF17" s="1549" t="n"/>
      <c r="IG17" s="1786" t="n"/>
      <c r="IH17" s="1549" t="n"/>
      <c r="II17" s="1638" t="n"/>
      <c r="IJ17" s="76" t="n"/>
      <c r="IK17" s="1561" t="n"/>
      <c r="IL17" s="1787" t="n"/>
      <c r="IM17" s="1765" t="n"/>
      <c r="IN17" s="1758" t="n"/>
      <c r="IO17" s="1765" t="n"/>
      <c r="IP17" s="1784" t="n"/>
      <c r="IQ17" s="1641" t="n"/>
      <c r="IR17" s="1788" t="n"/>
      <c r="IS17" s="1765" t="n"/>
      <c r="IT17" s="1788" t="n"/>
      <c r="IU17" s="1765" t="n"/>
      <c r="IV17" s="1788" t="n"/>
      <c r="IW17" s="1660" t="n"/>
      <c r="IX17" s="1788" t="n"/>
      <c r="IY17" s="1660" t="n"/>
      <c r="IZ17" s="1769" t="n"/>
      <c r="JA17" s="1660" t="n"/>
      <c r="JB17" s="1769" t="n"/>
      <c r="JC17" s="1760" t="n"/>
      <c r="JD17" s="1769" t="n"/>
      <c r="JE17" s="1761" t="n"/>
      <c r="JF17" s="1789" t="n"/>
      <c r="JG17" s="1761" t="n"/>
      <c r="JH17" s="1769" t="n"/>
      <c r="JI17" s="1761" t="n"/>
      <c r="JJ17" s="1985">
        <f>JH17+JF17+JD17+JB17+IZ17+IX17+IV17+IT17+IR17+IP17+IN17+IL17</f>
        <v/>
      </c>
      <c r="JK17" s="1645" t="n"/>
      <c r="JL17" s="1647" t="n"/>
      <c r="JM17" s="1551" t="n"/>
      <c r="JN17" s="1339" t="n"/>
      <c r="JO17" s="1339" t="n"/>
      <c r="JP17" s="1339" t="n"/>
      <c r="JQ17" s="1339" t="n"/>
      <c r="JR17" s="1339" t="n"/>
      <c r="JS17" s="1339" t="n"/>
      <c r="JT17" s="1339" t="n"/>
      <c r="JU17" s="1339" t="n"/>
      <c r="JV17" s="1339" t="n"/>
      <c r="JW17" s="1339" t="n"/>
      <c r="JX17" s="1339" t="n"/>
      <c r="JY17" s="1339" t="n"/>
    </row>
    <row r="18" hidden="1" ht="28.8" customFormat="1" customHeight="1" s="260">
      <c r="A18" s="1536" t="inlineStr">
        <is>
          <t>宜昌市</t>
        </is>
      </c>
      <c r="B18" s="1593" t="inlineStr">
        <is>
          <t>客运量            （万人）</t>
        </is>
      </c>
      <c r="C18" s="1653" t="n">
        <v>178.5701</v>
      </c>
      <c r="D18" s="1595">
        <f>C18/T18-1</f>
        <v/>
      </c>
      <c r="E18" s="1653" t="n">
        <v>215.5515</v>
      </c>
      <c r="F18" s="1595">
        <f>E18/V18-1</f>
        <v/>
      </c>
      <c r="G18" s="1653" t="n">
        <v>211.3526</v>
      </c>
      <c r="H18" s="1595">
        <f>G18/X18-1</f>
        <v/>
      </c>
      <c r="I18" s="1653" t="n">
        <v>243.5999</v>
      </c>
      <c r="J18" s="1595">
        <f>I18/Z18-1</f>
        <v/>
      </c>
      <c r="K18" s="1653" t="n">
        <v>277.3764</v>
      </c>
      <c r="L18" s="1595">
        <f>K18/AB18-1</f>
      </c>
      <c r="M18" s="1653" t="n">
        <v>250.6952</v>
      </c>
      <c r="N18" s="1595">
        <f>M18/AD18-1</f>
      </c>
      <c r="O18" s="1653" t="n">
        <v>253.9301</v>
      </c>
      <c r="P18" s="1595">
        <f>O18/AF18-1</f>
      </c>
      <c r="Q18" s="1653">
        <f>G18+E18+C18+I18+K18+M18+O18</f>
      </c>
      <c r="R18" s="1595">
        <f>Q18/SUM(T18+V18+X18+Z18+AB18+AD18+AF18)-1</f>
      </c>
      <c r="S18" s="1595" t="n"/>
      <c r="T18" s="1653" t="n">
        <v>248.1529</v>
      </c>
      <c r="U18" s="1595">
        <f>T18/AU18-1</f>
        <v/>
      </c>
      <c r="V18" s="1653" t="n">
        <v>252.0732</v>
      </c>
      <c r="W18" s="1595">
        <f>V18/AW18-1</f>
        <v/>
      </c>
      <c r="X18" s="1653" t="n">
        <v>236.835</v>
      </c>
      <c r="Y18" s="1595">
        <f>X18/AY18-1</f>
        <v/>
      </c>
      <c r="Z18" s="1653" t="n">
        <v>261.1492</v>
      </c>
      <c r="AA18" s="1595">
        <f>Z18/BA18-1</f>
        <v/>
      </c>
      <c r="AB18" s="1653" t="n">
        <v>264.1072</v>
      </c>
      <c r="AC18" s="1595">
        <f>AB18/BC18-1</f>
        <v/>
      </c>
      <c r="AD18" s="1653" t="n">
        <v>229.7584</v>
      </c>
      <c r="AE18" s="1595">
        <f>AD18/BE18-1</f>
        <v/>
      </c>
      <c r="AF18" s="1653" t="n">
        <v>250.0405</v>
      </c>
      <c r="AG18" s="1595">
        <f>AF18/BG18-1</f>
        <v/>
      </c>
      <c r="AH18" s="1653" t="n">
        <v>270.8413</v>
      </c>
      <c r="AI18" s="1595">
        <f>AH18/BI18-1</f>
        <v/>
      </c>
      <c r="AJ18" s="1653" t="n">
        <v>233.6322</v>
      </c>
      <c r="AK18" s="1595">
        <f>AJ18/BK18-1</f>
        <v/>
      </c>
      <c r="AL18" s="1653" t="n">
        <v>265.9381</v>
      </c>
      <c r="AM18" s="1595">
        <f>AL18/BM18-1</f>
        <v/>
      </c>
      <c r="AN18" s="1653" t="n">
        <v>236.3336</v>
      </c>
      <c r="AO18" s="1595">
        <f>AN18/BO18-1</f>
        <v/>
      </c>
      <c r="AP18" s="1653" t="n">
        <v>200.5632</v>
      </c>
      <c r="AQ18" s="1595">
        <f>AP18/BQ18-1</f>
        <v/>
      </c>
      <c r="AR18" s="1748">
        <f>X18+T18+V18+Z18+AB18+AD18+AF18+AH18+AJ18+AL18+AN18+AP18</f>
      </c>
      <c r="AS18" s="1595">
        <f>AR18/(AU18+AW18+AY18+BA18+BC18+BE18+BG18+BI18+BK18+BM18+BO18+BQ18)-1</f>
        <v/>
      </c>
      <c r="AT18" s="1597" t="n"/>
      <c r="AU18" s="1704" t="n">
        <v>202.9611</v>
      </c>
      <c r="AV18" s="1598" t="n">
        <v>0.106148475756808</v>
      </c>
      <c r="AW18" s="1603" t="n">
        <v>211.6244</v>
      </c>
      <c r="AX18" s="1598">
        <f>AW18/BX18-1</f>
        <v/>
      </c>
      <c r="AY18" s="1603" t="n">
        <v>223.4823</v>
      </c>
      <c r="AZ18" s="1598">
        <f>AY18/BZ18-1</f>
        <v/>
      </c>
      <c r="BA18" s="1603" t="n">
        <v>272.7646</v>
      </c>
      <c r="BB18" s="1598">
        <f>BA18/CB18-1</f>
        <v/>
      </c>
      <c r="BC18" s="1705" t="n">
        <v>286.0225</v>
      </c>
      <c r="BD18" s="1598">
        <f>BC18/CD18-1</f>
        <v/>
      </c>
      <c r="BE18" s="1706" t="n">
        <v>272.9122</v>
      </c>
      <c r="BF18" s="1598">
        <f>BE18/CF18-1</f>
        <v/>
      </c>
      <c r="BG18" s="1706" t="n">
        <v>286.4858</v>
      </c>
      <c r="BH18" s="1598">
        <f>BG18/CH18-1</f>
        <v/>
      </c>
      <c r="BI18" s="1706" t="n">
        <v>308.3328</v>
      </c>
      <c r="BJ18" s="1598">
        <f>BI18/CJ18-1</f>
        <v/>
      </c>
      <c r="BK18" s="1706" t="n">
        <v>280.4942</v>
      </c>
      <c r="BL18" s="1598">
        <f>BK18/CL18-1</f>
        <v/>
      </c>
      <c r="BM18" s="1706" t="n">
        <v>307.8755</v>
      </c>
      <c r="BN18" s="1598">
        <f>BM18/CN18-1</f>
        <v/>
      </c>
      <c r="BO18" s="1706" t="n">
        <v>274.0258</v>
      </c>
      <c r="BP18" s="1598">
        <f>BO18/CP18-1</f>
        <v/>
      </c>
      <c r="BQ18" s="1706" t="n">
        <v>233.9102</v>
      </c>
      <c r="BR18" s="1598">
        <f>BQ18/CR18-1</f>
        <v/>
      </c>
      <c r="BS18" s="1603">
        <f>AU18+AW18+AY18+BA18+BC18+BE18+BG18+BI18+BK18+BM18+BO18+BQ18</f>
        <v/>
      </c>
      <c r="BT18" s="1598">
        <f>BS18/CT18-1</f>
        <v/>
      </c>
      <c r="BU18" s="1601" t="n"/>
      <c r="BV18" s="1704" t="n">
        <v>183.4845</v>
      </c>
      <c r="BW18" s="1598">
        <f>BV18/CX18-1</f>
        <v/>
      </c>
      <c r="BX18" s="1704" t="n">
        <v>198.1747</v>
      </c>
      <c r="BY18" s="1598">
        <f>BX18/CY18-1</f>
        <v/>
      </c>
      <c r="BZ18" s="1603" t="n">
        <v>237.1787</v>
      </c>
      <c r="CA18" s="1598">
        <f>BZ18/CZ18-1</f>
        <v/>
      </c>
      <c r="CB18" s="1603" t="n">
        <v>258.4707</v>
      </c>
      <c r="CC18" s="1598" t="n">
        <v>0.352412092405594</v>
      </c>
      <c r="CD18" s="1706" t="n">
        <v>264.2812</v>
      </c>
      <c r="CE18" s="1598">
        <f>CD18/DB18-1</f>
        <v/>
      </c>
      <c r="CF18" s="1706" t="n">
        <v>250.9941</v>
      </c>
      <c r="CG18" s="1598">
        <f>CF18/DC18-1</f>
        <v/>
      </c>
      <c r="CH18" s="1706" t="n">
        <v>277.026</v>
      </c>
      <c r="CI18" s="1598">
        <f>CH18/DD18-1</f>
        <v/>
      </c>
      <c r="CJ18" s="1603" t="n">
        <v>281.2834</v>
      </c>
      <c r="CK18" s="1598">
        <f>CJ18/DE18-1</f>
        <v/>
      </c>
      <c r="CL18" s="1603">
        <f>244.9769+CL20</f>
        <v/>
      </c>
      <c r="CM18" s="1598">
        <f>CL18/DF18-1</f>
        <v/>
      </c>
      <c r="CN18" s="1603">
        <f>257.9596+CN20</f>
        <v/>
      </c>
      <c r="CO18" s="1598">
        <f>CN18/DG18-1</f>
        <v/>
      </c>
      <c r="CP18" s="1603" t="n">
        <v>230.3524</v>
      </c>
      <c r="CQ18" s="1598">
        <f>CP18/DH18-1</f>
        <v/>
      </c>
      <c r="CR18" s="1706" t="n">
        <v>200.6999</v>
      </c>
      <c r="CS18" s="1598">
        <f>CR18/DI18-1</f>
        <v/>
      </c>
      <c r="CT18" s="1603">
        <f>BV18+BX18+BZ18+CB18+CD18+CF18+CH18+CJ18+CL18+CN18+CP18+CR18</f>
        <v/>
      </c>
      <c r="CU18" s="1598">
        <f>CT18/SUM(CX18:DI18)-1</f>
        <v/>
      </c>
      <c r="CV18" s="1606">
        <f>CR18/CP18-1</f>
        <v/>
      </c>
      <c r="CW18" s="1606" t="n"/>
      <c r="CX18" s="1710" t="n">
        <v>201.8812</v>
      </c>
      <c r="CY18" s="1704" t="n">
        <v>214.7609</v>
      </c>
      <c r="CZ18" s="1704" t="n">
        <v>202.1813</v>
      </c>
      <c r="DA18" s="1704" t="n">
        <v>191.1183</v>
      </c>
      <c r="DB18" s="1603" t="n">
        <v>195.7799</v>
      </c>
      <c r="DC18" s="1603" t="n">
        <v>216.5693</v>
      </c>
      <c r="DD18" s="1603" t="n">
        <v>254.3189</v>
      </c>
      <c r="DE18" s="1603" t="n">
        <v>259.5934</v>
      </c>
      <c r="DF18" s="1603" t="n">
        <v>240.4595</v>
      </c>
      <c r="DG18" s="1603" t="n">
        <v>201.9958</v>
      </c>
      <c r="DH18" s="1603" t="n">
        <v>164.624</v>
      </c>
      <c r="DI18" s="1603" t="n">
        <v>143.0159</v>
      </c>
      <c r="DJ18" s="1603" t="n">
        <v>2486.2984</v>
      </c>
      <c r="DK18" s="1609" t="n">
        <v>-0.0693561615900887</v>
      </c>
      <c r="DL18" s="1610" t="n"/>
      <c r="DM18" s="1711" t="n">
        <v>211.98</v>
      </c>
      <c r="DN18" s="1612">
        <f>(DM18-DV18)/DV18</f>
        <v/>
      </c>
      <c r="DO18" s="1712" t="n">
        <v>211.75</v>
      </c>
      <c r="DP18" s="1614" t="n"/>
      <c r="DQ18" s="1712" t="n">
        <v>219.8359</v>
      </c>
      <c r="DR18" s="1614">
        <f>(DQ18-ER18)/ER18</f>
        <v/>
      </c>
      <c r="DS18" s="1712">
        <f>DM18+DO18+DQ18</f>
        <v/>
      </c>
      <c r="DT18" s="1712" t="n">
        <v>259.14</v>
      </c>
      <c r="DU18" s="1614">
        <f>(DT18-ET18)/ET18</f>
        <v/>
      </c>
      <c r="DV18" s="1712" t="n">
        <v>276.6157</v>
      </c>
      <c r="DW18" s="1614">
        <f>(DV18-EV18)/EV18</f>
        <v/>
      </c>
      <c r="DX18" s="1712" t="n">
        <v>249.8223</v>
      </c>
      <c r="DY18" s="1614">
        <f>(DX18-EX18)/EX18</f>
        <v/>
      </c>
      <c r="DZ18" s="1712" t="n">
        <v>248.9417</v>
      </c>
      <c r="EA18" s="1614">
        <f>(DZ18-EZ18)/EZ18</f>
        <v/>
      </c>
      <c r="EB18" s="1712" t="n">
        <v>159.1078</v>
      </c>
      <c r="EC18" s="1614">
        <f>(EB18-FB18)/FB18</f>
        <v/>
      </c>
      <c r="ED18" s="1712" t="n">
        <v>196.6046</v>
      </c>
      <c r="EE18" s="1614">
        <f>(ED18-FD18)/FD18</f>
        <v/>
      </c>
      <c r="EF18" s="1712" t="n">
        <v>236.2855</v>
      </c>
      <c r="EG18" s="1614">
        <f>(EF18-FF18)/FF18</f>
        <v/>
      </c>
      <c r="EH18" s="1712" t="n">
        <v>204.8715</v>
      </c>
      <c r="EI18" s="1614">
        <f>(EH18-FH18)/FH18</f>
        <v/>
      </c>
      <c r="EJ18" s="1712" t="n">
        <v>196.6346</v>
      </c>
      <c r="EK18" s="1614">
        <f>(EJ18-FJ18)/FJ18</f>
        <v/>
      </c>
      <c r="EL18" s="1709">
        <f>DM18+DO18+DQ18+DT18+DV18+DX18+DZ18+EB18+ED18+EF18+EH18+EJ18</f>
        <v/>
      </c>
      <c r="EM18" s="1614">
        <f>(EL18-FL18)/FL18</f>
        <v/>
      </c>
      <c r="EN18" s="1717" t="n">
        <v>753</v>
      </c>
      <c r="EO18" s="1614">
        <f>(EN18-FN18)/FN18</f>
        <v/>
      </c>
      <c r="EP18" s="1712" t="n">
        <v>0</v>
      </c>
      <c r="EQ18" s="1614">
        <f>(EP18-FO18)/FO18</f>
        <v/>
      </c>
      <c r="ER18" s="1712" t="n">
        <v>36.2</v>
      </c>
      <c r="ES18" s="1614">
        <f>(ER18-FP18)/FP18</f>
        <v/>
      </c>
      <c r="ET18" s="1712" t="n">
        <v>135</v>
      </c>
      <c r="EU18" s="1614">
        <f>(ET18-FQ18)/FQ18</f>
        <v/>
      </c>
      <c r="EV18" s="1712" t="n">
        <v>185</v>
      </c>
      <c r="EW18" s="1614">
        <f>(EV18-FR18)/FR18</f>
        <v/>
      </c>
      <c r="EX18" s="1712" t="n">
        <v>140</v>
      </c>
      <c r="EY18" s="1614">
        <f>(EX18-FS18)/FS18</f>
        <v/>
      </c>
      <c r="EZ18" s="1712" t="n">
        <v>280</v>
      </c>
      <c r="FA18" s="1614">
        <f>(EZ18-FT18)/FT18</f>
        <v/>
      </c>
      <c r="FB18" s="1712" t="n">
        <v>265</v>
      </c>
      <c r="FC18" s="1614">
        <f>(FB18-FU18)/FU18</f>
        <v/>
      </c>
      <c r="FD18" s="1712" t="n">
        <v>388.59</v>
      </c>
      <c r="FE18" s="1614">
        <f>(FD18-FV18)/FV18</f>
        <v/>
      </c>
      <c r="FF18" s="1712" t="n">
        <v>372</v>
      </c>
      <c r="FG18" s="1614">
        <f>(FF18-FW18)/FW18</f>
        <v/>
      </c>
      <c r="FH18" s="1712" t="n">
        <v>344</v>
      </c>
      <c r="FI18" s="1614">
        <f>(FH18-FY18)/FY18</f>
        <v/>
      </c>
      <c r="FJ18" s="1712" t="n">
        <v>250</v>
      </c>
      <c r="FK18" s="1614">
        <f>(FJ18-GA18)/GA18</f>
        <v/>
      </c>
      <c r="FL18" s="1712">
        <f>EN18+EP18+ER18+ET18+EV18+EX18+EZ18+FB18+FD18+FF18+FH18+FJ18</f>
        <v/>
      </c>
      <c r="FM18" s="1614">
        <f>(FL18-(FN18+FO18+FP18+FQ18+FR18+FS18+FT18+FU18+FV18+FW18+FY18+GA18))/(FN18+FO18+FP18+FQ18+FR18+FS18+FT18+FU18+FV18+FW18+FY18+GA18)</f>
        <v/>
      </c>
      <c r="FN18" s="1717" t="n">
        <v>795</v>
      </c>
      <c r="FO18" s="1717" t="n">
        <v>1098.6</v>
      </c>
      <c r="FP18" s="1717" t="n">
        <v>841</v>
      </c>
      <c r="FQ18" s="1717" t="n">
        <v>720</v>
      </c>
      <c r="FR18" s="1717" t="n">
        <v>765</v>
      </c>
      <c r="FS18" s="1717" t="n">
        <v>711</v>
      </c>
      <c r="FT18" s="1620" t="inlineStr">
        <is>
          <t>751.0000</t>
        </is>
      </c>
      <c r="FU18" s="1620" t="inlineStr">
        <is>
          <t>762.0000</t>
        </is>
      </c>
      <c r="FV18" s="1620" t="inlineStr">
        <is>
          <t>728.0000</t>
        </is>
      </c>
      <c r="FW18" s="1620" t="inlineStr">
        <is>
          <t>903.0000</t>
        </is>
      </c>
      <c r="FX18" s="1621">
        <f>(FW18-GY18)/GY18</f>
        <v/>
      </c>
      <c r="FY18" s="1620" t="inlineStr">
        <is>
          <t>706.0000</t>
        </is>
      </c>
      <c r="FZ18" s="1621">
        <f>(FY18-HA18)/HA18</f>
        <v/>
      </c>
      <c r="GA18" s="1620" t="inlineStr">
        <is>
          <t>702.0000</t>
        </is>
      </c>
      <c r="GB18" s="1621">
        <f>(GA18-HC18)/HC18</f>
        <v/>
      </c>
      <c r="GC18" s="1717">
        <f>FN18+FO18+FP18+FQ18+FR18+FS18+FT18+FU18+FV18+FW18+FY18+GA18</f>
        <v/>
      </c>
      <c r="GD18" s="1623">
        <f>(GC18-HE18)/HE18</f>
        <v/>
      </c>
      <c r="GE18" s="1560" t="n"/>
      <c r="GF18" s="1624" t="n"/>
      <c r="GG18" s="1980" t="n">
        <v>854</v>
      </c>
      <c r="GH18" s="1621">
        <f>(GG18-HJ18)/HJ18</f>
        <v/>
      </c>
      <c r="GI18" s="1717" t="n">
        <v>1185</v>
      </c>
      <c r="GJ18" s="1621">
        <f>(GI18-HL18)/HL18</f>
        <v/>
      </c>
      <c r="GK18" s="1717" t="n">
        <v>954</v>
      </c>
      <c r="GL18" s="1621">
        <f>(GK18-HN18)/HN18</f>
        <v/>
      </c>
      <c r="GM18" s="1717" t="n">
        <v>804</v>
      </c>
      <c r="GN18" s="1621">
        <f>(GM18-HP18)/HP18</f>
        <v/>
      </c>
      <c r="GO18" s="1717" t="n">
        <v>897</v>
      </c>
      <c r="GP18" s="1621">
        <f>(GO18-HR18)/HR18</f>
        <v/>
      </c>
      <c r="GQ18" s="1717" t="n">
        <v>880</v>
      </c>
      <c r="GR18" s="1621">
        <f>(GQ18-HU18)/HU18</f>
        <v/>
      </c>
      <c r="GS18" s="1717" t="n">
        <v>862</v>
      </c>
      <c r="GT18" s="1621">
        <f>(GS18-HW18)/HW18</f>
        <v/>
      </c>
      <c r="GU18" s="1717" t="n">
        <v>858</v>
      </c>
      <c r="GV18" s="1621">
        <f>(GU18-HY18)/HY18</f>
        <v/>
      </c>
      <c r="GW18" s="1717" t="n">
        <v>826</v>
      </c>
      <c r="GX18" s="1621">
        <f>(GW18-IA18)/IA18</f>
        <v/>
      </c>
      <c r="GY18" s="1717" t="n">
        <v>967</v>
      </c>
      <c r="GZ18" s="1621">
        <f>(GY18-IC18)/IC18</f>
        <v/>
      </c>
      <c r="HA18" s="1717" t="n">
        <v>742.5</v>
      </c>
      <c r="HB18" s="1621">
        <f>(HA18-IE18)/IE18</f>
        <v/>
      </c>
      <c r="HC18" s="1717" t="n">
        <v>736</v>
      </c>
      <c r="HD18" s="1621">
        <f>(HC18-IG18)/IG18</f>
        <v/>
      </c>
      <c r="HE18" s="1717">
        <f>GG18+GI18+GK18+GM18+GO18+GQ18+GS18+GU18+GW18+GY18+HA18+HC18</f>
        <v/>
      </c>
      <c r="HF18" s="1717">
        <f>HC18+HA18+GY18+GW18+GU18+GS18+GQ18+GO18+GM18+GK18+GI18+GG18</f>
        <v/>
      </c>
      <c r="HG18" s="1623" t="n"/>
      <c r="HH18" s="1610" t="n"/>
      <c r="HI18" s="1743" t="n"/>
      <c r="HJ18" s="1980" t="n">
        <v>906</v>
      </c>
      <c r="HK18" s="1626">
        <f>(HJ18-IL18)/IL18</f>
        <v/>
      </c>
      <c r="HL18" s="1719" t="n">
        <v>1245</v>
      </c>
      <c r="HM18" s="1626">
        <f>(HL18-IN18)/IN18</f>
        <v/>
      </c>
      <c r="HN18" s="1719" t="n">
        <v>1003</v>
      </c>
      <c r="HO18" s="1723">
        <f>(HN18-IP18)/IP18</f>
        <v/>
      </c>
      <c r="HP18" s="1721" t="n">
        <v>843.5</v>
      </c>
      <c r="HQ18" s="1722">
        <f>(HP18-IR18)/IR18</f>
        <v/>
      </c>
      <c r="HR18" s="1721" t="n">
        <v>939.5</v>
      </c>
      <c r="HS18" s="1722">
        <f>(HR18-IT18)/IT18</f>
        <v/>
      </c>
      <c r="HT18" s="1723" t="n"/>
      <c r="HU18" s="1721" t="n">
        <v>880</v>
      </c>
      <c r="HV18" s="1722">
        <f>(HU18-IV18)/IV18</f>
        <v/>
      </c>
      <c r="HW18" s="1721" t="n">
        <v>891</v>
      </c>
      <c r="HX18" s="1722">
        <f>(HW18-IX18)/IX18</f>
        <v/>
      </c>
      <c r="HY18" s="1721" t="n">
        <v>885</v>
      </c>
      <c r="HZ18" s="1637">
        <f>(HY18-IZ18)/IZ18</f>
        <v/>
      </c>
      <c r="IA18" s="1721" t="n">
        <v>839</v>
      </c>
      <c r="IB18" s="1637">
        <f>(IA18-JB18)/JB18</f>
        <v/>
      </c>
      <c r="IC18" s="1721" t="n">
        <v>1014</v>
      </c>
      <c r="ID18" s="1637">
        <f>(IC18-JD18)/JD18</f>
        <v/>
      </c>
      <c r="IE18" s="1721" t="n">
        <v>778</v>
      </c>
      <c r="IF18" s="1637">
        <f>(IE18-JF18)/JF18</f>
        <v/>
      </c>
      <c r="IG18" s="1721" t="n">
        <v>814</v>
      </c>
      <c r="IH18" s="1549">
        <f>(IG18-JH18)/JH18</f>
        <v/>
      </c>
      <c r="II18" s="1983">
        <f>HJ18+HL18+HN18+HP18+HR18+HU18+HW18+HY18+IA18+IC18+IE18+IG18</f>
        <v/>
      </c>
      <c r="IJ18" s="76">
        <f>II18/JJ18-1</f>
        <v/>
      </c>
      <c r="IK18" s="1639" t="n"/>
      <c r="IL18" s="1993" t="n">
        <v>887</v>
      </c>
      <c r="IM18" s="1660">
        <f>IL18/JN18-1</f>
        <v/>
      </c>
      <c r="IN18" s="1791" t="n">
        <v>1221</v>
      </c>
      <c r="IO18" s="1660">
        <f>IN18/JO18-1</f>
        <v/>
      </c>
      <c r="IP18" s="1791" t="n">
        <v>989.5</v>
      </c>
      <c r="IQ18" s="1641">
        <f>(IP18-JP18)/JP18</f>
        <v/>
      </c>
      <c r="IR18" s="1790" t="n">
        <v>835</v>
      </c>
      <c r="IS18" s="1660">
        <f>(IR18-JQ18)/JQ18</f>
        <v/>
      </c>
      <c r="IT18" s="1790" t="n">
        <v>929</v>
      </c>
      <c r="IU18" s="1660">
        <f>(IT18-JR18)/JR18</f>
        <v/>
      </c>
      <c r="IV18" s="1790" t="n">
        <v>870.5</v>
      </c>
      <c r="IW18" s="1660">
        <f>(IV18-JS18)/JS18</f>
        <v/>
      </c>
      <c r="IX18" s="1790" t="n">
        <v>881</v>
      </c>
      <c r="IY18" s="1660">
        <f>(IX18-JT18)/JT18</f>
        <v/>
      </c>
      <c r="IZ18" s="1791" t="n">
        <v>876</v>
      </c>
      <c r="JA18" s="1660">
        <f>(IZ18-JU18)/JU18</f>
        <v/>
      </c>
      <c r="JB18" s="1791" t="n">
        <v>831</v>
      </c>
      <c r="JC18" s="1760">
        <f>(JB18-JV18)/JV18</f>
        <v/>
      </c>
      <c r="JD18" s="1791" t="n">
        <v>1003</v>
      </c>
      <c r="JE18" s="1761">
        <f>(JD18-JW18)/JW18</f>
        <v/>
      </c>
      <c r="JF18" s="1714" t="n">
        <v>770</v>
      </c>
      <c r="JG18" s="1792">
        <f>(JF18-JX18)/JX18</f>
        <v/>
      </c>
      <c r="JH18" s="1730" t="n">
        <v>806</v>
      </c>
      <c r="JI18" s="1792">
        <f>(JH18-JY18)/JY18</f>
        <v/>
      </c>
      <c r="JJ18" s="1985">
        <f>JH18+JF18+JD18+JB18+IZ18+IX18+IV18+IT18+IR18+IP18+IN18+IL18</f>
        <v/>
      </c>
      <c r="JK18" s="1645">
        <f>JJ18/JM18-1</f>
        <v/>
      </c>
      <c r="JL18" s="1647" t="n"/>
      <c r="JM18" s="1994" t="n">
        <v>10790.9498926917</v>
      </c>
      <c r="JN18" s="1800" t="n">
        <v>853.961846194116</v>
      </c>
      <c r="JO18" s="1800" t="n">
        <v>1178.21968713765</v>
      </c>
      <c r="JP18" s="1800" t="n">
        <v>956.42</v>
      </c>
      <c r="JQ18" s="1800" t="n">
        <v>818.024113836628</v>
      </c>
      <c r="JR18" s="1800" t="n">
        <v>909</v>
      </c>
      <c r="JS18" s="1800" t="n">
        <v>852.6260432033951</v>
      </c>
      <c r="JT18" s="1800" t="n">
        <v>867.84</v>
      </c>
      <c r="JU18" s="1800" t="n">
        <v>858</v>
      </c>
      <c r="JV18" s="1800" t="n">
        <v>813.928202319878</v>
      </c>
      <c r="JW18" s="1800" t="n">
        <v>995</v>
      </c>
      <c r="JX18" s="1800" t="n">
        <v>799.5</v>
      </c>
      <c r="JY18" s="1800" t="n">
        <v>888.4299999999999</v>
      </c>
    </row>
    <row r="19" hidden="1" ht="28.8" customHeight="1" s="21">
      <c r="A19" s="2073" t="n"/>
      <c r="B19" s="1337" t="inlineStr">
        <is>
          <t>旅客周转量        （万人公里）</t>
        </is>
      </c>
      <c r="C19" s="1659" t="n">
        <v>12032.7491</v>
      </c>
      <c r="D19" s="1595">
        <f>C19/T19-1</f>
        <v/>
      </c>
      <c r="E19" s="1653" t="n">
        <v>14351.0886</v>
      </c>
      <c r="F19" s="1595">
        <f>E19/V19-1</f>
        <v/>
      </c>
      <c r="G19" s="1653" t="n">
        <v>14986.0133</v>
      </c>
      <c r="H19" s="1595">
        <f>G19/X19-1</f>
        <v/>
      </c>
      <c r="I19" s="1653" t="n">
        <v>17342.3056</v>
      </c>
      <c r="J19" s="1595">
        <f>I19/Z19-1</f>
        <v/>
      </c>
      <c r="K19" s="1653" t="n">
        <v>19384.3163</v>
      </c>
      <c r="L19" s="1595">
        <f>K19/AB19-1</f>
      </c>
      <c r="M19" s="1653" t="n">
        <v>18766.1584</v>
      </c>
      <c r="N19" s="1595">
        <f>M19/AD19-1</f>
      </c>
      <c r="O19" s="1653" t="n">
        <v>18373.3325</v>
      </c>
      <c r="P19" s="1595">
        <f>O19/AF19-1</f>
      </c>
      <c r="Q19" s="1653">
        <f>G19+E19+C19+I19+K19+M19+O19</f>
      </c>
      <c r="R19" s="1595">
        <f>Q19/SUM(T19+V19+X19+Z19+AB19+AD19+AF19)-1</f>
      </c>
      <c r="S19" s="1595" t="n"/>
      <c r="T19" s="1659" t="n">
        <v>15716.3557</v>
      </c>
      <c r="U19" s="1683">
        <f>T19/AU19-1</f>
        <v/>
      </c>
      <c r="V19" s="1732" t="n">
        <v>16022.2753</v>
      </c>
      <c r="W19" s="1684">
        <f>V19/AW19-1</f>
        <v/>
      </c>
      <c r="X19" s="1732" t="n">
        <v>16622.2817</v>
      </c>
      <c r="Y19" s="1684">
        <f>X19/AY19-1</f>
        <v/>
      </c>
      <c r="Z19" s="1732" t="n">
        <v>18599.003</v>
      </c>
      <c r="AA19" s="1684">
        <f>Z19/BA19-1</f>
        <v/>
      </c>
      <c r="AB19" s="1732" t="n">
        <v>17867.628</v>
      </c>
      <c r="AC19" s="1684">
        <f>AB19/BC19-1</f>
        <v/>
      </c>
      <c r="AD19" s="1732" t="n">
        <v>16444.6674</v>
      </c>
      <c r="AE19" s="1684">
        <f>AD19/BE19-1</f>
        <v/>
      </c>
      <c r="AF19" s="1732" t="n">
        <v>17393.9704</v>
      </c>
      <c r="AG19" s="1684">
        <f>AF19/BG19-1</f>
        <v/>
      </c>
      <c r="AH19" s="1732" t="n">
        <v>18710.6664</v>
      </c>
      <c r="AI19" s="1684">
        <f>AH19/BI19-1</f>
        <v/>
      </c>
      <c r="AJ19" s="1732" t="n">
        <v>17273.6802</v>
      </c>
      <c r="AK19" s="1684">
        <f>AJ19/BK19-1</f>
        <v/>
      </c>
      <c r="AL19" s="1732" t="n">
        <v>18570.5124</v>
      </c>
      <c r="AM19" s="1684">
        <f>AL19/BM19-1</f>
        <v/>
      </c>
      <c r="AN19" s="1732" t="n">
        <v>17276.7181</v>
      </c>
      <c r="AO19" s="1684">
        <f>AN19/BO19-1</f>
        <v/>
      </c>
      <c r="AP19" s="1732" t="n">
        <v>13873.2427</v>
      </c>
      <c r="AQ19" s="1684">
        <f>AP19/BQ19-1</f>
        <v/>
      </c>
      <c r="AR19" s="1748">
        <f>X19+T19+V19+Z19+AB19+AD19+AF19+AH19+AJ19+AL19+AN19+AP19</f>
      </c>
      <c r="AS19" s="1595">
        <f>AR19/(AU19+AW19+AY19+BA19+BC19+BE19+BG19+BI19+BK19+BM19+BO19+BQ19)-1</f>
        <v/>
      </c>
      <c r="AT19" s="1597" t="n"/>
      <c r="AU19" s="1731" t="n">
        <v>13052.9142</v>
      </c>
      <c r="AV19" s="1595" t="n">
        <v>0.397211805000572</v>
      </c>
      <c r="AW19" s="1659" t="n">
        <v>14758.8764</v>
      </c>
      <c r="AX19" s="1649">
        <f>AW19/BX19-1</f>
        <v/>
      </c>
      <c r="AY19" s="1659" t="n">
        <v>15835.2168</v>
      </c>
      <c r="AZ19" s="1649">
        <f>AY19/BZ19-1</f>
        <v/>
      </c>
      <c r="BA19" s="1659" t="n">
        <v>19270.2744</v>
      </c>
      <c r="BB19" s="1649">
        <f>BA19/CB19-1</f>
        <v/>
      </c>
      <c r="BC19" s="1733" t="n">
        <v>18831.6952</v>
      </c>
      <c r="BD19" s="1649">
        <f>BC19/CD19-1</f>
        <v/>
      </c>
      <c r="BE19" s="1659" t="n">
        <v>17440.1711</v>
      </c>
      <c r="BF19" s="1649">
        <f>BE19/CF19-1</f>
        <v/>
      </c>
      <c r="BG19" s="1659" t="n">
        <v>18894.036</v>
      </c>
      <c r="BH19" s="1649">
        <f>BG19/CH19-1</f>
        <v/>
      </c>
      <c r="BI19" s="1659" t="n">
        <v>19904.6098</v>
      </c>
      <c r="BJ19" s="1649">
        <f>BI19/CJ19-1</f>
        <v/>
      </c>
      <c r="BK19" s="1659" t="n">
        <v>18647.4868</v>
      </c>
      <c r="BL19" s="1649">
        <f>BK19/CL19-1</f>
        <v/>
      </c>
      <c r="BM19" s="1659" t="n">
        <v>20086.4599</v>
      </c>
      <c r="BN19" s="1649">
        <f>BM19/CN19-1</f>
        <v/>
      </c>
      <c r="BO19" s="1659" t="n">
        <v>18932.3259</v>
      </c>
      <c r="BP19" s="1649">
        <f>BO19/CP19-1</f>
        <v/>
      </c>
      <c r="BQ19" s="1659" t="n">
        <v>13402.5978</v>
      </c>
      <c r="BR19" s="1649">
        <f>BQ19/CR19-1</f>
        <v/>
      </c>
      <c r="BS19" s="1653">
        <f>AU19+AW19+AY19+BA19+BC19+BE19+BG19+BI19+BK19+BM19+BO19+BQ19</f>
        <v/>
      </c>
      <c r="BT19" s="1595">
        <f>BS19/CT19-1</f>
        <v/>
      </c>
      <c r="BU19" s="1651" t="n"/>
      <c r="BV19" s="1731" t="n">
        <v>9342.115599999999</v>
      </c>
      <c r="BW19" s="1649">
        <f>BV19/CX19-1</f>
        <v/>
      </c>
      <c r="BX19" s="1731" t="n">
        <v>12446.5489</v>
      </c>
      <c r="BY19" s="1595">
        <f>BX19/CY19-1</f>
        <v/>
      </c>
      <c r="BZ19" s="1653" t="n">
        <v>13947.1591</v>
      </c>
      <c r="CA19" s="1595">
        <f>BZ19/CZ19-1</f>
        <v/>
      </c>
      <c r="CB19" s="1653" t="n">
        <v>15053.581</v>
      </c>
      <c r="CC19" s="1595" t="n">
        <v>0.505848554874323</v>
      </c>
      <c r="CD19" s="1659" t="n">
        <v>16075.0909</v>
      </c>
      <c r="CE19" s="1595">
        <f>CD19/DB19-1</f>
        <v/>
      </c>
      <c r="CF19" s="1659" t="n">
        <v>15134.4133</v>
      </c>
      <c r="CG19" s="1595">
        <f>CF19/DC19-1</f>
        <v/>
      </c>
      <c r="CH19" s="1659" t="n">
        <v>17627.5312</v>
      </c>
      <c r="CI19" s="1595">
        <f>CH19/DD19-1</f>
        <v/>
      </c>
      <c r="CJ19" s="1653" t="n">
        <v>17701.7689</v>
      </c>
      <c r="CK19" s="1595">
        <f>CJ19/DE19-1</f>
        <v/>
      </c>
      <c r="CL19" s="1653">
        <f>16047.9452+CL21</f>
        <v/>
      </c>
      <c r="CM19" s="1595">
        <f>CL19/DF19-1</f>
        <v/>
      </c>
      <c r="CN19" s="1653">
        <f>16715.5265+CN21</f>
        <v/>
      </c>
      <c r="CO19" s="1595">
        <f>CN19/DG19-1</f>
        <v/>
      </c>
      <c r="CP19" s="1653" t="n">
        <v>15566.0804</v>
      </c>
      <c r="CQ19" s="1595">
        <f>CP19/DH19-1</f>
        <v/>
      </c>
      <c r="CR19" s="1653" t="n">
        <v>12900.6841</v>
      </c>
      <c r="CS19" s="1595">
        <f>CR19/DI19-1</f>
        <v/>
      </c>
      <c r="CT19" s="1653">
        <f>BV19+BX19+BZ19+CB19+CD19+CF19+CH19+CJ19+CL19+CN19+CP19+CR19</f>
        <v/>
      </c>
      <c r="CU19" s="1595">
        <f>CT19/SUM(CX19:DI19)-1</f>
        <v/>
      </c>
      <c r="CV19" s="1657">
        <f>CR19/CP19-1</f>
        <v/>
      </c>
      <c r="CW19" s="1657" t="n"/>
      <c r="CX19" s="1747" t="n">
        <v>12250.1307</v>
      </c>
      <c r="CY19" s="1731" t="n">
        <v>14806.6583</v>
      </c>
      <c r="CZ19" s="1731" t="n">
        <v>11236.9181</v>
      </c>
      <c r="DA19" s="1748" t="n">
        <v>9996.743</v>
      </c>
      <c r="DB19" s="1659" t="n">
        <v>10511.7908</v>
      </c>
      <c r="DC19" s="1659" t="n">
        <v>12694.6972</v>
      </c>
      <c r="DD19" s="1653" t="n">
        <v>16176.4546</v>
      </c>
      <c r="DE19" s="1653" t="n">
        <v>15333.614</v>
      </c>
      <c r="DF19" s="1653" t="n">
        <v>12529.1858</v>
      </c>
      <c r="DG19" s="1653" t="n">
        <v>10409.9763</v>
      </c>
      <c r="DH19" s="1653" t="n">
        <v>7612.4222</v>
      </c>
      <c r="DI19" s="1653" t="n">
        <v>6486.5045</v>
      </c>
      <c r="DJ19" s="1653" t="n">
        <v>140045.0955</v>
      </c>
      <c r="DK19" s="1660" t="n">
        <v>-0.188667829438015</v>
      </c>
      <c r="DL19" s="1661" t="n"/>
      <c r="DM19" s="1735" t="n">
        <v>13248.4</v>
      </c>
      <c r="DN19" s="219">
        <f>(DM19-DV19)/DV19</f>
        <v/>
      </c>
      <c r="DO19" s="1736" t="n">
        <v>12525.49</v>
      </c>
      <c r="DP19" s="76" t="n"/>
      <c r="DQ19" s="1736" t="n">
        <v>15217.2374</v>
      </c>
      <c r="DR19" s="76">
        <f>(DQ19-ER19)/ER19</f>
        <v/>
      </c>
      <c r="DS19" s="1736">
        <f>DM19+DO19+DQ19</f>
        <v/>
      </c>
      <c r="DT19" s="1736" t="n">
        <v>19166.71</v>
      </c>
      <c r="DU19" s="76">
        <f>(DT19-ET19)/ET19</f>
        <v/>
      </c>
      <c r="DV19" s="1736" t="n">
        <v>18533.0844</v>
      </c>
      <c r="DW19" s="76">
        <f>(DV19-EV19)/EV19</f>
        <v/>
      </c>
      <c r="DX19" s="1736" t="n">
        <v>18196.1231</v>
      </c>
      <c r="DY19" s="76">
        <f>(DX19-EX19)/EX19</f>
        <v/>
      </c>
      <c r="DZ19" s="1736" t="n">
        <v>16168.4584</v>
      </c>
      <c r="EA19" s="76">
        <f>(DZ19-EZ19)/EZ19</f>
        <v/>
      </c>
      <c r="EB19" s="1736" t="n">
        <v>9015.3316</v>
      </c>
      <c r="EC19" s="76">
        <f>(EB19-FB19)/FB19</f>
        <v/>
      </c>
      <c r="ED19" s="1736" t="n">
        <v>11638.7635</v>
      </c>
      <c r="EE19" s="76">
        <f>(ED19-FD19)/FD19</f>
        <v/>
      </c>
      <c r="EF19" s="1736" t="n">
        <v>14994.4387</v>
      </c>
      <c r="EG19" s="76">
        <f>(EF19-FF19)/FF19</f>
        <v/>
      </c>
      <c r="EH19" s="1736" t="n">
        <v>12488.986</v>
      </c>
      <c r="EI19" s="76">
        <f>(EH19-FH19)/FH19</f>
        <v/>
      </c>
      <c r="EJ19" s="1736" t="n">
        <v>11418.2705</v>
      </c>
      <c r="EK19" s="76">
        <f>(EJ19-FJ19)/FJ19</f>
        <v/>
      </c>
      <c r="EL19" s="1731">
        <f>DM19+DO19+DQ19+DT19+DV19+DX19+DZ19+EB19+ED19+EF19+EH19+EJ19</f>
        <v/>
      </c>
      <c r="EM19" s="76">
        <f>(EL19-FL19)/FL19</f>
        <v/>
      </c>
      <c r="EN19" s="1737" t="n">
        <v>33820</v>
      </c>
      <c r="EO19" s="76">
        <f>(EN19-FN19)/FN19</f>
        <v/>
      </c>
      <c r="EP19" s="1736" t="n">
        <v>0</v>
      </c>
      <c r="EQ19" s="76">
        <f>(EP19-FO19)/FO19</f>
        <v/>
      </c>
      <c r="ER19" s="1736" t="n">
        <v>5556</v>
      </c>
      <c r="ES19" s="76">
        <f>(ER19-FP19)/FP19</f>
        <v/>
      </c>
      <c r="ET19" s="1736" t="n">
        <v>7732</v>
      </c>
      <c r="EU19" s="76">
        <f>(ET19-FQ19)/FQ19</f>
        <v/>
      </c>
      <c r="EV19" s="1736" t="n">
        <v>9245</v>
      </c>
      <c r="EW19" s="76">
        <f>(EV19-FR19)/FR19</f>
        <v/>
      </c>
      <c r="EX19" s="1736" t="n">
        <v>9110</v>
      </c>
      <c r="EY19" s="76">
        <f>(EX19-FS19)/FS19</f>
        <v/>
      </c>
      <c r="EZ19" s="1736" t="n">
        <v>13705</v>
      </c>
      <c r="FA19" s="76">
        <f>(EZ19-FT19)/FT19</f>
        <v/>
      </c>
      <c r="FB19" s="1736" t="n">
        <v>14975</v>
      </c>
      <c r="FC19" s="76">
        <f>(FB19-FU19)/FU19</f>
        <v/>
      </c>
      <c r="FD19" s="1736" t="n">
        <v>18547.65</v>
      </c>
      <c r="FE19" s="76">
        <f>(FD19-FV19)/FV19</f>
        <v/>
      </c>
      <c r="FF19" s="1736" t="n">
        <v>16440</v>
      </c>
      <c r="FG19" s="76">
        <f>(FF19-FW19)/FW19</f>
        <v/>
      </c>
      <c r="FH19" s="1736" t="n">
        <v>19951</v>
      </c>
      <c r="FI19" s="76">
        <f>(FH19-FY19)/FY19</f>
        <v/>
      </c>
      <c r="FJ19" s="1736" t="n">
        <v>12874</v>
      </c>
      <c r="FK19" s="76">
        <f>(FJ19-GA19)/GA19</f>
        <v/>
      </c>
      <c r="FL19" s="1736">
        <f>EN19+EP19+ER19+ET19+EV19+EX19+EZ19+FB19+FD19+FF19+FH19+FJ19</f>
        <v/>
      </c>
      <c r="FM19" s="76">
        <f>(FL19-(FN19+FO19+FP19+FQ19+FR19+FS19+FT19+FU19+FV19+FW19+FY19+GA19))/(FN19+FO19+FP19+FQ19+FR19+FS19+FT19+FU19+FV19+FW19+FY19+GA19)</f>
        <v/>
      </c>
      <c r="FN19" s="1737" t="n">
        <v>35660</v>
      </c>
      <c r="FO19" s="1737" t="n">
        <v>52225</v>
      </c>
      <c r="FP19" s="1737" t="n">
        <v>38720</v>
      </c>
      <c r="FQ19" s="1737" t="n">
        <v>36755</v>
      </c>
      <c r="FR19" s="1737" t="n">
        <v>38120</v>
      </c>
      <c r="FS19" s="1737" t="n">
        <v>35785</v>
      </c>
      <c r="FT19" s="1738" t="inlineStr">
        <is>
          <t>37,470.0000</t>
        </is>
      </c>
      <c r="FU19" s="1738" t="inlineStr">
        <is>
          <t>39,710.0000</t>
        </is>
      </c>
      <c r="FV19" s="1738" t="inlineStr">
        <is>
          <t>40,130.0000</t>
        </is>
      </c>
      <c r="FW19" s="1738" t="inlineStr">
        <is>
          <t>50,180.0000</t>
        </is>
      </c>
      <c r="FX19" s="1668">
        <f>(FW19-GY19)/GY19</f>
        <v/>
      </c>
      <c r="FY19" s="1738" t="inlineStr">
        <is>
          <t>40,360.0000</t>
        </is>
      </c>
      <c r="FZ19" s="1668">
        <f>(FY19-HA19)/HA19</f>
        <v/>
      </c>
      <c r="GA19" s="1738" t="inlineStr">
        <is>
          <t>38,120.0000</t>
        </is>
      </c>
      <c r="GB19" s="1668">
        <f>(GA19-HC19)/HC19</f>
        <v/>
      </c>
      <c r="GC19" s="1726">
        <f>FN19+FO19+FP19+FQ19+FR19+FS19+FT19+FU19+FV19+FW19+FY19+GA19</f>
        <v/>
      </c>
      <c r="GD19" s="1739">
        <f>(GC19-HE19)/HE19</f>
        <v/>
      </c>
      <c r="GE19" s="1670" t="n"/>
      <c r="GF19" s="1639" t="n"/>
      <c r="GG19" s="1988" t="n">
        <v>37950</v>
      </c>
      <c r="GH19" s="76">
        <f>(GG19-HJ19)/HJ19</f>
        <v/>
      </c>
      <c r="GI19" s="1736" t="n">
        <v>54650</v>
      </c>
      <c r="GJ19" s="76">
        <f>(GI19-HL19)/HL19</f>
        <v/>
      </c>
      <c r="GK19" s="1736" t="n">
        <v>42358</v>
      </c>
      <c r="GL19" s="76">
        <f>(GK19-HN19)/HN19</f>
        <v/>
      </c>
      <c r="GM19" s="1736" t="n">
        <v>40385</v>
      </c>
      <c r="GN19" s="76">
        <f>(GM19-HP19)/HP19</f>
        <v/>
      </c>
      <c r="GO19" s="1736" t="n">
        <v>44523</v>
      </c>
      <c r="GP19" s="76">
        <f>(GO19-HR19)/HR19</f>
        <v/>
      </c>
      <c r="GQ19" s="1736" t="n">
        <v>42750</v>
      </c>
      <c r="GR19" s="76">
        <f>(GQ19-HU19)/HU19</f>
        <v/>
      </c>
      <c r="GS19" s="1736" t="n">
        <v>41510</v>
      </c>
      <c r="GT19" s="76">
        <f>(GS19-HW19)/HW19</f>
        <v/>
      </c>
      <c r="GU19" s="1736" t="n">
        <v>44145</v>
      </c>
      <c r="GV19" s="76">
        <f>(GU19-HY19)/HY19</f>
        <v/>
      </c>
      <c r="GW19" s="1736" t="n">
        <v>44100</v>
      </c>
      <c r="GX19" s="76">
        <f>(GW19-IA19)/IA19</f>
        <v/>
      </c>
      <c r="GY19" s="1736" t="n">
        <v>51090</v>
      </c>
      <c r="GZ19" s="76">
        <f>(GY19-IC19)/IC19</f>
        <v/>
      </c>
      <c r="HA19" s="1736" t="n">
        <v>42609.8</v>
      </c>
      <c r="HB19" s="76">
        <f>(HA19-IE19)/IE19</f>
        <v/>
      </c>
      <c r="HC19" s="1736" t="n">
        <v>40079</v>
      </c>
      <c r="HD19" s="76">
        <f>(HC19-IG19)/IG19</f>
        <v/>
      </c>
      <c r="HE19" s="1726">
        <f>GG19+GI19+GK19+GM19+GO19+GQ19+GS19+GU19+GW19+GY19+HA19+HC19</f>
        <v/>
      </c>
      <c r="HF19" s="1736">
        <f>HC19+HA19+GY19+GW19+GU19+GS19+GQ19+GO19+GM19+GK19+GI19+GG19</f>
        <v/>
      </c>
      <c r="HG19" s="1641" t="n"/>
      <c r="HH19" s="1661" t="n"/>
      <c r="HI19" s="1749" t="n"/>
      <c r="HJ19" s="1988" t="n">
        <v>40350</v>
      </c>
      <c r="HK19" s="1672">
        <f>(HJ19-IL19)/IL19</f>
        <v/>
      </c>
      <c r="HL19" s="1740" t="n">
        <v>57950</v>
      </c>
      <c r="HM19" s="1672">
        <f>(HL19-IN19)/IN19</f>
        <v/>
      </c>
      <c r="HN19" s="1740" t="n">
        <v>44590</v>
      </c>
      <c r="HO19" s="1678">
        <f>(HN19-IP19)/IP19</f>
        <v/>
      </c>
      <c r="HP19" s="1741" t="n">
        <v>42380</v>
      </c>
      <c r="HQ19" s="1555">
        <f>(HP19-IR19)/IR19</f>
        <v/>
      </c>
      <c r="HR19" s="1741" t="n">
        <v>46530</v>
      </c>
      <c r="HS19" s="1555">
        <f>(HR19-IT19)/IT19</f>
        <v/>
      </c>
      <c r="HT19" s="1678" t="n"/>
      <c r="HU19" s="1741" t="n">
        <v>42750</v>
      </c>
      <c r="HV19" s="1555">
        <f>(HU19-IV19)/IV19</f>
        <v/>
      </c>
      <c r="HW19" s="1741" t="n">
        <v>43000</v>
      </c>
      <c r="HX19" s="1555">
        <f>(HW19-IX19)/IX19</f>
        <v/>
      </c>
      <c r="HY19" s="1741" t="n">
        <v>45560</v>
      </c>
      <c r="HZ19" s="1677">
        <f>(HY19-IZ19)/IZ19</f>
        <v/>
      </c>
      <c r="IA19" s="1741" t="n">
        <v>45020</v>
      </c>
      <c r="IB19" s="1680">
        <f>(IA19-JB19)/JB19</f>
        <v/>
      </c>
      <c r="IC19" s="1741" t="n">
        <v>53480</v>
      </c>
      <c r="ID19" s="1680">
        <f>(IC19-JD19)/JD19</f>
        <v/>
      </c>
      <c r="IE19" s="1741" t="n">
        <v>44720</v>
      </c>
      <c r="IF19" s="1549">
        <f>(IE19-JF19)/JF19</f>
        <v/>
      </c>
      <c r="IG19" s="1741" t="n">
        <v>44280</v>
      </c>
      <c r="IH19" s="1549">
        <f>(IG19-JH19)/JH19</f>
        <v/>
      </c>
      <c r="II19" s="1983">
        <f>HJ19+HL19+HN19+HP19+HR19+HU19+HW19+HY19+IA19+IC19+IE19+IG19</f>
        <v/>
      </c>
      <c r="IJ19" s="76">
        <f>II19/JJ19-1</f>
        <v/>
      </c>
      <c r="IK19" s="1639" t="n"/>
      <c r="IL19" s="1988" t="n">
        <v>39166</v>
      </c>
      <c r="IM19" s="76">
        <f>IL19/JN19-1</f>
        <v/>
      </c>
      <c r="IN19" s="1736" t="n">
        <v>56650</v>
      </c>
      <c r="IO19" s="76">
        <f>IN19/JO19-1</f>
        <v/>
      </c>
      <c r="IP19" s="1736" t="n">
        <v>43910</v>
      </c>
      <c r="IQ19" s="1641">
        <f>(IP19-JP19)/JP19</f>
        <v/>
      </c>
      <c r="IR19" s="1777" t="n">
        <v>41852</v>
      </c>
      <c r="IS19" s="76">
        <f>(IR19-JQ19)/JQ19</f>
        <v/>
      </c>
      <c r="IT19" s="1777" t="n">
        <v>46030</v>
      </c>
      <c r="IU19" s="76">
        <f>(IT19-JR19)/JR19</f>
        <v/>
      </c>
      <c r="IV19" s="1777" t="n">
        <v>42251</v>
      </c>
      <c r="IW19" s="76">
        <f>(IV19-JS19)/JS19</f>
        <v/>
      </c>
      <c r="IX19" s="1777" t="n">
        <v>42550</v>
      </c>
      <c r="IY19" s="76">
        <f>(IX19-JT19)/JT19</f>
        <v/>
      </c>
      <c r="IZ19" s="1736" t="n">
        <v>44840</v>
      </c>
      <c r="JA19" s="76">
        <f>(IZ19-JU19)/JU19</f>
        <v/>
      </c>
      <c r="JB19" s="1736" t="n">
        <v>44355</v>
      </c>
      <c r="JC19" s="1641">
        <f>(JB19-JV19)/JV19</f>
        <v/>
      </c>
      <c r="JD19" s="1736" t="n">
        <v>52850</v>
      </c>
      <c r="JE19" s="1672">
        <f>(JD19-JW19)/JW19</f>
        <v/>
      </c>
      <c r="JF19" s="1736" t="n">
        <v>44250</v>
      </c>
      <c r="JG19" s="1672">
        <f>(JF19-JX19)/JX19</f>
        <v/>
      </c>
      <c r="JH19" s="1736" t="n">
        <v>43810</v>
      </c>
      <c r="JI19" s="1672">
        <f>(JH19-JY19)/JY19</f>
        <v/>
      </c>
      <c r="JJ19" s="1985">
        <f>JH19+JF19+JD19+JB19+IZ19+IX19+IV19+IT19+IR19+IP19+IN19+IL19</f>
        <v/>
      </c>
      <c r="JK19" s="1645">
        <f>JJ19/JM19-1</f>
        <v/>
      </c>
      <c r="JL19" s="1647" t="n"/>
      <c r="JM19" s="1992" t="n">
        <v>534728.860542579</v>
      </c>
      <c r="JN19" s="1554" t="n">
        <v>37534.7705944902</v>
      </c>
      <c r="JO19" s="1554" t="n">
        <v>54278.6926251191</v>
      </c>
      <c r="JP19" s="1554" t="n">
        <v>42228.649435204</v>
      </c>
      <c r="JQ19" s="1554" t="n">
        <v>40673.29790886</v>
      </c>
      <c r="JR19" s="1554" t="n">
        <v>44241.595006917</v>
      </c>
      <c r="JS19" s="1554" t="n">
        <v>41094.5250125521</v>
      </c>
      <c r="JT19" s="1554" t="n">
        <v>41533.4772076069</v>
      </c>
      <c r="JU19" s="1554" t="n">
        <v>43099.9</v>
      </c>
      <c r="JV19" s="1554" t="n">
        <v>43113.5813195194</v>
      </c>
      <c r="JW19" s="1554" t="n">
        <v>51942.37143231</v>
      </c>
      <c r="JX19" s="1554" t="n">
        <v>46186</v>
      </c>
      <c r="JY19" s="1554" t="n">
        <v>48802</v>
      </c>
    </row>
    <row r="20" ht="28.8" customHeight="1" s="21">
      <c r="A20" s="2073" t="n"/>
      <c r="B20" s="1337" t="inlineStr">
        <is>
          <t>其中个体客运量     （万人）</t>
        </is>
      </c>
      <c r="C20" s="1648" t="n"/>
      <c r="D20" s="1683" t="n"/>
      <c r="E20" s="1653" t="n"/>
      <c r="F20" s="1683" t="n"/>
      <c r="G20" s="1653" t="n"/>
      <c r="H20" s="1683" t="n"/>
      <c r="I20" s="1653" t="n"/>
      <c r="J20" s="1683" t="n"/>
      <c r="K20" s="1653" t="n"/>
      <c r="L20" s="1683" t="n"/>
      <c r="M20" s="1653" t="n"/>
      <c r="N20" s="1683" t="n"/>
      <c r="O20" s="1653" t="n"/>
      <c r="P20" s="1683" t="n"/>
      <c r="Q20" s="1653">
        <f>G20+E20+C20+I20+K20+M20+O20</f>
      </c>
      <c r="R20" s="1595">
        <f>Q20/SUM(T20+V20+X20+Z20+AB20+AD20+AF20)-1</f>
      </c>
      <c r="S20" s="1779" t="n"/>
      <c r="T20" s="1648" t="n"/>
      <c r="U20" s="1683" t="n"/>
      <c r="V20" s="1780" t="n"/>
      <c r="W20" s="1684" t="n"/>
      <c r="X20" s="1780" t="n"/>
      <c r="Y20" s="1684" t="n"/>
      <c r="Z20" s="1780" t="n"/>
      <c r="AA20" s="1684" t="n"/>
      <c r="AB20" s="1780" t="n"/>
      <c r="AC20" s="1684" t="n"/>
      <c r="AD20" s="1780" t="n"/>
      <c r="AE20" s="1684" t="n"/>
      <c r="AF20" s="1780" t="n"/>
      <c r="AG20" s="1684" t="n"/>
      <c r="AH20" s="1780" t="n"/>
      <c r="AI20" s="1684" t="n"/>
      <c r="AJ20" s="1780" t="n"/>
      <c r="AK20" s="1684" t="n"/>
      <c r="AL20" s="1780" t="n"/>
      <c r="AM20" s="1684" t="n"/>
      <c r="AN20" s="1780" t="n"/>
      <c r="AO20" s="1684" t="n"/>
      <c r="AP20" s="1780" t="n"/>
      <c r="AQ20" s="1684" t="n"/>
      <c r="AR20" s="1748">
        <f>X20+T20+V20+Z20+AB20+AD20+AF20+AH20+AJ20+AL20+AN20+AP20</f>
      </c>
      <c r="AS20" s="1595">
        <f>AR20/(AU20+AW20+AY20+BA20+BC20+BE20+BG20+BI20+BK20+BM20+BO20+BQ20)-1</f>
        <v/>
      </c>
      <c r="AT20" s="1597" t="n"/>
      <c r="AU20" s="1731" t="n">
        <v>0.0254</v>
      </c>
      <c r="AV20" s="1595" t="n">
        <v>-0.995074846816102</v>
      </c>
      <c r="AW20" s="1659" t="n">
        <v>0.0153</v>
      </c>
      <c r="AX20" s="1649">
        <f>AW20/BX20-1</f>
        <v/>
      </c>
      <c r="AY20" s="1659" t="n"/>
      <c r="AZ20" s="1649">
        <f>AY20/BZ20-1</f>
        <v/>
      </c>
      <c r="BA20" s="1659" t="n"/>
      <c r="BB20" s="1649">
        <f>BA20/CB20-1</f>
        <v/>
      </c>
      <c r="BC20" s="1733" t="n"/>
      <c r="BD20" s="1649">
        <f>BC20/CD20-1</f>
        <v/>
      </c>
      <c r="BE20" s="1659" t="n"/>
      <c r="BF20" s="1649">
        <f>BE20/CF20-1</f>
        <v/>
      </c>
      <c r="BG20" s="1659" t="n"/>
      <c r="BH20" s="1649">
        <f>BG20/CH20-1</f>
        <v/>
      </c>
      <c r="BI20" s="1659" t="n"/>
      <c r="BJ20" s="1649">
        <f>BI20/CJ20-1</f>
        <v/>
      </c>
      <c r="BK20" s="1659" t="n"/>
      <c r="BL20" s="1649">
        <f>BK20/CL20-1</f>
        <v/>
      </c>
      <c r="BM20" s="1659" t="n"/>
      <c r="BN20" s="1649">
        <f>BM20/CN20-1</f>
        <v/>
      </c>
      <c r="BO20" s="1659" t="n"/>
      <c r="BP20" s="1649">
        <f>BO20/CP20-1</f>
        <v/>
      </c>
      <c r="BQ20" s="1659" t="n"/>
      <c r="BR20" s="1649">
        <f>BQ20/CR20-1</f>
        <v/>
      </c>
      <c r="BS20" s="1653">
        <f>AU20+AW20+AY20+BA20+BC20+BE20+BG20+BI20+BK20+BM20+BO20+BQ20</f>
        <v/>
      </c>
      <c r="BT20" s="1595">
        <f>BS20/CT20-1</f>
        <v/>
      </c>
      <c r="BU20" s="1651" t="n"/>
      <c r="BV20" s="1731" t="n">
        <v>5.1572</v>
      </c>
      <c r="BW20" s="1649">
        <f>BV20/CX20-1</f>
        <v/>
      </c>
      <c r="BX20" s="1731" t="n">
        <v>4.9617</v>
      </c>
      <c r="BY20" s="1595">
        <f>BX20/CY20-1</f>
        <v/>
      </c>
      <c r="BZ20" s="1653" t="n">
        <v>5.0897</v>
      </c>
      <c r="CA20" s="1595">
        <f>BZ20/CZ20-1</f>
        <v/>
      </c>
      <c r="CB20" s="1653" t="n">
        <v>5.2064</v>
      </c>
      <c r="CC20" s="1595" t="n">
        <v>-0.14060281931927</v>
      </c>
      <c r="CD20" s="1659" t="n">
        <v>5.0463</v>
      </c>
      <c r="CE20" s="1595">
        <f>CD20/DB20-1</f>
        <v/>
      </c>
      <c r="CF20" s="1659" t="n">
        <v>5.0557</v>
      </c>
      <c r="CG20" s="1595">
        <f>CF20/DC20-1</f>
        <v/>
      </c>
      <c r="CH20" s="1659" t="n">
        <v>4.0577</v>
      </c>
      <c r="CI20" s="1595">
        <f>CH20/DD20-1</f>
        <v/>
      </c>
      <c r="CJ20" s="1653" t="n">
        <v>3.203</v>
      </c>
      <c r="CK20" s="1595">
        <f>CJ20/DE20-1</f>
        <v/>
      </c>
      <c r="CL20" s="1653" t="n">
        <v>3.156</v>
      </c>
      <c r="CM20" s="1595">
        <f>CL20/DF20-1</f>
        <v/>
      </c>
      <c r="CN20" s="1653" t="n">
        <v>3.4749</v>
      </c>
      <c r="CO20" s="1595">
        <f>CN20/DG20-1</f>
        <v/>
      </c>
      <c r="CP20" s="1653" t="n">
        <v>0.8082</v>
      </c>
      <c r="CQ20" s="1595">
        <f>CP20/DH20-1</f>
        <v/>
      </c>
      <c r="CR20" s="1653" t="n">
        <v>0.2581</v>
      </c>
      <c r="CS20" s="1595">
        <f>CR20/DI20-1</f>
        <v/>
      </c>
      <c r="CT20" s="1653">
        <f>BV20+BX20+BZ20+CB20+CD20+CF20+CH20+CJ20+CL20+CN20+CP20+CR20</f>
        <v/>
      </c>
      <c r="CU20" s="1595">
        <f>CT20/SUM(CX20:DI20)-1</f>
        <v/>
      </c>
      <c r="CV20" s="1657">
        <f>CR20/CP20-1</f>
        <v/>
      </c>
      <c r="CW20" s="1657" t="n"/>
      <c r="CX20" s="1747" t="n">
        <v>6.4914</v>
      </c>
      <c r="CY20" s="1731" t="n">
        <v>5.9637</v>
      </c>
      <c r="CZ20" s="1731" t="n">
        <v>7.2346</v>
      </c>
      <c r="DA20" s="1748" t="n">
        <v>6.0582</v>
      </c>
      <c r="DB20" s="1659" t="n">
        <v>7.7189</v>
      </c>
      <c r="DC20" s="1659" t="n">
        <v>7.1354</v>
      </c>
      <c r="DD20" s="1653" t="n">
        <v>6.5725</v>
      </c>
      <c r="DE20" s="1653" t="n">
        <v>6.7131</v>
      </c>
      <c r="DF20" s="1653" t="n">
        <v>6.3308</v>
      </c>
      <c r="DG20" s="1653" t="n">
        <v>5.9974</v>
      </c>
      <c r="DH20" s="1653" t="n">
        <v>5.9022</v>
      </c>
      <c r="DI20" s="1653" t="n">
        <v>5.2625</v>
      </c>
      <c r="DJ20" s="1653" t="n">
        <v>77.3807</v>
      </c>
      <c r="DK20" s="1660" t="n">
        <v>-0.105129557287149</v>
      </c>
      <c r="DL20" s="1661" t="n"/>
      <c r="DM20" s="1735" t="n">
        <v>9.710000000000001</v>
      </c>
      <c r="DN20" s="219" t="n"/>
      <c r="DO20" s="1736" t="n">
        <v>6.5494</v>
      </c>
      <c r="DP20" s="76" t="n"/>
      <c r="DQ20" s="1736" t="n">
        <v>6.625</v>
      </c>
      <c r="DR20" s="76">
        <f>(DQ20-ER20)/ER20</f>
        <v/>
      </c>
      <c r="DS20" s="1736">
        <f>DM20+DO20+DQ20</f>
        <v/>
      </c>
      <c r="DT20" s="1736" t="n">
        <v>8.130000000000001</v>
      </c>
      <c r="DU20" s="76">
        <f>(DT20-ET20)/ET20</f>
        <v/>
      </c>
      <c r="DV20" s="1736" t="n">
        <v>6.8826</v>
      </c>
      <c r="DW20" s="76">
        <f>(DV20-EV20)/EV20</f>
        <v/>
      </c>
      <c r="DX20" s="1736" t="n">
        <v>7.4525</v>
      </c>
      <c r="DY20" s="76">
        <f>(DX20-EX20)/EX20</f>
        <v/>
      </c>
      <c r="DZ20" s="1736" t="n">
        <v>6.7351</v>
      </c>
      <c r="EA20" s="76">
        <f>(DZ20-EZ20)/EZ20</f>
        <v/>
      </c>
      <c r="EB20" s="1736" t="n">
        <v>6.5642</v>
      </c>
      <c r="EC20" s="76">
        <f>(EB20-FB20)/FB20</f>
        <v/>
      </c>
      <c r="ED20" s="1736" t="n">
        <v>5.8838</v>
      </c>
      <c r="EE20" s="76">
        <f>(ED20-FD20)/FD20</f>
        <v/>
      </c>
      <c r="EF20" s="1736" t="n">
        <v>7.2076</v>
      </c>
      <c r="EG20" s="76">
        <f>(EF20-FF20)/FF20</f>
        <v/>
      </c>
      <c r="EH20" s="1736" t="n">
        <v>7.2012</v>
      </c>
      <c r="EI20" s="76">
        <f>(EH20-FH20)/FH20</f>
        <v/>
      </c>
      <c r="EJ20" s="1736" t="n">
        <v>7.53</v>
      </c>
      <c r="EK20" s="76">
        <f>(EJ20-FJ20)/FJ20</f>
        <v/>
      </c>
      <c r="EL20" s="1731">
        <f>DM20+DO20+DQ20+DT20+DV20+DX20+DZ20+EB20+ED20+EF20+EH20+EJ20</f>
        <v/>
      </c>
      <c r="EM20" s="76">
        <f>(EL20-FL20)/FL20</f>
        <v/>
      </c>
      <c r="EN20" s="76" t="n"/>
      <c r="EO20" s="76" t="n"/>
      <c r="EP20" s="1665" t="n"/>
      <c r="EQ20" s="76" t="n"/>
      <c r="ER20" s="1665" t="n"/>
      <c r="ES20" s="76" t="n"/>
      <c r="ET20" s="1665" t="n"/>
      <c r="EU20" s="76" t="n"/>
      <c r="EV20" s="1665" t="n"/>
      <c r="EW20" s="76" t="n"/>
      <c r="EX20" s="1665" t="n"/>
      <c r="EY20" s="76" t="n"/>
      <c r="EZ20" s="1665" t="n"/>
      <c r="FA20" s="76" t="n"/>
      <c r="FB20" s="1665" t="n"/>
      <c r="FC20" s="76" t="n"/>
      <c r="FD20" s="1665" t="n"/>
      <c r="FE20" s="76" t="n"/>
      <c r="FF20" s="1665" t="n"/>
      <c r="FG20" s="76" t="n"/>
      <c r="FH20" s="1665" t="n"/>
      <c r="FI20" s="76" t="n"/>
      <c r="FJ20" s="1665" t="n"/>
      <c r="FK20" s="76" t="n"/>
      <c r="FL20" s="1736">
        <f>EN20+EP20+ER20+ET20+EV20+EX20+EZ20+FB20+FD20+FF20+FH20+FJ20</f>
        <v/>
      </c>
      <c r="FM20" s="76" t="n"/>
      <c r="FN20" s="1754" t="n"/>
      <c r="FO20" s="1754" t="n"/>
      <c r="FP20" s="1754" t="n"/>
      <c r="FQ20" s="1754" t="n"/>
      <c r="FR20" s="1754" t="n"/>
      <c r="FS20" s="1754" t="n"/>
      <c r="FT20" s="1755" t="n"/>
      <c r="FU20" s="1755" t="n"/>
      <c r="FV20" s="1755" t="n"/>
      <c r="FW20" s="1755" t="n"/>
      <c r="FX20" s="1668" t="n"/>
      <c r="FY20" s="1755" t="n"/>
      <c r="FZ20" s="1668" t="n"/>
      <c r="GA20" s="1755" t="n"/>
      <c r="GB20" s="1668" t="n"/>
      <c r="GC20" s="1669" t="n"/>
      <c r="GD20" s="1756" t="n"/>
      <c r="GE20" s="1670" t="n"/>
      <c r="GF20" s="1639" t="n"/>
      <c r="GG20" s="1757" t="n"/>
      <c r="GH20" s="1660" t="n"/>
      <c r="GI20" s="1758" t="n"/>
      <c r="GJ20" s="1660" t="n"/>
      <c r="GK20" s="1758" t="n"/>
      <c r="GL20" s="1660" t="n"/>
      <c r="GM20" s="1758" t="n"/>
      <c r="GN20" s="1660" t="n"/>
      <c r="GO20" s="1758" t="n"/>
      <c r="GP20" s="1660" t="n"/>
      <c r="GQ20" s="1791" t="n"/>
      <c r="GR20" s="1660" t="n"/>
      <c r="GS20" s="1758" t="n"/>
      <c r="GT20" s="1660" t="n"/>
      <c r="GU20" s="1758" t="n"/>
      <c r="GV20" s="1660" t="n"/>
      <c r="GW20" s="1758" t="n"/>
      <c r="GX20" s="1660" t="n"/>
      <c r="GY20" s="1758" t="n"/>
      <c r="GZ20" s="1660" t="n"/>
      <c r="HA20" s="1758" t="n"/>
      <c r="HB20" s="1660" t="n"/>
      <c r="HC20" s="1758" t="n"/>
      <c r="HD20" s="1660" t="n"/>
      <c r="HE20" s="1671" t="n"/>
      <c r="HF20" s="1758" t="n"/>
      <c r="HG20" s="1760" t="n"/>
      <c r="HH20" s="1661" t="n"/>
      <c r="HI20" s="1749" t="n"/>
      <c r="HJ20" s="1757" t="n"/>
      <c r="HK20" s="1761" t="n"/>
      <c r="HL20" s="1762" t="n"/>
      <c r="HM20" s="1761" t="n"/>
      <c r="HN20" s="1762" t="n"/>
      <c r="HO20" s="1763" t="n"/>
      <c r="HP20" s="1764" t="n"/>
      <c r="HQ20" s="1765" t="n"/>
      <c r="HR20" s="1764" t="n"/>
      <c r="HS20" s="1765" t="n"/>
      <c r="HT20" s="1763" t="n"/>
      <c r="HU20" s="1764" t="n"/>
      <c r="HV20" s="1765" t="n"/>
      <c r="HW20" s="1764" t="n"/>
      <c r="HX20" s="1765" t="n"/>
      <c r="HY20" s="1764" t="n"/>
      <c r="HZ20" s="1680" t="n"/>
      <c r="IA20" s="1764" t="n"/>
      <c r="IB20" s="1680" t="n"/>
      <c r="IC20" s="1764" t="n"/>
      <c r="ID20" s="1680" t="n"/>
      <c r="IE20" s="1764" t="n"/>
      <c r="IF20" s="1549" t="n"/>
      <c r="IG20" s="1764" t="n"/>
      <c r="IH20" s="1549" t="n"/>
      <c r="II20" s="1638" t="n"/>
      <c r="IJ20" s="76" t="n"/>
      <c r="IK20" s="1639" t="n"/>
      <c r="IL20" s="1757" t="n"/>
      <c r="IM20" s="1660" t="n"/>
      <c r="IN20" s="1758" t="n"/>
      <c r="IO20" s="1660" t="n"/>
      <c r="IP20" s="1758" t="n"/>
      <c r="IQ20" s="1641" t="n"/>
      <c r="IR20" s="1788" t="n"/>
      <c r="IS20" s="1660" t="n"/>
      <c r="IT20" s="1788" t="n"/>
      <c r="IU20" s="1660" t="n"/>
      <c r="IV20" s="1788" t="n"/>
      <c r="IW20" s="1761" t="n"/>
      <c r="IX20" s="1796" t="n"/>
      <c r="IY20" s="1761" t="n"/>
      <c r="IZ20" s="1769" t="n"/>
      <c r="JA20" s="1761" t="n"/>
      <c r="JB20" s="1769" t="n"/>
      <c r="JC20" s="1760" t="n"/>
      <c r="JD20" s="1769" t="n"/>
      <c r="JE20" s="1761" t="n"/>
      <c r="JF20" s="1797" t="n"/>
      <c r="JG20" s="1761" t="n"/>
      <c r="JH20" s="1769" t="n"/>
      <c r="JI20" s="1761" t="n"/>
      <c r="JJ20" s="1985">
        <f>JH20+JF20+JD20+JB20+IZ20+IX20+IV20+IT20+IR20+IP20+IN20+IL20</f>
        <v/>
      </c>
      <c r="JK20" s="1645" t="n"/>
      <c r="JL20" s="1647" t="n"/>
      <c r="JM20" s="1551" t="n"/>
      <c r="JN20" s="1339" t="n"/>
      <c r="JO20" s="1339" t="n"/>
      <c r="JP20" s="1339" t="n"/>
      <c r="JQ20" s="1339" t="n"/>
      <c r="JR20" s="1339" t="n"/>
      <c r="JS20" s="1339" t="n"/>
      <c r="JT20" s="1339" t="n"/>
      <c r="JU20" s="1339" t="n"/>
      <c r="JV20" s="1339" t="n"/>
      <c r="JW20" s="1339" t="n"/>
      <c r="JX20" s="1339" t="n"/>
      <c r="JY20" s="1339" t="n"/>
    </row>
    <row r="21" ht="28.8" customHeight="1" s="21">
      <c r="A21" s="1978" t="n"/>
      <c r="B21" s="1696" t="inlineStr">
        <is>
          <t>其中个体旅客周转量（万人公里）</t>
        </is>
      </c>
      <c r="C21" s="1648" t="n"/>
      <c r="D21" s="1683" t="n"/>
      <c r="E21" s="1653" t="n"/>
      <c r="F21" s="1683" t="n"/>
      <c r="G21" s="1653" t="n"/>
      <c r="H21" s="1683" t="n"/>
      <c r="I21" s="1653" t="n"/>
      <c r="J21" s="1683" t="n"/>
      <c r="K21" s="1653" t="n"/>
      <c r="L21" s="1683" t="n"/>
      <c r="M21" s="1653" t="n"/>
      <c r="N21" s="1683" t="n"/>
      <c r="O21" s="1653" t="n"/>
      <c r="P21" s="1683" t="n"/>
      <c r="Q21" s="1653">
        <f>G21+E21+C21+I21+K21+M21+O21</f>
      </c>
      <c r="R21" s="1595">
        <f>Q21/SUM(T21+V21+X21+Z21+AB21+AD21+AF21)-1</f>
      </c>
      <c r="S21" s="1779" t="n"/>
      <c r="T21" s="1648" t="n"/>
      <c r="U21" s="1683" t="n"/>
      <c r="V21" s="1780" t="n"/>
      <c r="W21" s="1684" t="n"/>
      <c r="X21" s="1780" t="n"/>
      <c r="Y21" s="1684" t="n"/>
      <c r="Z21" s="1780" t="n"/>
      <c r="AA21" s="1684" t="n"/>
      <c r="AB21" s="1780" t="n"/>
      <c r="AC21" s="1684" t="n"/>
      <c r="AD21" s="1780" t="n"/>
      <c r="AE21" s="1684" t="n"/>
      <c r="AF21" s="1780" t="n"/>
      <c r="AG21" s="1684" t="n"/>
      <c r="AH21" s="1780" t="n"/>
      <c r="AI21" s="1684" t="n"/>
      <c r="AJ21" s="1780" t="n"/>
      <c r="AK21" s="1684" t="n"/>
      <c r="AL21" s="1780" t="n"/>
      <c r="AM21" s="1684" t="n"/>
      <c r="AN21" s="1780" t="n"/>
      <c r="AO21" s="1684" t="n"/>
      <c r="AP21" s="1780" t="n"/>
      <c r="AQ21" s="1684" t="n"/>
      <c r="AR21" s="1748">
        <f>X21+T21+V21+Z21+AB21+AD21+AF21+AH21+AJ21+AL21+AN21+AP21</f>
      </c>
      <c r="AS21" s="1595">
        <f>AR21/(AU21+AW21+AY21+BA21+BC21+BE21+BG21+BI21+BK21+BM21+BO21+BQ21)-1</f>
        <v/>
      </c>
      <c r="AT21" s="1597" t="n"/>
      <c r="AU21" s="1732" t="n">
        <v>0.5596</v>
      </c>
      <c r="AV21" s="1683" t="n">
        <v>-0.992343717292171</v>
      </c>
      <c r="AW21" s="1697" t="n">
        <v>0.4879</v>
      </c>
      <c r="AX21" s="1684">
        <f>AW21/BX21-1</f>
        <v/>
      </c>
      <c r="AY21" s="1697" t="n"/>
      <c r="AZ21" s="1684">
        <f>AY21/BZ21-1</f>
        <v/>
      </c>
      <c r="BA21" s="1697" t="n"/>
      <c r="BB21" s="1684">
        <f>BA21/CB21-1</f>
        <v/>
      </c>
      <c r="BC21" s="1733" t="n"/>
      <c r="BD21" s="1684">
        <f>BC21/CD21-1</f>
        <v/>
      </c>
      <c r="BE21" s="1659" t="n"/>
      <c r="BF21" s="1684">
        <f>BE21/CF21-1</f>
        <v/>
      </c>
      <c r="BG21" s="1659" t="n"/>
      <c r="BH21" s="1684">
        <f>BG21/CH21-1</f>
        <v/>
      </c>
      <c r="BI21" s="1659" t="n"/>
      <c r="BJ21" s="1684">
        <f>BI21/CJ21-1</f>
        <v/>
      </c>
      <c r="BK21" s="1659" t="n"/>
      <c r="BL21" s="1684">
        <f>BK21/CL21-1</f>
        <v/>
      </c>
      <c r="BM21" s="1659" t="n"/>
      <c r="BN21" s="1684">
        <f>BM21/CN21-1</f>
        <v/>
      </c>
      <c r="BO21" s="1659" t="n"/>
      <c r="BP21" s="1684">
        <f>BO21/CP21-1</f>
        <v/>
      </c>
      <c r="BQ21" s="1659" t="n"/>
      <c r="BR21" s="1684">
        <f>BQ21/CR21-1</f>
        <v/>
      </c>
      <c r="BS21" s="1653">
        <f>AU21+AW21+AY21+BA21+BC21+BE21+BG21+BI21+BK21+BM21+BO21+BQ21</f>
        <v/>
      </c>
      <c r="BT21" s="1595">
        <f>BS21/CT21-1</f>
        <v/>
      </c>
      <c r="BU21" s="1651" t="n"/>
      <c r="BV21" s="1732" t="n">
        <v>73.0903</v>
      </c>
      <c r="BW21" s="1684">
        <f>BV21/CX21-1</f>
        <v/>
      </c>
      <c r="BX21" s="1732" t="n">
        <v>71.6765</v>
      </c>
      <c r="BY21" s="1684">
        <f>BX21/CY21-1</f>
        <v/>
      </c>
      <c r="BZ21" s="1697" t="n">
        <v>76.5988</v>
      </c>
      <c r="CA21" s="1595">
        <f>BZ21/CZ21-1</f>
        <v/>
      </c>
      <c r="CB21" s="1653" t="n">
        <v>71.4834</v>
      </c>
      <c r="CC21" s="1595" t="n">
        <v>-0.0015559789258438</v>
      </c>
      <c r="CD21" s="1659" t="n">
        <v>69.8492</v>
      </c>
      <c r="CE21" s="1595">
        <f>CD21/DB21-1</f>
        <v/>
      </c>
      <c r="CF21" s="1659" t="n">
        <v>69.37439999999999</v>
      </c>
      <c r="CG21" s="1595">
        <f>CF21/DC21-1</f>
        <v/>
      </c>
      <c r="CH21" s="1659" t="n">
        <v>68.8137</v>
      </c>
      <c r="CI21" s="1595">
        <f>CH21/DD21-1</f>
        <v/>
      </c>
      <c r="CJ21" s="1653" t="n">
        <v>45.303</v>
      </c>
      <c r="CK21" s="1595">
        <f>CJ21/DE21-1</f>
        <v/>
      </c>
      <c r="CL21" s="1653" t="n">
        <v>43.2173</v>
      </c>
      <c r="CM21" s="1595">
        <f>CL21/DF21-1</f>
        <v/>
      </c>
      <c r="CN21" s="1653" t="n">
        <v>34.3003</v>
      </c>
      <c r="CO21" s="1595">
        <f>CN21/DG21-1</f>
        <v/>
      </c>
      <c r="CP21" s="1653" t="n">
        <v>11.6255</v>
      </c>
      <c r="CQ21" s="1595">
        <f>CP21/DH21-1</f>
        <v/>
      </c>
      <c r="CR21" s="1653" t="n">
        <v>4.512</v>
      </c>
      <c r="CS21" s="1595">
        <f>CR21/DI21-1</f>
        <v/>
      </c>
      <c r="CT21" s="1653">
        <f>BV21+BX21+BZ21+CB21+CD21+CF21+CH21+CJ21+CL21+CN21+CP21+CR21</f>
        <v/>
      </c>
      <c r="CU21" s="1595">
        <f>CT21/SUM(CX21:DI21)-1</f>
        <v/>
      </c>
      <c r="CV21" s="1657">
        <f>CR21/CP21-1</f>
        <v/>
      </c>
      <c r="CW21" s="1657" t="n"/>
      <c r="CX21" s="1734" t="n">
        <v>80.88039999999999</v>
      </c>
      <c r="CY21" s="1732" t="n">
        <v>75.023</v>
      </c>
      <c r="CZ21" s="1732" t="n">
        <v>78.8138</v>
      </c>
      <c r="DA21" s="1732" t="n">
        <v>71.59480000000001</v>
      </c>
      <c r="DB21" s="1697" t="n">
        <v>81.07389999999999</v>
      </c>
      <c r="DC21" s="1697" t="n">
        <v>78.2487</v>
      </c>
      <c r="DD21" s="1697" t="n">
        <v>80.33669999999999</v>
      </c>
      <c r="DE21" s="1697" t="n">
        <v>83.904</v>
      </c>
      <c r="DF21" s="1697" t="n">
        <v>79.3972</v>
      </c>
      <c r="DG21" s="1697" t="n">
        <v>81.9421</v>
      </c>
      <c r="DH21" s="1697" t="n">
        <v>81.155</v>
      </c>
      <c r="DI21" s="1697" t="n">
        <v>64.4802</v>
      </c>
      <c r="DJ21" s="1697" t="n">
        <v>936.8498</v>
      </c>
      <c r="DK21" s="1702" t="n">
        <v>-0.0838152061183967</v>
      </c>
      <c r="DL21" s="1661" t="n"/>
      <c r="DM21" s="1735" t="n">
        <v>112.8</v>
      </c>
      <c r="DN21" s="219" t="n"/>
      <c r="DO21" s="1736" t="n">
        <v>77.53879999999999</v>
      </c>
      <c r="DP21" s="76" t="n"/>
      <c r="DQ21" s="1736" t="n">
        <v>76.3128</v>
      </c>
      <c r="DR21" s="76">
        <f>(DQ21-ER21)/ER21</f>
        <v/>
      </c>
      <c r="DS21" s="1736">
        <f>DM21+DO21+DQ21</f>
        <v/>
      </c>
      <c r="DT21" s="1736" t="n">
        <v>88.54000000000001</v>
      </c>
      <c r="DU21" s="76">
        <f>(DT21-ET21)/ET21</f>
        <v/>
      </c>
      <c r="DV21" s="1736" t="n">
        <v>86.3014</v>
      </c>
      <c r="DW21" s="76">
        <f>(DV21-EV21)/EV21</f>
        <v/>
      </c>
      <c r="DX21" s="1736" t="n">
        <v>86.143</v>
      </c>
      <c r="DY21" s="76">
        <f>(DX21-EX21)/EX21</f>
        <v/>
      </c>
      <c r="DZ21" s="1736" t="n">
        <v>79.762</v>
      </c>
      <c r="EA21" s="76">
        <f>(DZ21-EZ21)/EZ21</f>
        <v/>
      </c>
      <c r="EB21" s="1736" t="n">
        <v>76.3516</v>
      </c>
      <c r="EC21" s="76">
        <f>(EB21-FB21)/FB21</f>
        <v/>
      </c>
      <c r="ED21" s="1736" t="n">
        <v>84.5831</v>
      </c>
      <c r="EE21" s="76">
        <f>(ED21-FD21)/FD21</f>
        <v/>
      </c>
      <c r="EF21" s="1736" t="n">
        <v>84.8139</v>
      </c>
      <c r="EG21" s="76">
        <f>(EF21-FF21)/FF21</f>
        <v/>
      </c>
      <c r="EH21" s="1736" t="n">
        <v>84.8685</v>
      </c>
      <c r="EI21" s="76">
        <f>(EH21-FH21)/FH21</f>
        <v/>
      </c>
      <c r="EJ21" s="1736" t="n">
        <v>84.54040000000001</v>
      </c>
      <c r="EK21" s="76">
        <f>(EJ21-FJ21)/FJ21</f>
        <v/>
      </c>
      <c r="EL21" s="1731">
        <f>DM21+DO21+DQ21+DT21+DV21+DX21+DZ21+EB21+ED21+EF21+EH21+EJ21</f>
        <v/>
      </c>
      <c r="EM21" s="76">
        <f>(EL21-FL21)/FL21</f>
        <v/>
      </c>
      <c r="EN21" s="76" t="n"/>
      <c r="EO21" s="76" t="n"/>
      <c r="EP21" s="1665" t="n"/>
      <c r="EQ21" s="76" t="n"/>
      <c r="ER21" s="1665" t="n"/>
      <c r="ES21" s="76" t="n"/>
      <c r="ET21" s="1665" t="n"/>
      <c r="EU21" s="76" t="n"/>
      <c r="EV21" s="1665" t="n"/>
      <c r="EW21" s="76" t="n"/>
      <c r="EX21" s="1665" t="n"/>
      <c r="EY21" s="76" t="n"/>
      <c r="EZ21" s="1665" t="n"/>
      <c r="FA21" s="76" t="n"/>
      <c r="FB21" s="1665" t="n"/>
      <c r="FC21" s="76" t="n"/>
      <c r="FD21" s="1665" t="n"/>
      <c r="FE21" s="76" t="n"/>
      <c r="FF21" s="1665" t="n"/>
      <c r="FG21" s="76" t="n"/>
      <c r="FH21" s="1665" t="n"/>
      <c r="FI21" s="76" t="n"/>
      <c r="FJ21" s="1665" t="n"/>
      <c r="FK21" s="76" t="n"/>
      <c r="FL21" s="1736">
        <f>EN21+EP21+ER21+ET21+EV21+EX21+EZ21+FB21+FD21+FF21+FH21+FJ21</f>
        <v/>
      </c>
      <c r="FM21" s="76" t="n"/>
      <c r="FN21" s="1754" t="n"/>
      <c r="FO21" s="1754" t="n"/>
      <c r="FP21" s="1754" t="n"/>
      <c r="FQ21" s="1754" t="n"/>
      <c r="FR21" s="1754" t="n"/>
      <c r="FS21" s="1754" t="n"/>
      <c r="FT21" s="1755" t="n"/>
      <c r="FU21" s="1755" t="n"/>
      <c r="FV21" s="1755" t="n"/>
      <c r="FW21" s="1755" t="n"/>
      <c r="FX21" s="1668" t="n"/>
      <c r="FY21" s="1755" t="n"/>
      <c r="FZ21" s="1668" t="n"/>
      <c r="GA21" s="1755" t="n"/>
      <c r="GB21" s="1668" t="n"/>
      <c r="GC21" s="1669" t="n"/>
      <c r="GD21" s="1756" t="n"/>
      <c r="GE21" s="1670" t="n"/>
      <c r="GF21" s="1639" t="n"/>
      <c r="GG21" s="1757" t="n"/>
      <c r="GH21" s="1660" t="n"/>
      <c r="GI21" s="1758" t="n"/>
      <c r="GJ21" s="1660" t="n"/>
      <c r="GK21" s="1758" t="n"/>
      <c r="GL21" s="1660" t="n"/>
      <c r="GM21" s="1758" t="n"/>
      <c r="GN21" s="1660" t="n"/>
      <c r="GO21" s="1758" t="n"/>
      <c r="GP21" s="1660" t="n"/>
      <c r="GQ21" s="1791" t="n"/>
      <c r="GR21" s="1660" t="n"/>
      <c r="GS21" s="1758" t="n"/>
      <c r="GT21" s="1660" t="n"/>
      <c r="GU21" s="1758" t="n"/>
      <c r="GV21" s="1660" t="n"/>
      <c r="GW21" s="1758" t="n"/>
      <c r="GX21" s="1660" t="n"/>
      <c r="GY21" s="1758" t="n"/>
      <c r="GZ21" s="1660" t="n"/>
      <c r="HA21" s="1758" t="n"/>
      <c r="HB21" s="1660" t="n"/>
      <c r="HC21" s="1758" t="n"/>
      <c r="HD21" s="1660" t="n"/>
      <c r="HE21" s="1671" t="n"/>
      <c r="HF21" s="1758" t="n"/>
      <c r="HG21" s="1760" t="n"/>
      <c r="HH21" s="1661" t="n"/>
      <c r="HI21" s="1749" t="n"/>
      <c r="HJ21" s="1757" t="n"/>
      <c r="HK21" s="1761" t="n"/>
      <c r="HL21" s="1762" t="n"/>
      <c r="HM21" s="1761" t="n"/>
      <c r="HN21" s="1762" t="n"/>
      <c r="HO21" s="1763" t="n"/>
      <c r="HP21" s="1764" t="n"/>
      <c r="HQ21" s="1765" t="n"/>
      <c r="HR21" s="1764" t="n"/>
      <c r="HS21" s="1765" t="n"/>
      <c r="HT21" s="1763" t="n"/>
      <c r="HU21" s="1764" t="n"/>
      <c r="HV21" s="1765" t="n"/>
      <c r="HW21" s="1764" t="n"/>
      <c r="HX21" s="1765" t="n"/>
      <c r="HY21" s="1764" t="n"/>
      <c r="HZ21" s="1680" t="n"/>
      <c r="IA21" s="1764" t="n"/>
      <c r="IB21" s="1680" t="n"/>
      <c r="IC21" s="1764" t="n"/>
      <c r="ID21" s="1680" t="n"/>
      <c r="IE21" s="1764" t="n"/>
      <c r="IF21" s="1549" t="n"/>
      <c r="IG21" s="1764" t="n"/>
      <c r="IH21" s="1549" t="n"/>
      <c r="II21" s="1638" t="n"/>
      <c r="IJ21" s="76" t="n"/>
      <c r="IK21" s="1639" t="n"/>
      <c r="IL21" s="1757" t="n"/>
      <c r="IM21" s="1660" t="n"/>
      <c r="IN21" s="1758" t="n"/>
      <c r="IO21" s="1660" t="n"/>
      <c r="IP21" s="1758" t="n"/>
      <c r="IQ21" s="1641" t="n"/>
      <c r="IR21" s="1788" t="n"/>
      <c r="IS21" s="1660" t="n"/>
      <c r="IT21" s="1788" t="n"/>
      <c r="IU21" s="1660" t="n"/>
      <c r="IV21" s="1788" t="n"/>
      <c r="IW21" s="1761" t="n"/>
      <c r="IX21" s="1796" t="n"/>
      <c r="IY21" s="1761" t="n"/>
      <c r="IZ21" s="1769" t="n"/>
      <c r="JA21" s="1761" t="n"/>
      <c r="JB21" s="1769" t="n"/>
      <c r="JC21" s="1760" t="n"/>
      <c r="JD21" s="1769" t="n"/>
      <c r="JE21" s="1761" t="n"/>
      <c r="JF21" s="1797" t="n"/>
      <c r="JG21" s="1761" t="n"/>
      <c r="JH21" s="1769" t="n"/>
      <c r="JI21" s="1761" t="n"/>
      <c r="JJ21" s="1985">
        <f>JH21+JF21+JD21+JB21+IZ21+IX21+IV21+IT21+IR21+IP21+IN21+IL21</f>
        <v/>
      </c>
      <c r="JK21" s="1645" t="n"/>
      <c r="JL21" s="1647" t="n"/>
      <c r="JM21" s="1551" t="n"/>
      <c r="JN21" s="1339" t="n"/>
      <c r="JO21" s="1339" t="n"/>
      <c r="JP21" s="1339" t="n"/>
      <c r="JQ21" s="1339" t="n"/>
      <c r="JR21" s="1339" t="n"/>
      <c r="JS21" s="1339" t="n"/>
      <c r="JT21" s="1339" t="n"/>
      <c r="JU21" s="1339" t="n"/>
      <c r="JV21" s="1339" t="n"/>
      <c r="JW21" s="1339" t="n"/>
      <c r="JX21" s="1339" t="n"/>
      <c r="JY21" s="1339" t="n"/>
    </row>
    <row r="22" hidden="1" ht="28.8" customFormat="1" customHeight="1" s="260">
      <c r="A22" s="1536" t="inlineStr">
        <is>
          <t>襄阳市</t>
        </is>
      </c>
      <c r="B22" s="1593" t="inlineStr">
        <is>
          <t>客运量            （万人）</t>
        </is>
      </c>
      <c r="C22" s="1653" t="n">
        <v>103.0089</v>
      </c>
      <c r="D22" s="1595">
        <f>C22/T22-1</f>
        <v/>
      </c>
      <c r="E22" s="1653" t="n">
        <v>126.6864</v>
      </c>
      <c r="F22" s="1595">
        <f>E22/V22-1</f>
        <v/>
      </c>
      <c r="G22" s="1653" t="n">
        <v>116.5618</v>
      </c>
      <c r="H22" s="1595">
        <f>G22/X22-1</f>
        <v/>
      </c>
      <c r="I22" s="1653" t="n">
        <v>121.936</v>
      </c>
      <c r="J22" s="1595">
        <f>I22/Z22-1</f>
        <v/>
      </c>
      <c r="K22" s="1653" t="n">
        <v>120.2889</v>
      </c>
      <c r="L22" s="1595">
        <f>K22/AB22-1</f>
      </c>
      <c r="M22" s="1653" t="n">
        <v>113.3073</v>
      </c>
      <c r="N22" s="1595">
        <f>M22/AD22-1</f>
      </c>
      <c r="O22" s="1653" t="n">
        <v>108.0579</v>
      </c>
      <c r="P22" s="1595">
        <f>O22/AF22-1</f>
      </c>
      <c r="Q22" s="1653">
        <f>G22+E22+C22+I22+K22+M22+O22</f>
      </c>
      <c r="R22" s="1595">
        <f>Q22/SUM(T22+V22+X22+Z22+AB22+AD22+AF22)-1</f>
      </c>
      <c r="S22" s="1595" t="n"/>
      <c r="T22" s="1653" t="n">
        <v>143.2257</v>
      </c>
      <c r="U22" s="1595">
        <f>T22/AU22-1</f>
        <v/>
      </c>
      <c r="V22" s="1653" t="n">
        <v>146.6432</v>
      </c>
      <c r="W22" s="1595">
        <f>V22/AW22-1</f>
        <v/>
      </c>
      <c r="X22" s="1653" t="n">
        <v>143.83</v>
      </c>
      <c r="Y22" s="1595">
        <f>X22/AY22-1</f>
        <v/>
      </c>
      <c r="Z22" s="1653" t="n">
        <v>147.5729</v>
      </c>
      <c r="AA22" s="1595">
        <f>Z22/BA22-1</f>
        <v/>
      </c>
      <c r="AB22" s="1653" t="n">
        <v>143.9986</v>
      </c>
      <c r="AC22" s="1595">
        <f>AB22/BC22-1</f>
        <v/>
      </c>
      <c r="AD22" s="1653" t="n">
        <v>126.5163</v>
      </c>
      <c r="AE22" s="1595">
        <f>AD22/BE22-1</f>
        <v/>
      </c>
      <c r="AF22" s="1653" t="n">
        <v>124.775</v>
      </c>
      <c r="AG22" s="1595">
        <f>AF22/BG22-1</f>
        <v/>
      </c>
      <c r="AH22" s="1653" t="n">
        <v>124.0754</v>
      </c>
      <c r="AI22" s="1595">
        <f>AH22/BI22-1</f>
        <v/>
      </c>
      <c r="AJ22" s="1653" t="n">
        <v>117.619</v>
      </c>
      <c r="AK22" s="1595">
        <f>AJ22/BK22-1</f>
        <v/>
      </c>
      <c r="AL22" s="1653" t="n">
        <v>129.5702</v>
      </c>
      <c r="AM22" s="1595">
        <f>AL22/BM22-1</f>
        <v/>
      </c>
      <c r="AN22" s="1653" t="n">
        <v>114.6044</v>
      </c>
      <c r="AO22" s="1595">
        <f>AN22/BO22-1</f>
        <v/>
      </c>
      <c r="AP22" s="1653" t="n">
        <v>104.8242</v>
      </c>
      <c r="AQ22" s="1595">
        <f>AP22/BQ22-1</f>
        <v/>
      </c>
      <c r="AR22" s="1748">
        <f>X22+T22+V22+Z22+AB22+AD22+AF22+AH22+AJ22+AL22+AN22+AP22</f>
      </c>
      <c r="AS22" s="1595">
        <f>AR22/(AU22+AW22+AY22+BA22+BC22+BE22+BG22+BI22+BK22+BM22+BO22+BQ22)-1</f>
        <v/>
      </c>
      <c r="AT22" s="1597" t="n"/>
      <c r="AU22" s="1704" t="n">
        <v>142.7323</v>
      </c>
      <c r="AV22" s="1598" t="n">
        <v>0.0229616171606517</v>
      </c>
      <c r="AW22" s="1603" t="n">
        <v>153.5841</v>
      </c>
      <c r="AX22" s="1598">
        <f>AW22/BX22-1</f>
        <v/>
      </c>
      <c r="AY22" s="1603" t="n">
        <v>140.4058</v>
      </c>
      <c r="AZ22" s="1598">
        <f>AY22/BZ22-1</f>
        <v/>
      </c>
      <c r="BA22" s="1603" t="n">
        <v>146.6711</v>
      </c>
      <c r="BB22" s="1598">
        <f>BA22/CB22-1</f>
        <v/>
      </c>
      <c r="BC22" s="1705" t="n">
        <v>148.1191</v>
      </c>
      <c r="BD22" s="1598">
        <f>BC22/CD22-1</f>
        <v/>
      </c>
      <c r="BE22" s="1706" t="n">
        <v>130.1714</v>
      </c>
      <c r="BF22" s="1598">
        <f>BE22/CF22-1</f>
        <v/>
      </c>
      <c r="BG22" s="1706" t="n">
        <v>125.4615</v>
      </c>
      <c r="BH22" s="1598">
        <f>BG22/CH22-1</f>
        <v/>
      </c>
      <c r="BI22" s="1706" t="n">
        <v>127.5704</v>
      </c>
      <c r="BJ22" s="1598">
        <f>BI22/CJ22-1</f>
        <v/>
      </c>
      <c r="BK22" s="1706" t="n">
        <v>117.6073</v>
      </c>
      <c r="BL22" s="1598">
        <f>BK22/CL22-1</f>
        <v/>
      </c>
      <c r="BM22" s="1706" t="n">
        <v>124.5727</v>
      </c>
      <c r="BN22" s="1598">
        <f>BM22/CN22-1</f>
        <v/>
      </c>
      <c r="BO22" s="1706" t="n">
        <v>126.3287</v>
      </c>
      <c r="BP22" s="1598">
        <f>BO22/CP22-1</f>
        <v/>
      </c>
      <c r="BQ22" s="1706" t="n">
        <v>125.508</v>
      </c>
      <c r="BR22" s="1598">
        <f>BQ22/CR22-1</f>
        <v/>
      </c>
      <c r="BS22" s="1603">
        <f>AU22+AW22+AY22+BA22+BC22+BE22+BG22+BI22+BK22+BM22+BO22+BQ22</f>
        <v/>
      </c>
      <c r="BT22" s="1598">
        <f>BS22/CT22-1</f>
        <v/>
      </c>
      <c r="BU22" s="1601" t="n"/>
      <c r="BV22" s="1704" t="n">
        <v>139.5285</v>
      </c>
      <c r="BW22" s="1598">
        <f>BV22/CX22-1</f>
        <v/>
      </c>
      <c r="BX22" s="1704" t="n">
        <v>136.9305</v>
      </c>
      <c r="BY22" s="1598">
        <f>BX22/CY22-1</f>
        <v/>
      </c>
      <c r="BZ22" s="1799" t="n">
        <v>138.0971</v>
      </c>
      <c r="CA22" s="1598">
        <f>BZ22/CZ22-1</f>
        <v/>
      </c>
      <c r="CB22" s="1603" t="n">
        <v>137.8052</v>
      </c>
      <c r="CC22" s="1598" t="n">
        <v>-0.100689597563992</v>
      </c>
      <c r="CD22" s="1706" t="n">
        <v>147.0451</v>
      </c>
      <c r="CE22" s="1598">
        <f>CD22/DB22-1</f>
        <v/>
      </c>
      <c r="CF22" s="1706" t="n">
        <v>146.7956</v>
      </c>
      <c r="CG22" s="1598">
        <f>CF22/DC22-1</f>
        <v/>
      </c>
      <c r="CH22" s="1706" t="n">
        <v>146.6824</v>
      </c>
      <c r="CI22" s="1598">
        <f>CH22/DD22-1</f>
        <v/>
      </c>
      <c r="CJ22" s="1603" t="n">
        <v>148.1068</v>
      </c>
      <c r="CK22" s="1598">
        <f>CJ22/DE22-1</f>
        <v/>
      </c>
      <c r="CL22" s="1603">
        <f>137.3068+CL24</f>
        <v/>
      </c>
      <c r="CM22" s="1598">
        <f>CL22/DF22-1</f>
        <v/>
      </c>
      <c r="CN22" s="1603">
        <f>145.8193+CN24</f>
        <v/>
      </c>
      <c r="CO22" s="1598">
        <f>CN22/DG22-1</f>
        <v/>
      </c>
      <c r="CP22" s="1603" t="n">
        <v>146.9977</v>
      </c>
      <c r="CQ22" s="1598">
        <f>CP22/DH22-1</f>
        <v/>
      </c>
      <c r="CR22" s="1603" t="n">
        <v>141.9259</v>
      </c>
      <c r="CS22" s="1598">
        <f>CR22/DI22-1</f>
        <v/>
      </c>
      <c r="CT22" s="1603">
        <f>BV22+BX22+BZ22+CB22+CD22+CF22+CH22+CJ22+CL22+CN22+CP22+CR22</f>
        <v/>
      </c>
      <c r="CU22" s="1598">
        <f>CT22/SUM(CX22:DI22)-1</f>
        <v/>
      </c>
      <c r="CV22" s="1606">
        <f>CR22/CP22-1</f>
        <v/>
      </c>
      <c r="CW22" s="1606" t="n"/>
      <c r="CX22" s="1710" t="n">
        <v>187.9242</v>
      </c>
      <c r="CY22" s="1704" t="n">
        <v>180.5325</v>
      </c>
      <c r="CZ22" s="1704" t="n">
        <v>168.3204</v>
      </c>
      <c r="DA22" s="1704" t="n">
        <v>153.2343</v>
      </c>
      <c r="DB22" s="1603" t="n">
        <v>161.1657</v>
      </c>
      <c r="DC22" s="1603" t="n">
        <v>162.8283</v>
      </c>
      <c r="DD22" s="1603" t="n">
        <v>163.2619</v>
      </c>
      <c r="DE22" s="1603" t="n">
        <v>134.4552</v>
      </c>
      <c r="DF22" s="1603" t="n">
        <v>148.5952</v>
      </c>
      <c r="DG22" s="1603" t="n">
        <v>127.6095</v>
      </c>
      <c r="DH22" s="1603" t="n">
        <v>97.0449</v>
      </c>
      <c r="DI22" s="1603" t="n">
        <v>83.0147</v>
      </c>
      <c r="DJ22" s="1603" t="n">
        <v>1767.9868</v>
      </c>
      <c r="DK22" s="1609" t="n">
        <v>-0.230121260290455</v>
      </c>
      <c r="DL22" s="1610" t="n"/>
      <c r="DM22" s="1711" t="n">
        <v>215.1658</v>
      </c>
      <c r="DN22" s="1612">
        <f>(DM22-DV22)/DV22</f>
        <v/>
      </c>
      <c r="DO22" s="1800" t="n">
        <v>216.1841</v>
      </c>
      <c r="DP22" s="1801" t="n"/>
      <c r="DQ22" s="1800" t="n">
        <v>222.0238</v>
      </c>
      <c r="DR22" s="1614">
        <f>(DQ22-ER22)/ER22</f>
        <v/>
      </c>
      <c r="DS22" s="1712">
        <f>DM22+DO22+DQ22</f>
        <v/>
      </c>
      <c r="DT22" s="1800" t="n">
        <v>222.4096</v>
      </c>
      <c r="DU22" s="1614">
        <f>(DT22-ET22)/ET22</f>
        <v/>
      </c>
      <c r="DV22" s="1800" t="n">
        <v>193.0085</v>
      </c>
      <c r="DW22" s="1614">
        <f>(DV22-EV22)/EV22</f>
        <v/>
      </c>
      <c r="DX22" s="1800" t="n">
        <v>191.5433</v>
      </c>
      <c r="DY22" s="1614">
        <f>(DX22-EX22)/EX22</f>
        <v/>
      </c>
      <c r="DZ22" s="1800" t="n">
        <v>196.7099</v>
      </c>
      <c r="EA22" s="1614">
        <f>(DZ22-EZ22)/EZ22</f>
        <v/>
      </c>
      <c r="EB22" s="1800" t="n">
        <v>163.6623</v>
      </c>
      <c r="EC22" s="1614">
        <f>(EB22-FB22)/FB22</f>
        <v/>
      </c>
      <c r="ED22" s="1800" t="n">
        <v>162.8224</v>
      </c>
      <c r="EE22" s="1614">
        <f>(ED22-FD22)/FD22</f>
        <v/>
      </c>
      <c r="EF22" s="1800" t="n">
        <v>173.8615</v>
      </c>
      <c r="EG22" s="1614">
        <f>(EF22-FF22)/FF22</f>
        <v/>
      </c>
      <c r="EH22" s="1800" t="n">
        <v>169.8856</v>
      </c>
      <c r="EI22" s="1614">
        <f>(EH22-FH22)/FH22</f>
        <v/>
      </c>
      <c r="EJ22" s="1800" t="n">
        <v>169.1716</v>
      </c>
      <c r="EK22" s="1614">
        <f>(EJ22-FJ22)/FJ22</f>
        <v/>
      </c>
      <c r="EL22" s="1709">
        <f>DM22+DO22+DQ22+DT22+DV22+DX22+DZ22+EB22+ED22+EF22+EH22+EJ22</f>
        <v/>
      </c>
      <c r="EM22" s="1614">
        <f>(EL22-FL22)/FL22</f>
        <v/>
      </c>
      <c r="EN22" s="1802" t="n">
        <v>762</v>
      </c>
      <c r="EO22" s="1614">
        <f>(EN22-FN22)/FN22</f>
        <v/>
      </c>
      <c r="EP22" s="1800" t="n">
        <v>0</v>
      </c>
      <c r="EQ22" s="1614">
        <f>(EP22-FO22)/FO22</f>
        <v/>
      </c>
      <c r="ER22" s="1800" t="n">
        <v>12</v>
      </c>
      <c r="ES22" s="1614">
        <f>(ER22-FP22)/FP22</f>
        <v/>
      </c>
      <c r="ET22" s="1800" t="n">
        <v>41</v>
      </c>
      <c r="EU22" s="1614">
        <f>(ET22-FQ22)/FQ22</f>
        <v/>
      </c>
      <c r="EV22" s="1800" t="n">
        <v>41.3</v>
      </c>
      <c r="EW22" s="1614">
        <f>(EV22-FR22)/FR22</f>
        <v/>
      </c>
      <c r="EX22" s="1800" t="n">
        <v>35.5</v>
      </c>
      <c r="EY22" s="1614">
        <f>(EX22-FS22)/FS22</f>
        <v/>
      </c>
      <c r="EZ22" s="1800" t="n">
        <v>41.5756</v>
      </c>
      <c r="FA22" s="1614">
        <f>(EZ22-FT22)/FT22</f>
        <v/>
      </c>
      <c r="FB22" s="1800" t="n">
        <v>225.0469</v>
      </c>
      <c r="FC22" s="1614">
        <f>(FB22-FU22)/FU22</f>
        <v/>
      </c>
      <c r="FD22" s="1800" t="n">
        <v>216.2754</v>
      </c>
      <c r="FE22" s="1614">
        <f>(FD22-FV22)/FV22</f>
        <v/>
      </c>
      <c r="FF22" s="1800" t="n">
        <v>249.4241</v>
      </c>
      <c r="FG22" s="1614">
        <f>(FF22-FW22)/FW22</f>
        <v/>
      </c>
      <c r="FH22" s="1800" t="n">
        <v>238.5374</v>
      </c>
      <c r="FI22" s="1614">
        <f>(FH22-FY22)/FY22</f>
        <v/>
      </c>
      <c r="FJ22" s="1800" t="n">
        <v>230.1193</v>
      </c>
      <c r="FK22" s="1614">
        <f>(FJ22-GA22)/GA22</f>
        <v/>
      </c>
      <c r="FL22" s="1712">
        <f>EN22+EP22+ER22+ET22+EV22+EX22+EZ22+FB22+FD22+FF22+FH22+FJ22</f>
        <v/>
      </c>
      <c r="FM22" s="1614">
        <f>(FL22-(FN22+FO22+FP22+FQ22+FR22+FS22+FT22+FU22+FV22+FW22+FY22+GA22))/(FN22+FO22+FP22+FQ22+FR22+FS22+FT22+FU22+FV22+FW22+FY22+GA22)</f>
        <v/>
      </c>
      <c r="FN22" s="1802" t="n">
        <v>804</v>
      </c>
      <c r="FO22" s="1802" t="n">
        <v>1150</v>
      </c>
      <c r="FP22" s="1802" t="n">
        <v>832</v>
      </c>
      <c r="FQ22" s="1802" t="n">
        <v>773</v>
      </c>
      <c r="FR22" s="1802" t="n">
        <v>752</v>
      </c>
      <c r="FS22" s="1802" t="n">
        <v>669.5</v>
      </c>
      <c r="FT22" s="1802" t="n">
        <v>702</v>
      </c>
      <c r="FU22" s="1620" t="inlineStr">
        <is>
          <t>791.0000</t>
        </is>
      </c>
      <c r="FV22" s="1620" t="inlineStr">
        <is>
          <t>826.0000</t>
        </is>
      </c>
      <c r="FW22" s="1620" t="inlineStr">
        <is>
          <t>840.0000</t>
        </is>
      </c>
      <c r="FX22" s="1621">
        <f>(FW22-GY22)/GY22</f>
        <v/>
      </c>
      <c r="FY22" s="1620" t="inlineStr">
        <is>
          <t>743.0000</t>
        </is>
      </c>
      <c r="FZ22" s="1621">
        <f>(FY22-HA22)/HA22</f>
        <v/>
      </c>
      <c r="GA22" s="1620" t="inlineStr">
        <is>
          <t>685.0000</t>
        </is>
      </c>
      <c r="GB22" s="1621">
        <f>(GA22-HC22)/HC22</f>
        <v/>
      </c>
      <c r="GC22" s="1717">
        <f>FN22+FO22+FP22+FQ22+FR22+FS22+FT22+FU22+FV22+FW22+FY22+GA22</f>
        <v/>
      </c>
      <c r="GD22" s="1623">
        <f>(GC22-HE22)/HE22</f>
        <v/>
      </c>
      <c r="GE22" s="1560" t="n"/>
      <c r="GF22" s="1804" t="n"/>
      <c r="GG22" s="1980" t="n">
        <v>864</v>
      </c>
      <c r="GH22" s="1621">
        <f>(GG22-HJ22)/HJ22</f>
        <v/>
      </c>
      <c r="GI22" s="1717" t="n">
        <v>1240</v>
      </c>
      <c r="GJ22" s="1621">
        <f>(GI22-HL22)/HL22</f>
        <v/>
      </c>
      <c r="GK22" s="1802" t="n">
        <v>945</v>
      </c>
      <c r="GL22" s="1621">
        <f>(GK22-HN22)/HN22</f>
        <v/>
      </c>
      <c r="GM22" s="1802" t="n">
        <v>863</v>
      </c>
      <c r="GN22" s="1621">
        <f>(GM22-HP22)/HP22</f>
        <v/>
      </c>
      <c r="GO22" s="1802" t="n">
        <v>884</v>
      </c>
      <c r="GP22" s="1621">
        <f>(GO22-HR22)/HR22</f>
        <v/>
      </c>
      <c r="GQ22" s="1717" t="n">
        <v>795</v>
      </c>
      <c r="GR22" s="1621">
        <f>(GQ22-HU22)/HU22</f>
        <v/>
      </c>
      <c r="GS22" s="1717" t="n">
        <v>807</v>
      </c>
      <c r="GT22" s="1621">
        <f>(GS22-HW22)/HW22</f>
        <v/>
      </c>
      <c r="GU22" s="1717" t="n">
        <v>890</v>
      </c>
      <c r="GV22" s="1621">
        <f>(GU22-HY22)/HY22</f>
        <v/>
      </c>
      <c r="GW22" s="1717" t="n">
        <v>909</v>
      </c>
      <c r="GX22" s="1621">
        <f>(GW22-IA22)/IA22</f>
        <v/>
      </c>
      <c r="GY22" s="1717" t="n">
        <v>922</v>
      </c>
      <c r="GZ22" s="1621">
        <f>(GY22-IC22)/IC22</f>
        <v/>
      </c>
      <c r="HA22" s="1717" t="n">
        <v>775</v>
      </c>
      <c r="HB22" s="1621">
        <f>(HA22-IE22)/IE22</f>
        <v/>
      </c>
      <c r="HC22" s="1717" t="n">
        <v>745</v>
      </c>
      <c r="HD22" s="1621">
        <f>(HC22-IG22)/IG22</f>
        <v/>
      </c>
      <c r="HE22" s="1717">
        <f>GG22+GI22+GK22+GM22+GO22+GQ22+GS22+GU22+GW22+GY22+HA22+HC22</f>
        <v/>
      </c>
      <c r="HF22" s="1717">
        <f>HC22+HA22+GY22+GW22+GU22+GS22+GQ22+GO22+GM22+GK22+GI22+GG22</f>
        <v/>
      </c>
      <c r="HG22" s="1623" t="n"/>
      <c r="HH22" s="1610" t="n"/>
      <c r="HI22" s="1743" t="n"/>
      <c r="HJ22" s="1980" t="n">
        <v>917</v>
      </c>
      <c r="HK22" s="1626">
        <f>(HJ22-IL22)/IL22</f>
        <v/>
      </c>
      <c r="HL22" s="1719" t="n">
        <v>1302</v>
      </c>
      <c r="HM22" s="1626">
        <f>(HL22-IN22)/IN22</f>
        <v/>
      </c>
      <c r="HN22" s="1719" t="n">
        <v>994</v>
      </c>
      <c r="HO22" s="1723">
        <f>(HN22-IP22)/IP22</f>
        <v/>
      </c>
      <c r="HP22" s="1721" t="n">
        <v>906</v>
      </c>
      <c r="HQ22" s="1722">
        <f>(HP22-IR22)/IR22</f>
        <v/>
      </c>
      <c r="HR22" s="1721" t="n">
        <v>925</v>
      </c>
      <c r="HS22" s="1722">
        <f>(HR22-IT22)/IT22</f>
        <v/>
      </c>
      <c r="HT22" s="1723" t="n"/>
      <c r="HU22" s="1721" t="n">
        <v>832</v>
      </c>
      <c r="HV22" s="1722">
        <f>(HU22-IV22)/IV22</f>
        <v/>
      </c>
      <c r="HW22" s="1721" t="n">
        <v>833</v>
      </c>
      <c r="HX22" s="1722">
        <f>(HW22-IX22)/IX22</f>
        <v/>
      </c>
      <c r="HY22" s="1721" t="n">
        <v>919</v>
      </c>
      <c r="HZ22" s="1637">
        <f>(HY22-IZ22)/IZ22</f>
        <v/>
      </c>
      <c r="IA22" s="1721" t="n">
        <v>925</v>
      </c>
      <c r="IB22" s="1637">
        <f>(IA22-JB22)/JB22</f>
        <v/>
      </c>
      <c r="IC22" s="1721" t="n">
        <v>967</v>
      </c>
      <c r="ID22" s="1637">
        <f>(IC22-JD22)/JD22</f>
        <v/>
      </c>
      <c r="IE22" s="1721" t="n">
        <v>812</v>
      </c>
      <c r="IF22" s="1637">
        <f>(IE22-JF22)/JF22</f>
        <v/>
      </c>
      <c r="IG22" s="1721" t="n">
        <v>783</v>
      </c>
      <c r="IH22" s="1549">
        <f>(IG22-JH22)/JH22</f>
        <v/>
      </c>
      <c r="II22" s="1983">
        <f>HJ22+HL22+HN22+HP22+HR22+HU22+HW22+HY22+IA22+IC22+IE22+IG22</f>
        <v/>
      </c>
      <c r="IJ22" s="76">
        <f>II22/JJ22-1</f>
        <v/>
      </c>
      <c r="IK22" s="1561" t="n"/>
      <c r="IL22" s="1995" t="n">
        <v>898</v>
      </c>
      <c r="IM22" s="1539">
        <f>IL22/JN22-1</f>
        <v/>
      </c>
      <c r="IN22" s="1726" t="n">
        <v>1276</v>
      </c>
      <c r="IO22" s="1539">
        <f>IN22/JO22-1</f>
        <v/>
      </c>
      <c r="IP22" s="1996" t="n">
        <v>981</v>
      </c>
      <c r="IQ22" s="1641">
        <f>(IP22-JP22)/JP22</f>
        <v/>
      </c>
      <c r="IR22" s="1807" t="n">
        <v>897</v>
      </c>
      <c r="IS22" s="1539">
        <f>(IR22-JQ22)/JQ22</f>
        <v/>
      </c>
      <c r="IT22" s="1807" t="n">
        <v>915</v>
      </c>
      <c r="IU22" s="1539">
        <f>(IT22-JR22)/JR22</f>
        <v/>
      </c>
      <c r="IV22" s="1807" t="n">
        <v>823</v>
      </c>
      <c r="IW22" s="1729">
        <f>(IV22-JS22)/JS22</f>
        <v/>
      </c>
      <c r="IX22" s="1808" t="n">
        <v>824</v>
      </c>
      <c r="IY22" s="1729">
        <f>(IX22-JT22)/JT22</f>
        <v/>
      </c>
      <c r="IZ22" s="1726" t="n">
        <v>909</v>
      </c>
      <c r="JA22" s="1729">
        <f>(IZ22-JU22)/JU22</f>
        <v/>
      </c>
      <c r="JB22" s="1726" t="n">
        <v>916</v>
      </c>
      <c r="JC22" s="1727">
        <f>(JB22-JV22)/JV22</f>
        <v/>
      </c>
      <c r="JD22" s="1726" t="n">
        <v>957</v>
      </c>
      <c r="JE22" s="1729">
        <f>(JD22-JW22)/JW22</f>
        <v/>
      </c>
      <c r="JF22" s="1712" t="n">
        <v>803</v>
      </c>
      <c r="JG22" s="1626">
        <f>(JF22-JX22)/JX22</f>
        <v/>
      </c>
      <c r="JH22" s="1730" t="n">
        <v>775</v>
      </c>
      <c r="JI22" s="1626">
        <f>(JH22-JY22)/JY22</f>
        <v/>
      </c>
      <c r="JJ22" s="1985">
        <f>JH22+JF22+JD22+JB22+IZ22+IX22+IV22+IT22+IR22+IP22+IN22+IL22</f>
        <v/>
      </c>
      <c r="JK22" s="1645">
        <f>JJ22/JM22-1</f>
        <v/>
      </c>
      <c r="JL22" s="1647" t="n"/>
      <c r="JM22" s="1994" t="n">
        <v>10865.3518376415</v>
      </c>
      <c r="JN22" s="1800" t="n">
        <v>864.5</v>
      </c>
      <c r="JO22" s="1800" t="n">
        <v>1230.86</v>
      </c>
      <c r="JP22" s="1800" t="n">
        <v>948.03</v>
      </c>
      <c r="JQ22" s="1800" t="n">
        <v>878.731958969511</v>
      </c>
      <c r="JR22" s="1800" t="n">
        <v>895.588153093088</v>
      </c>
      <c r="JS22" s="1800" t="n">
        <v>806.52</v>
      </c>
      <c r="JT22" s="1800" t="n">
        <v>812.0700000000001</v>
      </c>
      <c r="JU22" s="1800" t="n">
        <v>890.649696575584</v>
      </c>
      <c r="JV22" s="1800" t="n">
        <v>896.694680921141</v>
      </c>
      <c r="JW22" s="1800" t="n">
        <v>950.691382745101</v>
      </c>
      <c r="JX22" s="1800" t="n">
        <v>832.765965337099</v>
      </c>
      <c r="JY22" s="1800" t="n">
        <v>858.25</v>
      </c>
    </row>
    <row r="23" hidden="1" ht="28.8" customHeight="1" s="21">
      <c r="A23" s="2073" t="n"/>
      <c r="B23" s="1337" t="inlineStr">
        <is>
          <t>旅客周转量        （万人公里）</t>
        </is>
      </c>
      <c r="C23" s="1659" t="n">
        <v>10120.8517</v>
      </c>
      <c r="D23" s="1595">
        <f>C23/T23-1</f>
        <v/>
      </c>
      <c r="E23" s="1653" t="n">
        <v>16615.7551</v>
      </c>
      <c r="F23" s="1595">
        <f>E23/V23-1</f>
        <v/>
      </c>
      <c r="G23" s="1653" t="n">
        <v>15869.8464</v>
      </c>
      <c r="H23" s="1595">
        <f>G23/X23-1</f>
        <v/>
      </c>
      <c r="I23" s="1653" t="n">
        <v>14345.6508</v>
      </c>
      <c r="J23" s="1595">
        <f>I23/Z23-1</f>
        <v/>
      </c>
      <c r="K23" s="1653" t="n">
        <v>14014.5296</v>
      </c>
      <c r="L23" s="1595">
        <f>K23/AB23-1</f>
      </c>
      <c r="M23" s="1653" t="n">
        <v>11627.7753</v>
      </c>
      <c r="N23" s="1595">
        <f>M23/AD23-1</f>
      </c>
      <c r="O23" s="1653" t="n">
        <v>12669.5596</v>
      </c>
      <c r="P23" s="1595">
        <f>O23/AF23-1</f>
      </c>
      <c r="Q23" s="1653">
        <f>G23+E23+C23+I23+K23+M23+O23</f>
      </c>
      <c r="R23" s="1595">
        <f>Q23/SUM(T23+V23+X23+Z23+AB23+AD23+AF23)-1</f>
      </c>
      <c r="S23" s="1595" t="n"/>
      <c r="T23" s="1659" t="n">
        <v>15253.4011</v>
      </c>
      <c r="U23" s="1595">
        <f>T23/AU23-1</f>
        <v/>
      </c>
      <c r="V23" s="1659" t="n">
        <v>15922.813</v>
      </c>
      <c r="W23" s="1649">
        <f>V23/AW23-1</f>
        <v/>
      </c>
      <c r="X23" s="1659" t="n">
        <v>14136.3268</v>
      </c>
      <c r="Y23" s="1649">
        <f>X23/AY23-1</f>
        <v/>
      </c>
      <c r="Z23" s="1659" t="n">
        <v>15340.245864</v>
      </c>
      <c r="AA23" s="1649">
        <f>Z23/BA23-1</f>
        <v/>
      </c>
      <c r="AB23" s="1659" t="n">
        <v>14524.2484</v>
      </c>
      <c r="AC23" s="1649">
        <f>AB23/BC23-1</f>
        <v/>
      </c>
      <c r="AD23" s="1659" t="n">
        <v>13081.581</v>
      </c>
      <c r="AE23" s="1649">
        <f>AD23/BE23-1</f>
        <v/>
      </c>
      <c r="AF23" s="1659" t="n">
        <v>13740.179</v>
      </c>
      <c r="AG23" s="1649">
        <f>AF23/BG23-1</f>
        <v/>
      </c>
      <c r="AH23" s="1659" t="n">
        <v>13762.2386</v>
      </c>
      <c r="AI23" s="1649">
        <f>AH23/BI23-1</f>
        <v/>
      </c>
      <c r="AJ23" s="1659" t="n">
        <v>12615.6868</v>
      </c>
      <c r="AK23" s="1649">
        <f>AJ23/BK23-1</f>
        <v/>
      </c>
      <c r="AL23" s="1659" t="n">
        <v>14007.3104</v>
      </c>
      <c r="AM23" s="1649">
        <f>AL23/BM23-1</f>
        <v/>
      </c>
      <c r="AN23" s="1659" t="n">
        <v>12472.8922</v>
      </c>
      <c r="AO23" s="1649">
        <f>AN23/BO23-1</f>
        <v/>
      </c>
      <c r="AP23" s="1659" t="n">
        <v>10530.509172</v>
      </c>
      <c r="AQ23" s="1649">
        <f>AP23/BQ23-1</f>
        <v/>
      </c>
      <c r="AR23" s="1748">
        <f>X23+T23+V23+Z23+AB23+AD23+AF23+AH23+AJ23+AL23+AN23+AP23</f>
      </c>
      <c r="AS23" s="1595">
        <f>AR23/(AU23+AW23+AY23+BA23+BC23+BE23+BG23+BI23+BK23+BM23+BO23+BQ23)-1</f>
        <v/>
      </c>
      <c r="AT23" s="1597" t="n"/>
      <c r="AU23" s="1731" t="n">
        <v>11165.6778</v>
      </c>
      <c r="AV23" s="1595" t="n">
        <v>0.07943097207101051</v>
      </c>
      <c r="AW23" s="1659" t="n">
        <v>13609.320984</v>
      </c>
      <c r="AX23" s="1649">
        <f>AW23/BX23-1</f>
        <v/>
      </c>
      <c r="AY23" s="1659" t="n">
        <v>12666.9078</v>
      </c>
      <c r="AZ23" s="1649">
        <f>AY23/BZ23-1</f>
        <v/>
      </c>
      <c r="BA23" s="1659" t="n">
        <v>13484.067</v>
      </c>
      <c r="BB23" s="1649">
        <f>BA23/CB23-1</f>
        <v/>
      </c>
      <c r="BC23" s="1733" t="n">
        <v>12790.887412</v>
      </c>
      <c r="BD23" s="1649">
        <f>BC23/CD23-1</f>
        <v/>
      </c>
      <c r="BE23" s="1659" t="n">
        <v>11384.6373</v>
      </c>
      <c r="BF23" s="1649">
        <f>BE23/CF23-1</f>
        <v/>
      </c>
      <c r="BG23" s="1659" t="n">
        <v>12548.169224</v>
      </c>
      <c r="BH23" s="1649">
        <f>BG23/CH23-1</f>
        <v/>
      </c>
      <c r="BI23" s="1659" t="n">
        <v>13070.53576</v>
      </c>
      <c r="BJ23" s="1649">
        <f>BI23/CJ23-1</f>
        <v/>
      </c>
      <c r="BK23" s="1659" t="n">
        <v>10952.70528</v>
      </c>
      <c r="BL23" s="1649">
        <f>BK23/CL23-1</f>
        <v/>
      </c>
      <c r="BM23" s="1659" t="n">
        <v>12583.925824</v>
      </c>
      <c r="BN23" s="1649">
        <f>BM23/CN23-1</f>
        <v/>
      </c>
      <c r="BO23" s="1659" t="n">
        <v>12494.690492</v>
      </c>
      <c r="BP23" s="1649">
        <f>BO23/CP23-1</f>
        <v/>
      </c>
      <c r="BQ23" s="1659" t="n">
        <v>10871.255708</v>
      </c>
      <c r="BR23" s="1649">
        <f>BQ23/CR23-1</f>
        <v/>
      </c>
      <c r="BS23" s="1653">
        <f>AU23+AW23+AY23+BA23+BC23+BE23+BG23+BI23+BK23+BM23+BO23+BQ23</f>
        <v/>
      </c>
      <c r="BT23" s="1595">
        <f>BS23/CT23-1</f>
        <v/>
      </c>
      <c r="BU23" s="1651" t="n"/>
      <c r="BV23" s="1731" t="n">
        <v>10344.0406</v>
      </c>
      <c r="BW23" s="1649">
        <f>BV23/CX23-1</f>
        <v/>
      </c>
      <c r="BX23" s="1731" t="n">
        <v>12857.5051</v>
      </c>
      <c r="BY23" s="1595">
        <f>BX23/CY23-1</f>
        <v/>
      </c>
      <c r="BZ23" s="1653" t="n">
        <v>11414.1302</v>
      </c>
      <c r="CA23" s="1595">
        <f>BZ23/CZ23-1</f>
        <v/>
      </c>
      <c r="CB23" s="1653" t="n">
        <v>11545.4868</v>
      </c>
      <c r="CC23" s="1595" t="n">
        <v>0.225719598180512</v>
      </c>
      <c r="CD23" s="1659" t="n">
        <v>11477.144</v>
      </c>
      <c r="CE23" s="1595">
        <f>CD23/DB23-1</f>
        <v/>
      </c>
      <c r="CF23" s="1659" t="n">
        <v>11402.1473</v>
      </c>
      <c r="CG23" s="1595">
        <f>CF23/DC23-1</f>
        <v/>
      </c>
      <c r="CH23" s="1659" t="n">
        <v>14361.5452</v>
      </c>
      <c r="CI23" s="1595">
        <f>CH23/DD23-1</f>
        <v/>
      </c>
      <c r="CJ23" s="1653" t="n">
        <v>13745.8737</v>
      </c>
      <c r="CK23" s="1595">
        <f>CJ23/DE23-1</f>
        <v/>
      </c>
      <c r="CL23" s="1653">
        <f>11938.0841+CL25</f>
        <v/>
      </c>
      <c r="CM23" s="1595">
        <f>CL23/DF23-1</f>
        <v/>
      </c>
      <c r="CN23" s="1653">
        <f>13053.922+CN25</f>
        <v/>
      </c>
      <c r="CO23" s="1595">
        <f>CN23/DG23-1</f>
        <v/>
      </c>
      <c r="CP23" s="1653" t="n">
        <v>12480.4961</v>
      </c>
      <c r="CQ23" s="1595">
        <f>CP23/DH23-1</f>
        <v/>
      </c>
      <c r="CR23" s="1653" t="n">
        <v>10499.8774</v>
      </c>
      <c r="CS23" s="1595">
        <f>CR23/DI23-1</f>
        <v/>
      </c>
      <c r="CT23" s="1653">
        <f>BV23+BX23+BZ23+CB23+CD23+CF23+CH23+CJ23+CL23+CN23+CP23+CR23</f>
        <v/>
      </c>
      <c r="CU23" s="1595">
        <f>CT23/SUM(CX23:DI23)-1</f>
        <v/>
      </c>
      <c r="CV23" s="1657">
        <f>CR23/CP23-1</f>
        <v/>
      </c>
      <c r="CW23" s="1657" t="n"/>
      <c r="CX23" s="1747" t="n">
        <v>13444.9106</v>
      </c>
      <c r="CY23" s="1731" t="n">
        <v>15326.8161</v>
      </c>
      <c r="CZ23" s="1731" t="n">
        <v>10054.6504</v>
      </c>
      <c r="DA23" s="1748" t="n">
        <v>9419.353999999999</v>
      </c>
      <c r="DB23" s="1659" t="n">
        <v>10670.1617</v>
      </c>
      <c r="DC23" s="1659" t="n">
        <v>11426.7522</v>
      </c>
      <c r="DD23" s="1653" t="n">
        <v>12577.0867</v>
      </c>
      <c r="DE23" s="1653" t="n">
        <v>9686.8873</v>
      </c>
      <c r="DF23" s="1653" t="n">
        <v>10154.0833</v>
      </c>
      <c r="DG23" s="1653" t="n">
        <v>7326.5453</v>
      </c>
      <c r="DH23" s="1653" t="n">
        <v>4931.4787</v>
      </c>
      <c r="DI23" s="1653" t="n">
        <v>4582.6455</v>
      </c>
      <c r="DJ23" s="1653" t="n">
        <v>119601.3718</v>
      </c>
      <c r="DK23" s="1660" t="n">
        <v>-0.264840484170258</v>
      </c>
      <c r="DL23" s="1661" t="n"/>
      <c r="DM23" s="1735" t="n">
        <v>13714.2232</v>
      </c>
      <c r="DN23" s="219">
        <f>(DM23-DV23)/DV23</f>
        <v/>
      </c>
      <c r="DO23" s="1554" t="n">
        <v>14269.0026</v>
      </c>
      <c r="DP23" s="1555" t="n"/>
      <c r="DQ23" s="1554" t="n">
        <v>16754.9696</v>
      </c>
      <c r="DR23" s="76">
        <f>(DQ23-ER23)/ER23</f>
        <v/>
      </c>
      <c r="DS23" s="1736">
        <f>DM23+DO23+DQ23</f>
        <v/>
      </c>
      <c r="DT23" s="1554" t="n">
        <v>16683.606</v>
      </c>
      <c r="DU23" s="76">
        <f>(DT23-ET23)/ET23</f>
        <v/>
      </c>
      <c r="DV23" s="1554" t="n">
        <v>16023.5896</v>
      </c>
      <c r="DW23" s="76">
        <f>(DV23-EV23)/EV23</f>
        <v/>
      </c>
      <c r="DX23" s="1554" t="n">
        <v>12515.6255</v>
      </c>
      <c r="DY23" s="76">
        <f>(DX23-EX23)/EX23</f>
        <v/>
      </c>
      <c r="DZ23" s="1554" t="n">
        <v>15539.8946</v>
      </c>
      <c r="EA23" s="76">
        <f>(DZ23-EZ23)/EZ23</f>
        <v/>
      </c>
      <c r="EB23" s="1554" t="n">
        <v>8724.4377</v>
      </c>
      <c r="EC23" s="76">
        <f>(EB23-FB23)/FB23</f>
        <v/>
      </c>
      <c r="ED23" s="1554" t="n">
        <v>12040.6236</v>
      </c>
      <c r="EE23" s="76">
        <f>(ED23-FD23)/FD23</f>
        <v/>
      </c>
      <c r="EF23" s="1554" t="n">
        <v>13418.4503</v>
      </c>
      <c r="EG23" s="76">
        <f>(EF23-FF23)/FF23</f>
        <v/>
      </c>
      <c r="EH23" s="1554" t="n">
        <v>11625.881</v>
      </c>
      <c r="EI23" s="76">
        <f>(EH23-FH23)/FH23</f>
        <v/>
      </c>
      <c r="EJ23" s="1554" t="n">
        <v>11377.3433</v>
      </c>
      <c r="EK23" s="76">
        <f>(EJ23-FJ23)/FJ23</f>
        <v/>
      </c>
      <c r="EL23" s="1731">
        <f>DM23+DO23+DQ23+DT23+DV23+DX23+DZ23+EB23+ED23+EF23+EH23+EJ23</f>
        <v/>
      </c>
      <c r="EM23" s="76">
        <f>(EL23-FL23)/FL23</f>
        <v/>
      </c>
      <c r="EN23" s="1557" t="n">
        <v>36535</v>
      </c>
      <c r="EO23" s="76">
        <f>(EN23-FN23)/FN23</f>
        <v/>
      </c>
      <c r="EP23" s="1554" t="n">
        <v>0</v>
      </c>
      <c r="EQ23" s="76">
        <f>(EP23-FO23)/FO23</f>
        <v/>
      </c>
      <c r="ER23" s="1554" t="n">
        <v>3100</v>
      </c>
      <c r="ES23" s="76">
        <f>(ER23-FP23)/FP23</f>
        <v/>
      </c>
      <c r="ET23" s="1554" t="n">
        <v>6150</v>
      </c>
      <c r="EU23" s="76">
        <f>(ET23-FQ23)/FQ23</f>
        <v/>
      </c>
      <c r="EV23" s="1554" t="n">
        <v>6195</v>
      </c>
      <c r="EW23" s="76">
        <f>(EV23-FR23)/FR23</f>
        <v/>
      </c>
      <c r="EX23" s="1554" t="n">
        <v>5325</v>
      </c>
      <c r="EY23" s="76">
        <f>(EX23-FS23)/FS23</f>
        <v/>
      </c>
      <c r="EZ23" s="1554" t="n">
        <v>4989.072</v>
      </c>
      <c r="FA23" s="76">
        <f>(EZ23-FT23)/FT23</f>
        <v/>
      </c>
      <c r="FB23" s="1554" t="n">
        <v>16623.5399</v>
      </c>
      <c r="FC23" s="76">
        <f>(FB23-FU23)/FU23</f>
        <v/>
      </c>
      <c r="FD23" s="1554" t="n">
        <v>18059.5715</v>
      </c>
      <c r="FE23" s="76">
        <f>(FD23-FV23)/FV23</f>
        <v/>
      </c>
      <c r="FF23" s="1554" t="n">
        <v>20254.6876</v>
      </c>
      <c r="FG23" s="76">
        <f>(FF23-FW23)/FW23</f>
        <v/>
      </c>
      <c r="FH23" s="1554" t="n">
        <v>19114.4054</v>
      </c>
      <c r="FI23" s="76">
        <f>(FH23-FY23)/FY23</f>
        <v/>
      </c>
      <c r="FJ23" s="1554" t="n">
        <v>18386.9485</v>
      </c>
      <c r="FK23" s="76">
        <f>(FJ23-GA23)/GA23</f>
        <v/>
      </c>
      <c r="FL23" s="1736">
        <f>EN23+EP23+ER23+ET23+EV23+EX23+EZ23+FB23+FD23+FF23+FH23+FJ23</f>
        <v/>
      </c>
      <c r="FM23" s="76">
        <f>(FL23-(FN23+FO23+FP23+FQ23+FR23+FS23+FT23+FU23+FV23+FW23+FY23+GA23))/(FN23+FO23+FP23+FQ23+FR23+FS23+FT23+FU23+FV23+FW23+FY23+GA23)</f>
        <v/>
      </c>
      <c r="FN23" s="1557" t="n">
        <v>38535</v>
      </c>
      <c r="FO23" s="1557" t="n">
        <v>47259</v>
      </c>
      <c r="FP23" s="1557" t="n">
        <v>38765</v>
      </c>
      <c r="FQ23" s="1557" t="n">
        <v>36395</v>
      </c>
      <c r="FR23" s="1557" t="n">
        <v>39089</v>
      </c>
      <c r="FS23" s="1557" t="n">
        <v>34506</v>
      </c>
      <c r="FT23" s="1557" t="n">
        <v>40101</v>
      </c>
      <c r="FU23" s="1811" t="inlineStr">
        <is>
          <t>40,165.0000</t>
        </is>
      </c>
      <c r="FV23" s="1811" t="inlineStr">
        <is>
          <t>42,520.0000</t>
        </is>
      </c>
      <c r="FW23" s="1811" t="inlineStr">
        <is>
          <t>40,421.0000</t>
        </is>
      </c>
      <c r="FX23" s="1668">
        <f>(FW23-GY23)/GY23</f>
        <v/>
      </c>
      <c r="FY23" s="1811" t="inlineStr">
        <is>
          <t>36,809.0000</t>
        </is>
      </c>
      <c r="FZ23" s="1668">
        <f>(FY23-HA23)/HA23</f>
        <v/>
      </c>
      <c r="GA23" s="1811" t="inlineStr">
        <is>
          <t>37,389.0000</t>
        </is>
      </c>
      <c r="GB23" s="1668">
        <f>(GA23-HC23)/HC23</f>
        <v/>
      </c>
      <c r="GC23" s="1726">
        <f>FN23+FO23+FP23+FQ23+FR23+FS23+FT23+FU23+FV23+FW23+FY23+GA23</f>
        <v/>
      </c>
      <c r="GD23" s="1812">
        <f>(GC23-HE23)/HE23</f>
        <v/>
      </c>
      <c r="GE23" s="1670" t="n"/>
      <c r="GF23" s="1561" t="n"/>
      <c r="GG23" s="1988" t="n">
        <v>41007</v>
      </c>
      <c r="GH23" s="76">
        <f>(GG23-HJ23)/HJ23</f>
        <v/>
      </c>
      <c r="GI23" s="1736" t="n">
        <v>49390</v>
      </c>
      <c r="GJ23" s="76">
        <f>(GI23-HL23)/HL23</f>
        <v/>
      </c>
      <c r="GK23" s="1554" t="n">
        <v>42379</v>
      </c>
      <c r="GL23" s="76">
        <f>(GK23-HN23)/HN23</f>
        <v/>
      </c>
      <c r="GM23" s="1554" t="n">
        <v>39975</v>
      </c>
      <c r="GN23" s="76">
        <f>(GM23-HP23)/HP23</f>
        <v/>
      </c>
      <c r="GO23" s="1554" t="n">
        <v>45531</v>
      </c>
      <c r="GP23" s="76">
        <f>(GO23-HR23)/HR23</f>
        <v/>
      </c>
      <c r="GQ23" s="1736" t="n">
        <v>39306</v>
      </c>
      <c r="GR23" s="76">
        <f>(GQ23-HU23)/HU23</f>
        <v/>
      </c>
      <c r="GS23" s="1736" t="n">
        <v>44406</v>
      </c>
      <c r="GT23" s="76">
        <f>(GS23-HW23)/HW23</f>
        <v/>
      </c>
      <c r="GU23" s="1736" t="n">
        <v>44596</v>
      </c>
      <c r="GV23" s="76">
        <f>(GU23-HY23)/HY23</f>
        <v/>
      </c>
      <c r="GW23" s="1736" t="n">
        <v>47090</v>
      </c>
      <c r="GX23" s="76">
        <f>(GW23-IA23)/IA23</f>
        <v/>
      </c>
      <c r="GY23" s="1736" t="n">
        <v>43921</v>
      </c>
      <c r="GZ23" s="76">
        <f>(GY23-IC23)/IC23</f>
        <v/>
      </c>
      <c r="HA23" s="1736" t="n">
        <v>36049</v>
      </c>
      <c r="HB23" s="76">
        <f>(HA23-IE23)/IE23</f>
        <v/>
      </c>
      <c r="HC23" s="1736" t="n">
        <v>40249</v>
      </c>
      <c r="HD23" s="76">
        <f>(HC23-IG23)/IG23</f>
        <v/>
      </c>
      <c r="HE23" s="1726">
        <f>GG23+GI23+GK23+GM23+GO23+GQ23+GS23+GU23+GW23+GY23+HA23+HC23</f>
        <v/>
      </c>
      <c r="HF23" s="1736">
        <f>HC23+HA23+GY23+GW23+GU23+GS23+GQ23+GO23+GM23+GK23+GI23+GG23</f>
        <v/>
      </c>
      <c r="HG23" s="1641" t="n"/>
      <c r="HH23" s="1661" t="n"/>
      <c r="HI23" s="1749" t="n"/>
      <c r="HJ23" s="1988" t="n">
        <v>43600</v>
      </c>
      <c r="HK23" s="1672">
        <f>(HJ23-IL23)/IL23</f>
        <v/>
      </c>
      <c r="HL23" s="1740" t="n">
        <v>52358</v>
      </c>
      <c r="HM23" s="1672">
        <f>(HL23-IN23)/IN23</f>
        <v/>
      </c>
      <c r="HN23" s="1740" t="n">
        <v>44615</v>
      </c>
      <c r="HO23" s="1678">
        <f>(HN23-IP23)/IP23</f>
        <v/>
      </c>
      <c r="HP23" s="1741" t="n">
        <v>41953</v>
      </c>
      <c r="HQ23" s="1555">
        <f>(HP23-IR23)/IR23</f>
        <v/>
      </c>
      <c r="HR23" s="1741" t="n">
        <v>47601</v>
      </c>
      <c r="HS23" s="1555">
        <f>(HR23-IT23)/IT23</f>
        <v/>
      </c>
      <c r="HT23" s="1678" t="n"/>
      <c r="HU23" s="1741" t="n">
        <v>41309</v>
      </c>
      <c r="HV23" s="1555">
        <f>(HU23-IV23)/IV23</f>
        <v/>
      </c>
      <c r="HW23" s="1741" t="n">
        <v>46037</v>
      </c>
      <c r="HX23" s="1555">
        <f>(HW23-IX23)/IX23</f>
        <v/>
      </c>
      <c r="HY23" s="1741" t="n">
        <v>46046</v>
      </c>
      <c r="HZ23" s="1677">
        <f>(HY23-IZ23)/IZ23</f>
        <v/>
      </c>
      <c r="IA23" s="1741" t="n">
        <v>48140</v>
      </c>
      <c r="IB23" s="1680">
        <f>(IA23-JB23)/JB23</f>
        <v/>
      </c>
      <c r="IC23" s="1741" t="n">
        <v>46001</v>
      </c>
      <c r="ID23" s="1680">
        <f>(IC23-JD23)/JD23</f>
        <v/>
      </c>
      <c r="IE23" s="1741" t="n">
        <v>37849</v>
      </c>
      <c r="IF23" s="1549">
        <f>(IE23-JF23)/JF23</f>
        <v/>
      </c>
      <c r="IG23" s="1741" t="n">
        <v>42248</v>
      </c>
      <c r="IH23" s="1549">
        <f>(IG23-JH23)/JH23</f>
        <v/>
      </c>
      <c r="II23" s="1983">
        <f>HJ23+HL23+HN23+HP23+HR23+HU23+HW23+HY23+IA23+IC23+IE23+IG23</f>
        <v/>
      </c>
      <c r="IJ23" s="76">
        <f>II23/JJ23-1</f>
        <v/>
      </c>
      <c r="IK23" s="1561" t="n"/>
      <c r="IL23" s="1992" t="n">
        <v>42320</v>
      </c>
      <c r="IM23" s="1555">
        <f>IL23/JN23-1</f>
        <v/>
      </c>
      <c r="IN23" s="1736" t="n">
        <v>51211</v>
      </c>
      <c r="IO23" s="1555">
        <f>IN23/JO23-1</f>
        <v/>
      </c>
      <c r="IP23" s="1997" t="n">
        <v>43929</v>
      </c>
      <c r="IQ23" s="1641">
        <f>(IP23-JP23)/JP23</f>
        <v/>
      </c>
      <c r="IR23" s="1814" t="n">
        <v>41430</v>
      </c>
      <c r="IS23" s="1555">
        <f>(IR23-JQ23)/JQ23</f>
        <v/>
      </c>
      <c r="IT23" s="1814" t="n">
        <v>47071.1</v>
      </c>
      <c r="IU23" s="1555">
        <f>(IT23-JR23)/JR23</f>
        <v/>
      </c>
      <c r="IV23" s="1814" t="n">
        <v>40820</v>
      </c>
      <c r="IW23" s="1672">
        <f>(IV23-JS23)/JS23</f>
        <v/>
      </c>
      <c r="IX23" s="1815" t="n">
        <v>45530</v>
      </c>
      <c r="IY23" s="1672">
        <f>(IX23-JT23)/JT23</f>
        <v/>
      </c>
      <c r="IZ23" s="1736" t="n">
        <v>45325</v>
      </c>
      <c r="JA23" s="1672">
        <f>(IZ23-JU23)/JU23</f>
        <v/>
      </c>
      <c r="JB23" s="1736" t="n">
        <v>47441</v>
      </c>
      <c r="JC23" s="1641">
        <f>(JB23-JV23)/JV23</f>
        <v/>
      </c>
      <c r="JD23" s="1736" t="n">
        <v>45501</v>
      </c>
      <c r="JE23" s="1672">
        <f>(JD23-JW23)/JW23</f>
        <v/>
      </c>
      <c r="JF23" s="1736" t="n">
        <v>37440</v>
      </c>
      <c r="JG23" s="1672">
        <f>(JF23-JX23)/JX23</f>
        <v/>
      </c>
      <c r="JH23" s="1736" t="n">
        <v>41818</v>
      </c>
      <c r="JI23" s="1672">
        <f>(JH23-JY23)/JY23</f>
        <v/>
      </c>
      <c r="JJ23" s="1985">
        <f>JH23+JF23+JD23+JB23+IZ23+IX23+IV23+IT23+IR23+IP23+IN23+IL23</f>
        <v/>
      </c>
      <c r="JK23" s="1645">
        <f>JJ23/JM23-1</f>
        <v/>
      </c>
      <c r="JL23" s="1647" t="n"/>
      <c r="JM23" s="1992" t="n">
        <v>522186.728934273</v>
      </c>
      <c r="JN23" s="1554" t="n">
        <v>40553.95</v>
      </c>
      <c r="JO23" s="1554" t="n">
        <v>49071.24</v>
      </c>
      <c r="JP23" s="1554" t="n">
        <v>42234.75</v>
      </c>
      <c r="JQ23" s="1554" t="n">
        <v>40257.9878491945</v>
      </c>
      <c r="JR23" s="1554" t="n">
        <v>45246.5675138862</v>
      </c>
      <c r="JS23" s="1554" t="n">
        <v>39712.61</v>
      </c>
      <c r="JT23" s="1554" t="n">
        <v>44396.898265902</v>
      </c>
      <c r="JU23" s="1554" t="n">
        <v>43588.4167869879</v>
      </c>
      <c r="JV23" s="1554" t="n">
        <v>46071.0908267243</v>
      </c>
      <c r="JW23" s="1554" t="n">
        <v>44819.6576915786</v>
      </c>
      <c r="JX23" s="1554" t="n">
        <v>39536.32</v>
      </c>
      <c r="JY23" s="1554" t="n">
        <v>46697.24</v>
      </c>
    </row>
    <row r="24" ht="28.8" customHeight="1" s="21">
      <c r="A24" s="2073" t="n"/>
      <c r="B24" s="1337" t="inlineStr">
        <is>
          <t>其中个体客运量     （万人）</t>
        </is>
      </c>
      <c r="C24" s="1659" t="n">
        <v>2.489</v>
      </c>
      <c r="D24" s="1595">
        <f>C24/T24-1</f>
        <v/>
      </c>
      <c r="E24" s="1653" t="n">
        <v>2.6698</v>
      </c>
      <c r="F24" s="1595">
        <f>E24/V24-1</f>
        <v/>
      </c>
      <c r="G24" s="1653" t="n">
        <v>2.4174</v>
      </c>
      <c r="H24" s="1595">
        <f>G24/X24-1</f>
        <v/>
      </c>
      <c r="I24" s="1653" t="n">
        <v>2.2694</v>
      </c>
      <c r="J24" s="1595">
        <f>I24/Z24-1</f>
        <v/>
      </c>
      <c r="K24" s="1653" t="n">
        <v>2.2832</v>
      </c>
      <c r="L24" s="1595">
        <f>K24/AB24-1</f>
      </c>
      <c r="M24" s="1653" t="n">
        <v>2.7015</v>
      </c>
      <c r="N24" s="1595">
        <f>M24/AD24-1</f>
      </c>
      <c r="O24" s="1653" t="n">
        <v>2.534</v>
      </c>
      <c r="P24" s="1595">
        <f>O24/AF24-1</f>
      </c>
      <c r="Q24" s="1653">
        <f>G24+E24+C24+I24+K24+M24+O24</f>
      </c>
      <c r="R24" s="1595">
        <f>Q24/SUM(T24+V24+X24+Z24+AB24+AD24+AF24)-1</f>
      </c>
      <c r="S24" s="1595" t="n"/>
      <c r="T24" s="1659" t="n">
        <v>3.4353</v>
      </c>
      <c r="U24" s="1683">
        <f>T24/AU24-1</f>
        <v/>
      </c>
      <c r="V24" s="1659" t="n">
        <v>3.4131</v>
      </c>
      <c r="W24" s="1684">
        <f>V24/AW24-1</f>
        <v/>
      </c>
      <c r="X24" s="1659" t="n">
        <v>3.2432</v>
      </c>
      <c r="Y24" s="1684">
        <f>X24/AY24-1</f>
        <v/>
      </c>
      <c r="Z24" s="1659" t="n">
        <v>3.236</v>
      </c>
      <c r="AA24" s="1684">
        <f>Z24/BA24-1</f>
        <v/>
      </c>
      <c r="AB24" s="1659" t="n">
        <v>3.2771</v>
      </c>
      <c r="AC24" s="1684">
        <f>AB24/BC24-1</f>
        <v/>
      </c>
      <c r="AD24" s="1659" t="n">
        <v>3.1996</v>
      </c>
      <c r="AE24" s="1684">
        <f>AD24/BE24-1</f>
        <v/>
      </c>
      <c r="AF24" s="1659" t="n">
        <v>3.2093</v>
      </c>
      <c r="AG24" s="1684">
        <f>AF24/BG24-1</f>
        <v/>
      </c>
      <c r="AH24" s="1659" t="n">
        <v>2.8792</v>
      </c>
      <c r="AI24" s="1684">
        <f>AH24/BI24-1</f>
        <v/>
      </c>
      <c r="AJ24" s="1659" t="n">
        <v>2.7959</v>
      </c>
      <c r="AK24" s="1684">
        <f>AJ24/BK24-1</f>
        <v/>
      </c>
      <c r="AL24" s="1659" t="n">
        <v>2.7006</v>
      </c>
      <c r="AM24" s="1684">
        <f>AL24/BM24-1</f>
        <v/>
      </c>
      <c r="AN24" s="1659" t="n">
        <v>2.7076</v>
      </c>
      <c r="AO24" s="1684">
        <f>AN24/BO24-1</f>
        <v/>
      </c>
      <c r="AP24" s="1659" t="n">
        <v>2.3867</v>
      </c>
      <c r="AQ24" s="1684">
        <f>AP24/BQ24-1</f>
        <v/>
      </c>
      <c r="AR24" s="1748">
        <f>X24+T24+V24+Z24+AB24+AD24+AF24+AH24+AJ24+AL24+AN24+AP24</f>
      </c>
      <c r="AS24" s="1595">
        <f>AR24/(AU24+AW24+AY24+BA24+BC24+BE24+BG24+BI24+BK24+BM24+BO24+BQ24)-1</f>
        <v/>
      </c>
      <c r="AT24" s="1597" t="n"/>
      <c r="AU24" s="1731" t="n">
        <v>8.773400000000001</v>
      </c>
      <c r="AV24" s="1595" t="n">
        <v>0.196182425523212</v>
      </c>
      <c r="AW24" s="1659" t="n">
        <v>7.4448</v>
      </c>
      <c r="AX24" s="1649">
        <f>AW24/BX24-1</f>
        <v/>
      </c>
      <c r="AY24" s="1731" t="n">
        <v>7.2703</v>
      </c>
      <c r="AZ24" s="1649">
        <f>AY24/BZ24-1</f>
        <v/>
      </c>
      <c r="BA24" s="1731" t="n">
        <v>7.1382</v>
      </c>
      <c r="BB24" s="1649">
        <f>BA24/CB24-1</f>
        <v/>
      </c>
      <c r="BC24" s="1753" t="n">
        <v>7.1022</v>
      </c>
      <c r="BD24" s="1649">
        <f>BC24/CD24-1</f>
        <v/>
      </c>
      <c r="BE24" s="1731" t="n">
        <v>6.0772</v>
      </c>
      <c r="BF24" s="1649">
        <f>BE24/CF24-1</f>
        <v/>
      </c>
      <c r="BG24" s="1731" t="n">
        <v>5.4583</v>
      </c>
      <c r="BH24" s="1649">
        <f>BG24/CH24-1</f>
        <v/>
      </c>
      <c r="BI24" s="1731" t="n">
        <v>4.9841</v>
      </c>
      <c r="BJ24" s="1649">
        <f>BI24/CJ24-1</f>
        <v/>
      </c>
      <c r="BK24" s="1731" t="n">
        <v>4.654</v>
      </c>
      <c r="BL24" s="1649">
        <f>BK24/CL24-1</f>
        <v/>
      </c>
      <c r="BM24" s="1731" t="n">
        <v>4.0937</v>
      </c>
      <c r="BN24" s="1649">
        <f>BM24/CN24-1</f>
        <v/>
      </c>
      <c r="BO24" s="1731" t="n">
        <v>4.1078</v>
      </c>
      <c r="BP24" s="1649">
        <f>BO24/CP24-1</f>
        <v/>
      </c>
      <c r="BQ24" s="1731" t="n">
        <v>4.017</v>
      </c>
      <c r="BR24" s="1649">
        <f>BQ24/CR24-1</f>
        <v/>
      </c>
      <c r="BS24" s="1653">
        <f>AU24+AW24+AY24+BA24+BC24+BE24+BG24+BI24+BK24+BM24+BO24+BQ24</f>
        <v/>
      </c>
      <c r="BT24" s="1595">
        <f>BS24/CT24-1</f>
        <v/>
      </c>
      <c r="BU24" s="1651" t="n"/>
      <c r="BV24" s="1731" t="n">
        <v>7.3345</v>
      </c>
      <c r="BW24" s="1649">
        <f>BV24/CX24-1</f>
        <v/>
      </c>
      <c r="BX24" s="1731" t="n">
        <v>7.4762</v>
      </c>
      <c r="BY24" s="1595">
        <f>BX24/CY24-1</f>
        <v/>
      </c>
      <c r="BZ24" s="1653" t="n">
        <v>8.489000000000001</v>
      </c>
      <c r="CA24" s="1595">
        <f>BZ24/CZ24-1</f>
        <v/>
      </c>
      <c r="CB24" s="1653" t="n">
        <v>8.3292</v>
      </c>
      <c r="CC24" s="1595" t="n">
        <v>0.0547430004178855</v>
      </c>
      <c r="CD24" s="1659" t="n">
        <v>8.365600000000001</v>
      </c>
      <c r="CE24" s="1595">
        <f>CD24/DB24-1</f>
        <v/>
      </c>
      <c r="CF24" s="1659" t="n">
        <v>8.304</v>
      </c>
      <c r="CG24" s="1595">
        <f>CF24/DC24-1</f>
        <v/>
      </c>
      <c r="CH24" s="1659" t="n">
        <v>8.2021</v>
      </c>
      <c r="CI24" s="1595">
        <f>CH24/DD24-1</f>
        <v/>
      </c>
      <c r="CJ24" s="1653" t="n">
        <v>8.1571</v>
      </c>
      <c r="CK24" s="1595">
        <f>CJ24/DE24-1</f>
        <v/>
      </c>
      <c r="CL24" s="1653" t="n">
        <v>8.3726</v>
      </c>
      <c r="CM24" s="1595">
        <f>CL24/DF24-1</f>
        <v/>
      </c>
      <c r="CN24" s="1653" t="n">
        <v>8.583500000000001</v>
      </c>
      <c r="CO24" s="1595">
        <f>CN24/DG24-1</f>
        <v/>
      </c>
      <c r="CP24" s="1653" t="n">
        <v>8.306900000000001</v>
      </c>
      <c r="CQ24" s="1595">
        <f>CP24/DH24-1</f>
        <v/>
      </c>
      <c r="CR24" s="1653" t="n">
        <v>8.565099999999999</v>
      </c>
      <c r="CS24" s="1595">
        <f>CR24/DI24-1</f>
        <v/>
      </c>
      <c r="CT24" s="1653">
        <f>BV24+BX24+BZ24+CB24+CD24+CF24+CH24+CJ24+CL24+CN24+CP24+CR24</f>
        <v/>
      </c>
      <c r="CU24" s="1595">
        <f>CT24/SUM(CX24:DI24)-1</f>
        <v/>
      </c>
      <c r="CV24" s="1657">
        <f>CR24/CP24-1</f>
        <v/>
      </c>
      <c r="CW24" s="1657" t="n"/>
      <c r="CX24" s="1747" t="n">
        <v>11.0357</v>
      </c>
      <c r="CY24" s="1731" t="n">
        <v>11.0823</v>
      </c>
      <c r="CZ24" s="1731" t="n">
        <v>8.3362</v>
      </c>
      <c r="DA24" s="1748" t="n">
        <v>7.8969</v>
      </c>
      <c r="DB24" s="1659" t="n">
        <v>7.9798</v>
      </c>
      <c r="DC24" s="1659" t="n">
        <v>8.0245</v>
      </c>
      <c r="DD24" s="1653" t="n">
        <v>8.084099999999999</v>
      </c>
      <c r="DE24" s="1653" t="n">
        <v>7.9017</v>
      </c>
      <c r="DF24" s="1653" t="n">
        <v>7.9226</v>
      </c>
      <c r="DG24" s="1653" t="n">
        <v>6.1097</v>
      </c>
      <c r="DH24" s="1653" t="n">
        <v>6.7106</v>
      </c>
      <c r="DI24" s="1653" t="n">
        <v>6.1549</v>
      </c>
      <c r="DJ24" s="1653" t="n">
        <v>97.239</v>
      </c>
      <c r="DK24" s="1660" t="n">
        <v>-0.368045685229703</v>
      </c>
      <c r="DL24" s="1661" t="n"/>
      <c r="DM24" s="1735" t="n">
        <v>16.8359</v>
      </c>
      <c r="DN24" s="219" t="n"/>
      <c r="DO24" s="1554" t="n">
        <v>6.9496</v>
      </c>
      <c r="DP24" s="1555" t="n"/>
      <c r="DQ24" s="1554" t="n">
        <v>15.1574</v>
      </c>
      <c r="DR24" s="76">
        <f>(DQ24-ER24)/ER24</f>
        <v/>
      </c>
      <c r="DS24" s="1736">
        <f>DM24+DO24+DQ24</f>
        <v/>
      </c>
      <c r="DT24" s="1554" t="n">
        <v>14.1785</v>
      </c>
      <c r="DU24" s="76">
        <f>(DT24-ET24)/ET24</f>
        <v/>
      </c>
      <c r="DV24" s="1554" t="n">
        <v>14.5509</v>
      </c>
      <c r="DW24" s="76">
        <f>(DV24-EV24)/EV24</f>
        <v/>
      </c>
      <c r="DX24" s="1554" t="n">
        <v>14.488</v>
      </c>
      <c r="DY24" s="76">
        <f>(DX24-EX24)/EX24</f>
        <v/>
      </c>
      <c r="DZ24" s="1554" t="n">
        <v>13.5446</v>
      </c>
      <c r="EA24" s="76">
        <f>(DZ24-EZ24)/EZ24</f>
        <v/>
      </c>
      <c r="EB24" s="1554" t="n">
        <v>12.8728</v>
      </c>
      <c r="EC24" s="76">
        <f>(EB24-FB24)/FB24</f>
        <v/>
      </c>
      <c r="ED24" s="1554" t="n">
        <v>11.0832</v>
      </c>
      <c r="EE24" s="76">
        <f>(ED24-FD24)/FD24</f>
        <v/>
      </c>
      <c r="EF24" s="1554" t="n">
        <v>11.4646</v>
      </c>
      <c r="EG24" s="76">
        <f>(EF24-FF24)/FF24</f>
        <v/>
      </c>
      <c r="EH24" s="1554" t="n">
        <v>11.3672</v>
      </c>
      <c r="EI24" s="76">
        <f>(EH24-FH24)/FH24</f>
        <v/>
      </c>
      <c r="EJ24" s="1554" t="n">
        <v>11.3776</v>
      </c>
      <c r="EK24" s="76">
        <f>(EJ24-FJ24)/FJ24</f>
        <v/>
      </c>
      <c r="EL24" s="1731">
        <f>DM24+DO24+DQ24+DT24+DV24+DX24+DZ24+EB24+ED24+EF24+EH24+EJ24</f>
        <v/>
      </c>
      <c r="EM24" s="76">
        <f>(EL24-FL24)/FL24</f>
        <v/>
      </c>
      <c r="EN24" s="76" t="n"/>
      <c r="EO24" s="76" t="n"/>
      <c r="EP24" s="1553" t="n"/>
      <c r="EQ24" s="76" t="n"/>
      <c r="ER24" s="1553" t="n"/>
      <c r="ES24" s="76" t="n"/>
      <c r="ET24" s="1553" t="n"/>
      <c r="EU24" s="76" t="n"/>
      <c r="EV24" s="1553" t="n"/>
      <c r="EW24" s="76" t="n"/>
      <c r="EX24" s="1553" t="n"/>
      <c r="EY24" s="76" t="n"/>
      <c r="EZ24" s="1553" t="n"/>
      <c r="FA24" s="76" t="n"/>
      <c r="FB24" s="1553" t="n"/>
      <c r="FC24" s="76" t="n"/>
      <c r="FD24" s="1553" t="n"/>
      <c r="FE24" s="76" t="n"/>
      <c r="FF24" s="1553" t="n"/>
      <c r="FG24" s="76" t="n"/>
      <c r="FH24" s="1553" t="n"/>
      <c r="FI24" s="76" t="n"/>
      <c r="FJ24" s="1553" t="n"/>
      <c r="FK24" s="76" t="n"/>
      <c r="FL24" s="1736">
        <f>EN24+EP24+ER24+ET24+EV24+EX24+EZ24+FB24+FD24+FF24+FH24+FJ24</f>
        <v/>
      </c>
      <c r="FM24" s="76" t="n"/>
      <c r="FN24" s="1578" t="n"/>
      <c r="FO24" s="1578" t="n"/>
      <c r="FP24" s="1578" t="n"/>
      <c r="FQ24" s="1578" t="n"/>
      <c r="FR24" s="1578" t="n"/>
      <c r="FS24" s="1567" t="n"/>
      <c r="FT24" s="1816" t="n"/>
      <c r="FU24" s="1755" t="n"/>
      <c r="FV24" s="1755" t="n"/>
      <c r="FW24" s="1755" t="n"/>
      <c r="FX24" s="1668" t="n"/>
      <c r="FY24" s="1755" t="n"/>
      <c r="FZ24" s="1668" t="n"/>
      <c r="GA24" s="1755" t="n"/>
      <c r="GB24" s="1668" t="n"/>
      <c r="GC24" s="1669" t="n"/>
      <c r="GD24" s="1756" t="n"/>
      <c r="GE24" s="1670" t="n"/>
      <c r="GF24" s="1561" t="n"/>
      <c r="GG24" s="1757" t="n"/>
      <c r="GH24" s="1660" t="n"/>
      <c r="GI24" s="1758" t="n"/>
      <c r="GJ24" s="1660" t="n"/>
      <c r="GK24" s="1784" t="n"/>
      <c r="GL24" s="1660" t="n"/>
      <c r="GM24" s="1784" t="n"/>
      <c r="GN24" s="1660" t="n"/>
      <c r="GO24" s="1784" t="n"/>
      <c r="GP24" s="1660" t="n"/>
      <c r="GQ24" s="1791" t="n"/>
      <c r="GR24" s="1660" t="n"/>
      <c r="GS24" s="1758" t="n"/>
      <c r="GT24" s="1660" t="n"/>
      <c r="GU24" s="1758" t="n"/>
      <c r="GV24" s="1660" t="n"/>
      <c r="GW24" s="1758" t="n"/>
      <c r="GX24" s="1660" t="n"/>
      <c r="GY24" s="1758" t="n"/>
      <c r="GZ24" s="1660" t="n"/>
      <c r="HA24" s="1758" t="n"/>
      <c r="HB24" s="1660" t="n"/>
      <c r="HC24" s="1758" t="n"/>
      <c r="HD24" s="1660" t="n"/>
      <c r="HE24" s="1671" t="n"/>
      <c r="HF24" s="1758" t="n"/>
      <c r="HG24" s="1760" t="n"/>
      <c r="HH24" s="1661" t="n"/>
      <c r="HI24" s="1749" t="n"/>
      <c r="HJ24" s="1757" t="n"/>
      <c r="HK24" s="1761" t="n"/>
      <c r="HL24" s="1762" t="n"/>
      <c r="HM24" s="1761" t="n"/>
      <c r="HN24" s="1762" t="n"/>
      <c r="HO24" s="1763" t="n"/>
      <c r="HP24" s="1764" t="n"/>
      <c r="HQ24" s="1765" t="n"/>
      <c r="HR24" s="1764" t="n"/>
      <c r="HS24" s="1765" t="n"/>
      <c r="HT24" s="1763" t="n"/>
      <c r="HU24" s="1764" t="n"/>
      <c r="HV24" s="1765" t="n"/>
      <c r="HW24" s="1764" t="n"/>
      <c r="HX24" s="1765" t="n"/>
      <c r="HY24" s="1764" t="n"/>
      <c r="HZ24" s="1680" t="n"/>
      <c r="IA24" s="1764" t="n"/>
      <c r="IB24" s="1680" t="n"/>
      <c r="IC24" s="1764" t="n"/>
      <c r="ID24" s="1680" t="n"/>
      <c r="IE24" s="1764" t="n"/>
      <c r="IF24" s="1549" t="n"/>
      <c r="IG24" s="1764" t="n"/>
      <c r="IH24" s="1549" t="n"/>
      <c r="II24" s="1638" t="n"/>
      <c r="IJ24" s="76" t="n"/>
      <c r="IK24" s="1561" t="n"/>
      <c r="IL24" s="1787" t="n"/>
      <c r="IM24" s="1765" t="n"/>
      <c r="IN24" s="1758" t="n"/>
      <c r="IO24" s="1765" t="n"/>
      <c r="IP24" s="1817" t="n"/>
      <c r="IQ24" s="1641" t="n"/>
      <c r="IR24" s="1818" t="n"/>
      <c r="IS24" s="1765" t="n"/>
      <c r="IT24" s="1818" t="n"/>
      <c r="IU24" s="1765" t="n"/>
      <c r="IV24" s="1818" t="n"/>
      <c r="IW24" s="1761" t="n"/>
      <c r="IX24" s="1819" t="n"/>
      <c r="IY24" s="1761" t="n"/>
      <c r="IZ24" s="1769" t="n"/>
      <c r="JA24" s="1761" t="n"/>
      <c r="JB24" s="1769" t="n"/>
      <c r="JC24" s="1760" t="n"/>
      <c r="JD24" s="1769" t="n"/>
      <c r="JE24" s="1761" t="n"/>
      <c r="JF24" s="1758" t="n"/>
      <c r="JG24" s="1761" t="n"/>
      <c r="JH24" s="1769" t="n"/>
      <c r="JI24" s="1761" t="n"/>
      <c r="JJ24" s="1985">
        <f>JH24+JF24+JD24+JB24+IZ24+IX24+IV24+IT24+IR24+IP24+IN24+IL24</f>
        <v/>
      </c>
      <c r="JK24" s="1645" t="n"/>
      <c r="JL24" s="1647" t="n"/>
      <c r="JM24" s="1551" t="n"/>
      <c r="JN24" s="1339" t="n"/>
      <c r="JO24" s="1339" t="n"/>
      <c r="JP24" s="1339" t="n"/>
      <c r="JQ24" s="1339" t="n"/>
      <c r="JR24" s="1339" t="n"/>
      <c r="JS24" s="1339" t="n"/>
      <c r="JT24" s="1339" t="n"/>
      <c r="JU24" s="1339" t="n"/>
      <c r="JV24" s="1339" t="n"/>
      <c r="JW24" s="1339" t="n"/>
      <c r="JX24" s="1339" t="n"/>
      <c r="JY24" s="1339" t="n"/>
    </row>
    <row r="25" ht="28.8" customHeight="1" s="21">
      <c r="A25" s="1978" t="n"/>
      <c r="B25" s="1696" t="inlineStr">
        <is>
          <t>其中个体旅客周转量（万人公里）</t>
        </is>
      </c>
      <c r="C25" s="1659" t="n">
        <v>57.3524</v>
      </c>
      <c r="D25" s="1595">
        <f>C25/T25-1</f>
        <v/>
      </c>
      <c r="E25" s="1653" t="n">
        <v>60.8606</v>
      </c>
      <c r="F25" s="1595">
        <f>E25/V25-1</f>
        <v/>
      </c>
      <c r="G25" s="1653" t="n">
        <v>55.2767</v>
      </c>
      <c r="H25" s="1595">
        <f>G25/X25-1</f>
        <v/>
      </c>
      <c r="I25" s="1653" t="n">
        <v>51.9476</v>
      </c>
      <c r="J25" s="1595">
        <f>I25/Z25-1</f>
        <v/>
      </c>
      <c r="K25" s="1653" t="n">
        <v>51.8758</v>
      </c>
      <c r="L25" s="1595">
        <f>K25/AB25-1</f>
      </c>
      <c r="M25" s="1653" t="n">
        <v>57.4551</v>
      </c>
      <c r="N25" s="1595">
        <f>M25/AD25-1</f>
      </c>
      <c r="O25" s="2229" t="n">
        <v>53.3321</v>
      </c>
      <c r="P25" s="1595">
        <f>O25/AF25-1</f>
      </c>
      <c r="Q25" s="1653">
        <f>G25+E25+C25+I25+K25+M25+O25</f>
      </c>
      <c r="R25" s="1595">
        <f>Q25/SUM(T25+V25+X25+Z25+AB25+AD25+AF25)-1</f>
      </c>
      <c r="S25" s="1595" t="n"/>
      <c r="T25" s="1659" t="n">
        <v>98.83005199999999</v>
      </c>
      <c r="U25" s="1595">
        <f>T25/AU25-1</f>
        <v/>
      </c>
      <c r="V25" s="1659" t="n">
        <v>100.0809</v>
      </c>
      <c r="W25" s="1649">
        <f>V25/AW25-1</f>
        <v/>
      </c>
      <c r="X25" s="1659" t="n">
        <v>91.4465</v>
      </c>
      <c r="Y25" s="1649">
        <f>X25/AY25-1</f>
        <v/>
      </c>
      <c r="Z25" s="1659" t="n">
        <v>91.65716399999999</v>
      </c>
      <c r="AA25" s="1649">
        <f>Z25/BA25-1</f>
        <v/>
      </c>
      <c r="AB25" s="1659" t="n">
        <v>93.2398</v>
      </c>
      <c r="AC25" s="1649">
        <f>AB25/BC25-1</f>
        <v/>
      </c>
      <c r="AD25" s="1659" t="n">
        <v>91.7589</v>
      </c>
      <c r="AE25" s="1649">
        <f>AD25/BE25-1</f>
        <v/>
      </c>
      <c r="AF25" s="1659" t="n">
        <v>91.08240000000001</v>
      </c>
      <c r="AG25" s="1649">
        <f>AF25/BG25-1</f>
        <v/>
      </c>
      <c r="AH25" s="1659" t="n">
        <v>72.16589999999999</v>
      </c>
      <c r="AI25" s="1649">
        <f>AH25/BI25-1</f>
        <v/>
      </c>
      <c r="AJ25" s="1659" t="n">
        <v>70.55540000000001</v>
      </c>
      <c r="AK25" s="1649">
        <f>AJ25/BK25-1</f>
        <v/>
      </c>
      <c r="AL25" s="1659" t="n">
        <v>69.44499999999999</v>
      </c>
      <c r="AM25" s="1649">
        <f>AL25/BM25-1</f>
        <v/>
      </c>
      <c r="AN25" s="1659" t="n">
        <v>69.44499999999999</v>
      </c>
      <c r="AO25" s="1649">
        <f>AN25/BO25-1</f>
        <v/>
      </c>
      <c r="AP25" s="1659" t="n">
        <v>54.622672</v>
      </c>
      <c r="AQ25" s="1649">
        <f>AP25/BQ25-1</f>
        <v/>
      </c>
      <c r="AR25" s="1748">
        <f>X25+T25+V25+Z25+AB25+AD25+AF25+AH25+AJ25+AL25+AN25+AP25</f>
      </c>
      <c r="AS25" s="1595">
        <f>AR25/(AU25+AW25+AY25+BA25+BC25+BE25+BG25+BI25+BK25+BM25+BO25+BQ25)-1</f>
        <v/>
      </c>
      <c r="AT25" s="1597" t="n"/>
      <c r="AU25" s="1732" t="n">
        <v>232.7334</v>
      </c>
      <c r="AV25" s="1683" t="n">
        <v>0.445099382117738</v>
      </c>
      <c r="AW25" s="1697" t="n">
        <v>203.152984</v>
      </c>
      <c r="AX25" s="1684">
        <f>AW25/BX25-1</f>
        <v/>
      </c>
      <c r="AY25" s="1731" t="n">
        <v>199.956</v>
      </c>
      <c r="AZ25" s="1684">
        <f>AY25/BZ25-1</f>
        <v/>
      </c>
      <c r="BA25" s="1731" t="n">
        <v>196.0642</v>
      </c>
      <c r="BB25" s="1684">
        <f>BA25/CB25-1</f>
        <v/>
      </c>
      <c r="BC25" s="1753" t="n">
        <v>193.804712</v>
      </c>
      <c r="BD25" s="1684">
        <f>BC25/CD25-1</f>
        <v/>
      </c>
      <c r="BE25" s="1731" t="n">
        <v>164.001</v>
      </c>
      <c r="BF25" s="1684">
        <f>BE25/CF25-1</f>
        <v/>
      </c>
      <c r="BG25" s="1731" t="n">
        <v>149.860024</v>
      </c>
      <c r="BH25" s="1684">
        <f>BG25/CH25-1</f>
        <v/>
      </c>
      <c r="BI25" s="1731" t="n">
        <v>139.77956</v>
      </c>
      <c r="BJ25" s="1684">
        <f>BI25/CJ25-1</f>
        <v/>
      </c>
      <c r="BK25" s="1731" t="n">
        <v>134.82448</v>
      </c>
      <c r="BL25" s="1684">
        <f>BK25/CL25-1</f>
        <v/>
      </c>
      <c r="BM25" s="1731" t="n">
        <v>113.834724</v>
      </c>
      <c r="BN25" s="1684">
        <f>BM25/CN25-1</f>
        <v/>
      </c>
      <c r="BO25" s="1731" t="n">
        <v>115.287892</v>
      </c>
      <c r="BP25" s="1684">
        <f>BO25/CP25-1</f>
        <v/>
      </c>
      <c r="BQ25" s="1731" t="n">
        <v>112.271308</v>
      </c>
      <c r="BR25" s="1684">
        <f>BQ25/CR25-1</f>
        <v/>
      </c>
      <c r="BS25" s="1653">
        <f>AU25+AW25+AY25+BA25+BC25+BE25+BG25+BI25+BK25+BM25+BO25+BQ25</f>
        <v/>
      </c>
      <c r="BT25" s="1595">
        <f>BS25/CT25-1</f>
        <v/>
      </c>
      <c r="BU25" s="1651" t="n"/>
      <c r="BV25" s="1732" t="n">
        <v>161.0501</v>
      </c>
      <c r="BW25" s="1684">
        <f>BV25/CX25-1</f>
        <v/>
      </c>
      <c r="BX25" s="1732" t="n">
        <v>165.8486</v>
      </c>
      <c r="BY25" s="1684">
        <f>BX25/CY25-1</f>
        <v/>
      </c>
      <c r="BZ25" s="1697" t="n">
        <v>226.8266</v>
      </c>
      <c r="CA25" s="1595">
        <f>BZ25/CZ25-1</f>
        <v/>
      </c>
      <c r="CB25" s="1653" t="n">
        <v>220.5658</v>
      </c>
      <c r="CC25" s="1595" t="n">
        <v>0.293064674983585</v>
      </c>
      <c r="CD25" s="1659" t="n">
        <v>222.8496</v>
      </c>
      <c r="CE25" s="1595">
        <f>CD25/DB25-1</f>
        <v/>
      </c>
      <c r="CF25" s="1659" t="n">
        <v>219.3374</v>
      </c>
      <c r="CG25" s="1595">
        <f>CF25/DC25-1</f>
        <v/>
      </c>
      <c r="CH25" s="1659" t="n">
        <v>216.4183</v>
      </c>
      <c r="CI25" s="1595">
        <f>CH25/DD25-1</f>
        <v/>
      </c>
      <c r="CJ25" s="1653" t="n">
        <v>214.4803</v>
      </c>
      <c r="CK25" s="1595">
        <f>CJ25/DE25-1</f>
        <v/>
      </c>
      <c r="CL25" s="1653" t="n">
        <v>221.4374</v>
      </c>
      <c r="CM25" s="1595">
        <f>CL25/DF25-1</f>
        <v/>
      </c>
      <c r="CN25" s="1653" t="n">
        <v>227.3533</v>
      </c>
      <c r="CO25" s="1595">
        <f>CN25/DG25-1</f>
        <v/>
      </c>
      <c r="CP25" s="1653" t="n">
        <v>218.2133</v>
      </c>
      <c r="CQ25" s="1595">
        <f>CP25/DH25-1</f>
        <v/>
      </c>
      <c r="CR25" s="1653" t="n">
        <v>226.3978</v>
      </c>
      <c r="CS25" s="1595">
        <f>CR25/DI25-1</f>
        <v/>
      </c>
      <c r="CT25" s="1653">
        <f>BV25+BX25+BZ25+CB25+CD25+CF25+CH25+CJ25+CL25+CN25+CP25+CR25</f>
        <v/>
      </c>
      <c r="CU25" s="1595">
        <f>CT25/SUM(CX25:DI25)-1</f>
        <v/>
      </c>
      <c r="CV25" s="1657">
        <f>CR25/CP25-1</f>
        <v/>
      </c>
      <c r="CW25" s="1657" t="n"/>
      <c r="CX25" s="1734" t="n">
        <v>306.6833</v>
      </c>
      <c r="CY25" s="1732" t="n">
        <v>308.8046</v>
      </c>
      <c r="CZ25" s="1732" t="n">
        <v>175.4079</v>
      </c>
      <c r="DA25" s="1732" t="n">
        <v>170.576</v>
      </c>
      <c r="DB25" s="1697" t="n">
        <v>171.6396</v>
      </c>
      <c r="DC25" s="1697" t="n">
        <v>172.4551</v>
      </c>
      <c r="DD25" s="1697" t="n">
        <v>174.0934</v>
      </c>
      <c r="DE25" s="1697" t="n">
        <v>171.0632</v>
      </c>
      <c r="DF25" s="1697" t="n">
        <v>170.1641</v>
      </c>
      <c r="DG25" s="1697" t="n">
        <v>129.3776</v>
      </c>
      <c r="DH25" s="1697" t="n">
        <v>149.2745</v>
      </c>
      <c r="DI25" s="1697" t="n">
        <v>137.3468</v>
      </c>
      <c r="DJ25" s="1697" t="n">
        <v>2236.8861</v>
      </c>
      <c r="DK25" s="1702" t="n">
        <v>-0.501400051676933</v>
      </c>
      <c r="DL25" s="1661" t="n"/>
      <c r="DM25" s="1735" t="n">
        <v>517.5942</v>
      </c>
      <c r="DN25" s="219" t="n"/>
      <c r="DO25" s="1554" t="n">
        <v>260.6436</v>
      </c>
      <c r="DP25" s="1555" t="n"/>
      <c r="DQ25" s="1554" t="n">
        <v>435.9805</v>
      </c>
      <c r="DR25" s="76">
        <f>(DQ25-ER25)/ER25</f>
        <v/>
      </c>
      <c r="DS25" s="1736">
        <f>DM25+DO25+DQ25</f>
        <v/>
      </c>
      <c r="DT25" s="1554" t="n">
        <v>422.9915</v>
      </c>
      <c r="DU25" s="76">
        <f>(DT25-ET25)/ET25</f>
        <v/>
      </c>
      <c r="DV25" s="1554" t="n">
        <v>418.4388</v>
      </c>
      <c r="DW25" s="76">
        <f>(DV25-EV25)/EV25</f>
        <v/>
      </c>
      <c r="DX25" s="1554" t="n">
        <v>412.4421</v>
      </c>
      <c r="DY25" s="76">
        <f>(DX25-EX25)/EX25</f>
        <v/>
      </c>
      <c r="DZ25" s="1554" t="n">
        <v>386.2965</v>
      </c>
      <c r="EA25" s="76">
        <f>(DZ25-EZ25)/EZ25</f>
        <v/>
      </c>
      <c r="EB25" s="1554" t="n">
        <v>365.4591</v>
      </c>
      <c r="EC25" s="76">
        <f>(EB25-FB25)/FB25</f>
        <v/>
      </c>
      <c r="ED25" s="1554" t="n">
        <v>309.3693</v>
      </c>
      <c r="EE25" s="76">
        <f>(ED25-FD25)/FD25</f>
        <v/>
      </c>
      <c r="EF25" s="1554" t="n">
        <v>321.0472</v>
      </c>
      <c r="EG25" s="76">
        <f>(EF25-FF25)/FF25</f>
        <v/>
      </c>
      <c r="EH25" s="1554" t="n">
        <v>317.4131</v>
      </c>
      <c r="EI25" s="76">
        <f>(EH25-FH25)/FH25</f>
        <v/>
      </c>
      <c r="EJ25" s="1554" t="n">
        <v>318.6585</v>
      </c>
      <c r="EK25" s="76">
        <f>(EJ25-FJ25)/FJ25</f>
        <v/>
      </c>
      <c r="EL25" s="1731">
        <f>DM25+DO25+DQ25+DT25+DV25+DX25+DZ25+EB25+ED25+EF25+EH25+EJ25</f>
        <v/>
      </c>
      <c r="EM25" s="76">
        <f>(EL25-FL25)/FL25</f>
        <v/>
      </c>
      <c r="EN25" s="76" t="n"/>
      <c r="EO25" s="76" t="n"/>
      <c r="EP25" s="1553" t="n"/>
      <c r="EQ25" s="76" t="n"/>
      <c r="ER25" s="1553" t="n"/>
      <c r="ES25" s="76" t="n"/>
      <c r="ET25" s="1553" t="n"/>
      <c r="EU25" s="76" t="n"/>
      <c r="EV25" s="1553" t="n"/>
      <c r="EW25" s="76" t="n"/>
      <c r="EX25" s="1553" t="n"/>
      <c r="EY25" s="76" t="n"/>
      <c r="EZ25" s="1553" t="n"/>
      <c r="FA25" s="76" t="n"/>
      <c r="FB25" s="1553" t="n"/>
      <c r="FC25" s="76" t="n"/>
      <c r="FD25" s="1553" t="n"/>
      <c r="FE25" s="76" t="n"/>
      <c r="FF25" s="1553" t="n"/>
      <c r="FG25" s="76" t="n"/>
      <c r="FH25" s="1553" t="n"/>
      <c r="FI25" s="76" t="n"/>
      <c r="FJ25" s="1553" t="n"/>
      <c r="FK25" s="76" t="n"/>
      <c r="FL25" s="1736">
        <f>EN25+EP25+ER25+ET25+EV25+EX25+EZ25+FB25+FD25+FF25+FH25+FJ25</f>
        <v/>
      </c>
      <c r="FM25" s="76" t="n"/>
      <c r="FN25" s="1578" t="n"/>
      <c r="FO25" s="1578" t="n"/>
      <c r="FP25" s="1578" t="n"/>
      <c r="FQ25" s="1578" t="n"/>
      <c r="FR25" s="1578" t="n"/>
      <c r="FS25" s="1567" t="n"/>
      <c r="FT25" s="1816" t="n"/>
      <c r="FU25" s="1755" t="n"/>
      <c r="FV25" s="1755" t="n"/>
      <c r="FW25" s="1755" t="n"/>
      <c r="FX25" s="1668" t="n"/>
      <c r="FY25" s="1755" t="n"/>
      <c r="FZ25" s="1668" t="n"/>
      <c r="GA25" s="1755" t="n"/>
      <c r="GB25" s="1668" t="n"/>
      <c r="GC25" s="1669" t="n"/>
      <c r="GD25" s="1756" t="n"/>
      <c r="GE25" s="1670" t="n"/>
      <c r="GF25" s="1561" t="n"/>
      <c r="GG25" s="1757" t="n"/>
      <c r="GH25" s="1660" t="n"/>
      <c r="GI25" s="1758" t="n"/>
      <c r="GJ25" s="1660" t="n"/>
      <c r="GK25" s="1784" t="n"/>
      <c r="GL25" s="1660" t="n"/>
      <c r="GM25" s="1784" t="n"/>
      <c r="GN25" s="1660" t="n"/>
      <c r="GO25" s="1784" t="n"/>
      <c r="GP25" s="1660" t="n"/>
      <c r="GQ25" s="1791" t="n"/>
      <c r="GR25" s="1660" t="n"/>
      <c r="GS25" s="1758" t="n"/>
      <c r="GT25" s="1660" t="n"/>
      <c r="GU25" s="1758" t="n"/>
      <c r="GV25" s="1660" t="n"/>
      <c r="GW25" s="1758" t="n"/>
      <c r="GX25" s="1660" t="n"/>
      <c r="GY25" s="1758" t="n"/>
      <c r="GZ25" s="1660" t="n"/>
      <c r="HA25" s="1758" t="n"/>
      <c r="HB25" s="1660" t="n"/>
      <c r="HC25" s="1758" t="n"/>
      <c r="HD25" s="1660" t="n"/>
      <c r="HE25" s="1671" t="n"/>
      <c r="HF25" s="1758" t="n"/>
      <c r="HG25" s="1760" t="n"/>
      <c r="HH25" s="1661" t="n"/>
      <c r="HI25" s="1749" t="n"/>
      <c r="HJ25" s="1757" t="n"/>
      <c r="HK25" s="1761" t="n"/>
      <c r="HL25" s="1762" t="n"/>
      <c r="HM25" s="1761" t="n"/>
      <c r="HN25" s="1762" t="n"/>
      <c r="HO25" s="1763" t="n"/>
      <c r="HP25" s="1764" t="n"/>
      <c r="HQ25" s="1765" t="n"/>
      <c r="HR25" s="1764" t="n"/>
      <c r="HS25" s="1765" t="n"/>
      <c r="HT25" s="1763" t="n"/>
      <c r="HU25" s="1764" t="n"/>
      <c r="HV25" s="1765" t="n"/>
      <c r="HW25" s="1764" t="n"/>
      <c r="HX25" s="1765" t="n"/>
      <c r="HY25" s="1764" t="n"/>
      <c r="HZ25" s="1680" t="n"/>
      <c r="IA25" s="1764" t="n"/>
      <c r="IB25" s="1680" t="n"/>
      <c r="IC25" s="1764" t="n"/>
      <c r="ID25" s="1680" t="n"/>
      <c r="IE25" s="1764" t="n"/>
      <c r="IF25" s="1549" t="n"/>
      <c r="IG25" s="1764" t="n"/>
      <c r="IH25" s="1549" t="n"/>
      <c r="II25" s="1638" t="n"/>
      <c r="IJ25" s="76" t="n"/>
      <c r="IK25" s="1561" t="n"/>
      <c r="IL25" s="1787" t="n"/>
      <c r="IM25" s="1765" t="n"/>
      <c r="IN25" s="1758" t="n"/>
      <c r="IO25" s="1765" t="n"/>
      <c r="IP25" s="1817" t="n"/>
      <c r="IQ25" s="1641" t="n"/>
      <c r="IR25" s="1818" t="n"/>
      <c r="IS25" s="1765" t="n"/>
      <c r="IT25" s="1818" t="n"/>
      <c r="IU25" s="1765" t="n"/>
      <c r="IV25" s="1818" t="n"/>
      <c r="IW25" s="1761" t="n"/>
      <c r="IX25" s="1819" t="n"/>
      <c r="IY25" s="1761" t="n"/>
      <c r="IZ25" s="1769" t="n"/>
      <c r="JA25" s="1761" t="n"/>
      <c r="JB25" s="1769" t="n"/>
      <c r="JC25" s="1760" t="n"/>
      <c r="JD25" s="1769" t="n"/>
      <c r="JE25" s="1761" t="n"/>
      <c r="JF25" s="1758" t="n"/>
      <c r="JG25" s="1761" t="n"/>
      <c r="JH25" s="1769" t="n"/>
      <c r="JI25" s="1761" t="n"/>
      <c r="JJ25" s="1985">
        <f>JH25+JF25+JD25+JB25+IZ25+IX25+IV25+IT25+IR25+IP25+IN25+IL25</f>
        <v/>
      </c>
      <c r="JK25" s="1645" t="n"/>
      <c r="JL25" s="1647" t="n"/>
      <c r="JM25" s="1551" t="n"/>
      <c r="JN25" s="1339" t="n"/>
      <c r="JO25" s="1339" t="n"/>
      <c r="JP25" s="1339" t="n"/>
      <c r="JQ25" s="1339" t="n"/>
      <c r="JR25" s="1339" t="n"/>
      <c r="JS25" s="1339" t="n"/>
      <c r="JT25" s="1339" t="n"/>
      <c r="JU25" s="1339" t="n"/>
      <c r="JV25" s="1339" t="n"/>
      <c r="JW25" s="1339" t="n"/>
      <c r="JX25" s="1339" t="n"/>
      <c r="JY25" s="1339" t="n"/>
    </row>
    <row r="26" hidden="1" ht="28.8" customFormat="1" customHeight="1" s="260">
      <c r="A26" s="1536" t="inlineStr">
        <is>
          <t>鄂州市</t>
        </is>
      </c>
      <c r="B26" s="1593" t="inlineStr">
        <is>
          <t>客运量            （万人）</t>
        </is>
      </c>
      <c r="C26" s="1653" t="n">
        <v>58.6181</v>
      </c>
      <c r="D26" s="1595">
        <f>C26/T26-1</f>
        <v/>
      </c>
      <c r="E26" s="1653" t="n">
        <v>51.2609</v>
      </c>
      <c r="F26" s="1595">
        <f>E26/V26-1</f>
        <v/>
      </c>
      <c r="G26" s="1653" t="n">
        <v>51.4017</v>
      </c>
      <c r="H26" s="1595">
        <f>G26/X26-1</f>
        <v/>
      </c>
      <c r="I26" s="1653" t="n">
        <v>51.5443</v>
      </c>
      <c r="J26" s="1595">
        <f>I26/Z26-1</f>
        <v/>
      </c>
      <c r="K26" s="1653" t="n">
        <v>51.6972</v>
      </c>
      <c r="L26" s="1595">
        <f>K26/AB26-1</f>
      </c>
      <c r="M26" s="1653" t="n">
        <v>50.2205</v>
      </c>
      <c r="N26" s="1595">
        <f>M26/AD26-1</f>
      </c>
      <c r="O26" s="1653" t="n">
        <v>49.3355</v>
      </c>
      <c r="P26" s="1595">
        <f>O26/AF26-1</f>
      </c>
      <c r="Q26" s="1653">
        <f>G26+E26+C26+I26+K26+M26+O26</f>
      </c>
      <c r="R26" s="1595">
        <f>Q26/SUM(T26+V26+X26+Z26+AB26+AD26+AF26)-1</f>
      </c>
      <c r="S26" s="1595" t="n"/>
      <c r="T26" s="1653" t="n">
        <v>55.2327</v>
      </c>
      <c r="U26" s="1595">
        <f>T26/AU26-1</f>
        <v/>
      </c>
      <c r="V26" s="1653" t="n">
        <v>51.4976</v>
      </c>
      <c r="W26" s="1595">
        <f>V26/AW26-1</f>
        <v/>
      </c>
      <c r="X26" s="1653" t="n">
        <v>52.4615</v>
      </c>
      <c r="Y26" s="1595">
        <f>X26/AY26-1</f>
        <v/>
      </c>
      <c r="Z26" s="1653" t="n">
        <v>52.8375</v>
      </c>
      <c r="AA26" s="1595">
        <f>Z26/BA26-1</f>
        <v/>
      </c>
      <c r="AB26" s="1659" t="n">
        <v>53.0121</v>
      </c>
      <c r="AC26" s="1595">
        <f>AB26/BC26-1</f>
        <v/>
      </c>
      <c r="AD26" s="1659" t="n">
        <v>54.2703</v>
      </c>
      <c r="AE26" s="1595">
        <f>AD26/BE26-1</f>
        <v/>
      </c>
      <c r="AF26" s="1659" t="n">
        <v>50.3549</v>
      </c>
      <c r="AG26" s="1595">
        <f>AF26/BG26-1</f>
        <v/>
      </c>
      <c r="AH26" s="1659" t="n">
        <v>48.9525</v>
      </c>
      <c r="AI26" s="1595">
        <f>AH26/BI26-1</f>
        <v/>
      </c>
      <c r="AJ26" s="1659" t="n">
        <v>49.2128</v>
      </c>
      <c r="AK26" s="1595">
        <f>AJ26/BK26-1</f>
        <v/>
      </c>
      <c r="AL26" s="1659" t="n">
        <v>49.5826</v>
      </c>
      <c r="AM26" s="1595">
        <f>AL26/BM26-1</f>
        <v/>
      </c>
      <c r="AN26" s="1659" t="n">
        <v>52.5038</v>
      </c>
      <c r="AO26" s="1595">
        <f>AN26/BO26-1</f>
        <v/>
      </c>
      <c r="AP26" s="1659" t="n">
        <v>60.2661</v>
      </c>
      <c r="AQ26" s="1595">
        <f>AP26/BQ26-1</f>
        <v/>
      </c>
      <c r="AR26" s="1748">
        <f>X26+T26+V26+Z26+AB26+AD26+AF26+AH26+AJ26+AL26+AN26+AP26</f>
      </c>
      <c r="AS26" s="1595">
        <f>AR26/(AU26+AW26+AY26+BA26+BC26+BE26+BG26+BI26+BK26+BM26+BO26+BQ26)-1</f>
        <v/>
      </c>
      <c r="AT26" s="1597" t="n"/>
      <c r="AU26" s="1704" t="n">
        <v>46.8736</v>
      </c>
      <c r="AV26" s="1598" t="n">
        <v>0.232928526149387</v>
      </c>
      <c r="AW26" s="1603" t="n">
        <v>46.7568</v>
      </c>
      <c r="AX26" s="1598">
        <f>AW26/BX26-1</f>
        <v/>
      </c>
      <c r="AY26" s="1603" t="n">
        <v>49.9574</v>
      </c>
      <c r="AZ26" s="1598">
        <f>AY26/BZ26-1</f>
        <v/>
      </c>
      <c r="BA26" s="1603" t="n">
        <v>50.507</v>
      </c>
      <c r="BB26" s="1598">
        <f>BA26/CB26-1</f>
        <v/>
      </c>
      <c r="BC26" s="1705" t="n">
        <v>52.0614</v>
      </c>
      <c r="BD26" s="1598">
        <f>BC26/CD26-1</f>
        <v/>
      </c>
      <c r="BE26" s="1706" t="n">
        <v>56.8209</v>
      </c>
      <c r="BF26" s="1598">
        <f>BE26/CF26-1</f>
        <v/>
      </c>
      <c r="BG26" s="1706" t="n">
        <v>54.1276</v>
      </c>
      <c r="BH26" s="1598">
        <f>BG26/CH26-1</f>
        <v/>
      </c>
      <c r="BI26" s="1706" t="n">
        <v>53.8583</v>
      </c>
      <c r="BJ26" s="1598">
        <f>BI26/CJ26-1</f>
        <v/>
      </c>
      <c r="BK26" s="1706" t="n">
        <v>52.6862</v>
      </c>
      <c r="BL26" s="1598">
        <f>BK26/CL26-1</f>
        <v/>
      </c>
      <c r="BM26" s="1706" t="n">
        <v>56.0179</v>
      </c>
      <c r="BN26" s="1598">
        <f>BM26/CN26-1</f>
        <v/>
      </c>
      <c r="BO26" s="1706" t="n">
        <v>61.1577</v>
      </c>
      <c r="BP26" s="1598">
        <f>BO26/CP26-1</f>
        <v/>
      </c>
      <c r="BQ26" s="1706" t="n">
        <v>58.2269</v>
      </c>
      <c r="BR26" s="1598">
        <f>BQ26/CR26-1</f>
        <v/>
      </c>
      <c r="BS26" s="1603">
        <f>AU26+AW26+AY26+BA26+BC26+BE26+BG26+BI26+BK26+BM26+BO26+BQ26</f>
        <v/>
      </c>
      <c r="BT26" s="1598">
        <f>BS26/CT26-1</f>
        <v/>
      </c>
      <c r="BU26" s="1601" t="n"/>
      <c r="BV26" s="1704" t="n">
        <v>38.0181</v>
      </c>
      <c r="BW26" s="1598">
        <f>BV26/CX26-1</f>
        <v/>
      </c>
      <c r="BX26" s="1704" t="n">
        <v>42.9312</v>
      </c>
      <c r="BY26" s="1598">
        <f>BX26/CY26-1</f>
        <v/>
      </c>
      <c r="BZ26" s="1603" t="n">
        <v>50.5923</v>
      </c>
      <c r="CA26" s="1598">
        <f>BZ26/CZ26-1</f>
        <v/>
      </c>
      <c r="CB26" s="1603" t="n">
        <v>54.0876</v>
      </c>
      <c r="CC26" s="1598" t="n">
        <v>1.69036320768795</v>
      </c>
      <c r="CD26" s="1706" t="n">
        <v>55.0261</v>
      </c>
      <c r="CE26" s="1598">
        <f>CD26/DB26-1</f>
        <v/>
      </c>
      <c r="CF26" s="1706" t="n">
        <v>68.0809</v>
      </c>
      <c r="CG26" s="1598">
        <f>CF26/DC26-1</f>
        <v/>
      </c>
      <c r="CH26" s="1706" t="n">
        <v>61.2707</v>
      </c>
      <c r="CI26" s="1598">
        <f>CH26/DD26-1</f>
        <v/>
      </c>
      <c r="CJ26" s="1603" t="n">
        <v>55.3821</v>
      </c>
      <c r="CK26" s="1598">
        <f>CJ26/DE26-1</f>
        <v/>
      </c>
      <c r="CL26" s="1603" t="n">
        <v>53.3731</v>
      </c>
      <c r="CM26" s="1598">
        <f>CL26/DF26-1</f>
        <v/>
      </c>
      <c r="CN26" s="1603" t="n">
        <v>57.1534</v>
      </c>
      <c r="CO26" s="1598">
        <f>CN26/DG26-1</f>
        <v/>
      </c>
      <c r="CP26" s="1603" t="n">
        <v>51.6529</v>
      </c>
      <c r="CQ26" s="1598">
        <f>CP26/DH26-1</f>
        <v/>
      </c>
      <c r="CR26" s="1603" t="n">
        <v>49.4223</v>
      </c>
      <c r="CS26" s="1598">
        <f>CR26/DI26-1</f>
        <v/>
      </c>
      <c r="CT26" s="1603">
        <f>BV26+BX26+BZ26+CB26+CD26+CF26+CH26+CJ26+CL26+CN26+CP26+CR26</f>
        <v/>
      </c>
      <c r="CU26" s="1598">
        <f>CT26/SUM(CX26:DI26)-1</f>
        <v/>
      </c>
      <c r="CV26" s="1606">
        <f>CR26/CP26-1</f>
        <v/>
      </c>
      <c r="CW26" s="1606" t="n"/>
      <c r="CX26" s="1710" t="n">
        <v>42.8966</v>
      </c>
      <c r="CY26" s="1704" t="n">
        <v>41.05</v>
      </c>
      <c r="CZ26" s="1704" t="n">
        <v>43.8297</v>
      </c>
      <c r="DA26" s="1704" t="n">
        <v>20.1042</v>
      </c>
      <c r="DB26" s="1603" t="n">
        <v>38.9416</v>
      </c>
      <c r="DC26" s="1603" t="n">
        <v>44.9707</v>
      </c>
      <c r="DD26" s="1603" t="n">
        <v>51.9949</v>
      </c>
      <c r="DE26" s="1603" t="n">
        <v>48.6239</v>
      </c>
      <c r="DF26" s="1603" t="n">
        <v>42.2432</v>
      </c>
      <c r="DG26" s="1603" t="n">
        <v>43.0938</v>
      </c>
      <c r="DH26" s="1603" t="n">
        <v>32.5357</v>
      </c>
      <c r="DI26" s="1603" t="n">
        <v>27.9871</v>
      </c>
      <c r="DJ26" s="1603" t="n">
        <v>478.2714</v>
      </c>
      <c r="DK26" s="1609" t="n">
        <v>-0.153855231063703</v>
      </c>
      <c r="DL26" s="1610" t="n"/>
      <c r="DM26" s="1711" t="n">
        <v>53.1155</v>
      </c>
      <c r="DN26" s="1612">
        <f>(DM26-DV26)/DV26</f>
        <v/>
      </c>
      <c r="DO26" s="1800" t="n">
        <v>54.4053</v>
      </c>
      <c r="DP26" s="1801" t="n"/>
      <c r="DQ26" s="1800" t="n">
        <v>52.8281</v>
      </c>
      <c r="DR26" s="1614">
        <f>(DQ26-ER26)/ER26</f>
        <v/>
      </c>
      <c r="DS26" s="1712">
        <f>DM26+DO26+DQ26</f>
        <v/>
      </c>
      <c r="DT26" s="1800" t="n">
        <v>55.2734</v>
      </c>
      <c r="DU26" s="1614">
        <f>(DT26-ET26)/ET26</f>
        <v/>
      </c>
      <c r="DV26" s="1800" t="n">
        <v>54.4659</v>
      </c>
      <c r="DW26" s="1614">
        <f>(DV26-EV26)/EV26</f>
        <v/>
      </c>
      <c r="DX26" s="1800" t="n">
        <v>50.5827</v>
      </c>
      <c r="DY26" s="1614">
        <f>(DX26-EX26)/EX26</f>
        <v/>
      </c>
      <c r="DZ26" s="1800" t="n">
        <v>48.1378</v>
      </c>
      <c r="EA26" s="1614">
        <f>(DZ26-EZ26)/EZ26</f>
        <v/>
      </c>
      <c r="EB26" s="1800" t="n">
        <v>25.4038</v>
      </c>
      <c r="EC26" s="1614">
        <f>(EB26-FB26)/FB26</f>
        <v/>
      </c>
      <c r="ED26" s="1800" t="n">
        <v>41.1191</v>
      </c>
      <c r="EE26" s="1614">
        <f>(ED26-FD26)/FD26</f>
        <v/>
      </c>
      <c r="EF26" s="1800" t="n">
        <v>45.1472</v>
      </c>
      <c r="EG26" s="1614">
        <f>(EF26-FF26)/FF26</f>
        <v/>
      </c>
      <c r="EH26" s="1800" t="n">
        <v>42.9876</v>
      </c>
      <c r="EI26" s="1614">
        <f>(EH26-FH26)/FH26</f>
        <v/>
      </c>
      <c r="EJ26" s="1800" t="n">
        <v>41.7695</v>
      </c>
      <c r="EK26" s="1614">
        <f>(EJ26-FJ26)/FJ26</f>
        <v/>
      </c>
      <c r="EL26" s="1709">
        <f>DM26+DO26+DQ26+DT26+DV26+DX26+DZ26+EB26+ED26+EF26+EH26+EJ26</f>
        <v/>
      </c>
      <c r="EM26" s="1614">
        <f>(EL26-FL26)/FL26</f>
        <v/>
      </c>
      <c r="EN26" s="1821" t="n">
        <v>117.1407</v>
      </c>
      <c r="EO26" s="1614">
        <f>(EN26-FN26)/FN26</f>
        <v/>
      </c>
      <c r="EP26" s="1800" t="n">
        <v>0</v>
      </c>
      <c r="EQ26" s="1614">
        <f>(EP26-FO26)/FO26</f>
        <v/>
      </c>
      <c r="ER26" s="1800" t="n">
        <v>0.86</v>
      </c>
      <c r="ES26" s="1614">
        <f>(ER26-FP26)/FP26</f>
        <v/>
      </c>
      <c r="ET26" s="1800" t="n">
        <v>38.487</v>
      </c>
      <c r="EU26" s="1614">
        <f>(ET26-FQ26)/FQ26</f>
        <v/>
      </c>
      <c r="EV26" s="1800" t="n">
        <v>28.0066</v>
      </c>
      <c r="EW26" s="1614">
        <f>(EV26-FR26)/FR26</f>
        <v/>
      </c>
      <c r="EX26" s="1800" t="n">
        <v>34.1927</v>
      </c>
      <c r="EY26" s="1614">
        <f>(EX26-FS26)/FS26</f>
        <v/>
      </c>
      <c r="EZ26" s="1800" t="n">
        <v>34.9559</v>
      </c>
      <c r="FA26" s="1614">
        <f>(EZ26-FT26)/FT26</f>
        <v/>
      </c>
      <c r="FB26" s="1800" t="n">
        <v>55.5053</v>
      </c>
      <c r="FC26" s="1614">
        <f>(FB26-FU26)/FU26</f>
        <v/>
      </c>
      <c r="FD26" s="1800" t="n">
        <v>47.7859</v>
      </c>
      <c r="FE26" s="1614">
        <f>(FD26-FV26)/FV26</f>
        <v/>
      </c>
      <c r="FF26" s="1800" t="n">
        <v>62.1616</v>
      </c>
      <c r="FG26" s="1614">
        <f>(FF26-FW26)/FW26</f>
        <v/>
      </c>
      <c r="FH26" s="1800" t="n">
        <v>50.933</v>
      </c>
      <c r="FI26" s="1614">
        <f>(FH26-FY26)/FY26</f>
        <v/>
      </c>
      <c r="FJ26" s="1800" t="n">
        <v>48.3256</v>
      </c>
      <c r="FK26" s="1614">
        <f>(FJ26-GA26)/GA26</f>
        <v/>
      </c>
      <c r="FL26" s="1712">
        <f>EN26+EP26+ER26+ET26+EV26+EX26+EZ26+FB26+FD26+FF26+FH26+FJ26</f>
        <v/>
      </c>
      <c r="FM26" s="1614">
        <f>(FL26-(FN26+FO26+FP26+FQ26+FR26+FS26+FT26+FU26+FV26+FW26+FY26+GA26))/(FN26+FO26+FP26+FQ26+FR26+FS26+FT26+FU26+FV26+FW26+FY26+GA26)</f>
        <v/>
      </c>
      <c r="FN26" s="1821" t="n">
        <v>139.0724</v>
      </c>
      <c r="FO26" s="1821" t="n">
        <v>183.4942</v>
      </c>
      <c r="FP26" s="1821" t="n">
        <v>153.4904</v>
      </c>
      <c r="FQ26" s="1821" t="n">
        <v>118.3486</v>
      </c>
      <c r="FR26" s="1821" t="n">
        <v>126.612</v>
      </c>
      <c r="FS26" s="1998" t="n">
        <v>113.4463</v>
      </c>
      <c r="FT26" s="1824" t="inlineStr">
        <is>
          <t>113.7518</t>
        </is>
      </c>
      <c r="FU26" s="1715" t="inlineStr">
        <is>
          <t>106.5756</t>
        </is>
      </c>
      <c r="FV26" s="1715" t="inlineStr">
        <is>
          <t>106.2796</t>
        </is>
      </c>
      <c r="FW26" s="1715" t="inlineStr">
        <is>
          <t>112.6674</t>
        </is>
      </c>
      <c r="FX26" s="1621">
        <f>(FW26-GY26)/GY26</f>
        <v/>
      </c>
      <c r="FY26" s="1715" t="inlineStr">
        <is>
          <t>96.0000</t>
        </is>
      </c>
      <c r="FZ26" s="1621">
        <f>(FY26-HA26)/HA26</f>
        <v/>
      </c>
      <c r="GA26" s="1715" t="inlineStr">
        <is>
          <t>111.2800</t>
        </is>
      </c>
      <c r="GB26" s="1621">
        <f>(GA26-HC26)/HC26</f>
        <v/>
      </c>
      <c r="GC26" s="1717">
        <f>FN26+FO26+FP26+FQ26+FR26+FS26+FT26+FU26+FV26+FW26+FY26+GA26</f>
        <v/>
      </c>
      <c r="GD26" s="1716">
        <f>(GC26-HE26)/HE26</f>
        <v/>
      </c>
      <c r="GE26" s="1560" t="n"/>
      <c r="GF26" s="1804" t="n"/>
      <c r="GG26" s="1980" t="n">
        <v>148.8679</v>
      </c>
      <c r="GH26" s="1621">
        <f>(GG26-HJ26)/HJ26</f>
        <v/>
      </c>
      <c r="GI26" s="1717" t="n">
        <v>203.0791</v>
      </c>
      <c r="GJ26" s="1621">
        <f>(GI26-HL26)/HL26</f>
        <v/>
      </c>
      <c r="GK26" s="1802" t="n">
        <v>179.6681</v>
      </c>
      <c r="GL26" s="1621">
        <f>(GK26-HN26)/HN26</f>
        <v/>
      </c>
      <c r="GM26" s="1802" t="n">
        <v>142.1434</v>
      </c>
      <c r="GN26" s="1621">
        <f>(GM26-HP26)/HP26</f>
        <v/>
      </c>
      <c r="GO26" s="1802" t="n">
        <v>153.6181</v>
      </c>
      <c r="GP26" s="1621">
        <f>(GO26-HR26)/HR26</f>
        <v/>
      </c>
      <c r="GQ26" s="1717" t="n">
        <v>151.161</v>
      </c>
      <c r="GR26" s="1621">
        <f>(GQ26-HU26)/HU26</f>
        <v/>
      </c>
      <c r="GS26" s="1717" t="n">
        <v>151.1451</v>
      </c>
      <c r="GT26" s="1621">
        <f>(GS26-HW26)/HW26</f>
        <v/>
      </c>
      <c r="GU26" s="1717" t="n">
        <v>142.9969</v>
      </c>
      <c r="GV26" s="1621">
        <f>(GU26-HY26)/HY26</f>
        <v/>
      </c>
      <c r="GW26" s="1717" t="n">
        <v>141.3105</v>
      </c>
      <c r="GX26" s="1621">
        <f>(GW26-IA26)/IA26</f>
        <v/>
      </c>
      <c r="GY26" s="1717" t="n">
        <v>156.2871</v>
      </c>
      <c r="GZ26" s="1621">
        <f>(GY26-IC26)/IC26</f>
        <v/>
      </c>
      <c r="HA26" s="1717" t="n">
        <v>132.7002</v>
      </c>
      <c r="HB26" s="1621">
        <f>(HA26-IE26)/IE26</f>
        <v/>
      </c>
      <c r="HC26" s="1717" t="n">
        <v>152.2299</v>
      </c>
      <c r="HD26" s="1621">
        <f>(HC26-IG26)/IG26</f>
        <v/>
      </c>
      <c r="HE26" s="1717">
        <f>GG26+GI26+GK26+GM26+GO26+GQ26+GS26+GU26+GW26+GY26+HA26+HC26</f>
        <v/>
      </c>
      <c r="HF26" s="1717">
        <f>HC26+HA26+GY26+GW26+GU26+GS26+GQ26+GO26+GM26+GK26+GI26+GG26</f>
        <v/>
      </c>
      <c r="HG26" s="1623" t="n"/>
      <c r="HH26" s="1610" t="n"/>
      <c r="HI26" s="1743" t="n"/>
      <c r="HJ26" s="1980" t="n">
        <v>156.05</v>
      </c>
      <c r="HK26" s="1626">
        <f>(HJ26-IL26)/IL26</f>
        <v/>
      </c>
      <c r="HL26" s="1719" t="n">
        <v>222.8253</v>
      </c>
      <c r="HM26" s="1626">
        <f>(HL26-IN26)/IN26</f>
        <v/>
      </c>
      <c r="HN26" s="1719" t="n">
        <v>187.0589</v>
      </c>
      <c r="HO26" s="1723">
        <f>(HN26-IP26)/IP26</f>
        <v/>
      </c>
      <c r="HP26" s="1721" t="n">
        <v>149.5705</v>
      </c>
      <c r="HQ26" s="1722">
        <f>(HP26-IR26)/IR26</f>
        <v/>
      </c>
      <c r="HR26" s="1721" t="n">
        <v>160.4858</v>
      </c>
      <c r="HS26" s="1722">
        <f>(HR26-IT26)/IT26</f>
        <v/>
      </c>
      <c r="HT26" s="1723" t="n"/>
      <c r="HU26" s="1721" t="n">
        <v>157.8559</v>
      </c>
      <c r="HV26" s="1722">
        <f>(HU26-IV26)/IV26</f>
        <v/>
      </c>
      <c r="HW26" s="1721" t="n">
        <v>155.7889</v>
      </c>
      <c r="HX26" s="1722">
        <f>(HW26-IX26)/IX26</f>
        <v/>
      </c>
      <c r="HY26" s="1721" t="n">
        <v>150.8924</v>
      </c>
      <c r="HZ26" s="1637">
        <f>(HY26-IZ26)/IZ26</f>
        <v/>
      </c>
      <c r="IA26" s="1721" t="n">
        <v>151.4648</v>
      </c>
      <c r="IB26" s="1637">
        <f>(IA26-JB26)/JB26</f>
        <v/>
      </c>
      <c r="IC26" s="1721" t="n">
        <v>164.5305</v>
      </c>
      <c r="ID26" s="1637">
        <f>(IC26-JD26)/JD26</f>
        <v/>
      </c>
      <c r="IE26" s="1721" t="n">
        <v>139.9992</v>
      </c>
      <c r="IF26" s="1637">
        <f>(IE26-JF26)/JF26</f>
        <v/>
      </c>
      <c r="IG26" s="1717" t="n">
        <v>163.1346</v>
      </c>
      <c r="IH26" s="1549">
        <f>(IG26-JH26)/JH26</f>
        <v/>
      </c>
      <c r="II26" s="1983">
        <f>HJ26+HL26+HN26+HP26+HR26+HU26+HW26+HY26+IA26+IC26+IE26+IG26</f>
        <v/>
      </c>
      <c r="IJ26" s="76">
        <f>II26/JJ26-1</f>
        <v/>
      </c>
      <c r="IK26" s="1561" t="n"/>
      <c r="IL26" s="1999" t="n">
        <v>158.81</v>
      </c>
      <c r="IM26" s="1660">
        <f>IL26/JN26-1</f>
        <v/>
      </c>
      <c r="IN26" s="1791" t="n">
        <v>233.7</v>
      </c>
      <c r="IO26" s="1660">
        <f>IN26/JO26-1</f>
        <v/>
      </c>
      <c r="IP26" s="1791" t="n">
        <v>196.06</v>
      </c>
      <c r="IQ26" s="1641">
        <f>(IP26-JP26)/JP26</f>
        <v/>
      </c>
      <c r="IR26" s="1790" t="n">
        <v>157.21</v>
      </c>
      <c r="IS26" s="1765">
        <f>(IR26-JQ26)/JQ26</f>
        <v/>
      </c>
      <c r="IT26" s="1790" t="n">
        <v>159.21</v>
      </c>
      <c r="IU26" s="1765">
        <f>(IT26-JR26)/JR26</f>
        <v/>
      </c>
      <c r="IV26" s="1790" t="n">
        <v>160.26</v>
      </c>
      <c r="IW26" s="1660">
        <f>(IV26-JS26)/JS26</f>
        <v/>
      </c>
      <c r="IX26" s="1790" t="n">
        <v>160.44</v>
      </c>
      <c r="IY26" s="1660">
        <f>(IX26-JT26)/JT26</f>
        <v/>
      </c>
      <c r="IZ26" s="1791" t="n">
        <v>157.03</v>
      </c>
      <c r="JA26" s="1660">
        <f>(IZ26-JU26)/JU26</f>
        <v/>
      </c>
      <c r="JB26" s="1791" t="n">
        <v>158.93</v>
      </c>
      <c r="JC26" s="1760">
        <f>(JB26-JV26)/JV26</f>
        <v/>
      </c>
      <c r="JD26" s="1791" t="n">
        <v>170</v>
      </c>
      <c r="JE26" s="1761">
        <f>(JD26-JW26)/JW26</f>
        <v/>
      </c>
      <c r="JF26" s="1714" t="n">
        <v>146.94</v>
      </c>
      <c r="JG26" s="1792">
        <f>(JF26-JX26)/JX26</f>
        <v/>
      </c>
      <c r="JH26" s="1730" t="n">
        <v>170.036</v>
      </c>
      <c r="JI26" s="1792">
        <f>(JH26-JY26)/JY26</f>
        <v/>
      </c>
      <c r="JJ26" s="1985">
        <f>JH26+JF26+JD26+JB26+IZ26+IX26+IV26+IT26+IR26+IP26+IN26+IL26</f>
        <v/>
      </c>
      <c r="JK26" s="1645">
        <f>JJ26/JM26-1</f>
        <v/>
      </c>
      <c r="JL26" s="1647" t="n"/>
      <c r="JM26" s="1994" t="n">
        <v>2123.36168546811</v>
      </c>
      <c r="JN26" s="1800" t="n">
        <v>178.296856572055</v>
      </c>
      <c r="JO26" s="1800" t="n">
        <v>245.997953543466</v>
      </c>
      <c r="JP26" s="1800" t="n">
        <v>197.643935902618</v>
      </c>
      <c r="JQ26" s="1800" t="n">
        <v>162.441980812802</v>
      </c>
      <c r="JR26" s="1800" t="n">
        <v>165.558009010536</v>
      </c>
      <c r="JS26" s="1800" t="n">
        <v>167.578564714356</v>
      </c>
      <c r="JT26" s="1800" t="n">
        <v>168.605506868095</v>
      </c>
      <c r="JU26" s="1800" t="n">
        <v>164.64508823797</v>
      </c>
      <c r="JV26" s="1800" t="n">
        <v>165.76256122965</v>
      </c>
      <c r="JW26" s="1800" t="n">
        <v>175.744366388903</v>
      </c>
      <c r="JX26" s="1800" t="n">
        <v>153.944728630881</v>
      </c>
      <c r="JY26" s="1800" t="n">
        <v>177.142133556779</v>
      </c>
    </row>
    <row r="27" hidden="1" ht="28.8" customHeight="1" s="21">
      <c r="A27" s="1978" t="n"/>
      <c r="B27" s="1337" t="inlineStr">
        <is>
          <t>旅客周转量        （万人公里）</t>
        </is>
      </c>
      <c r="C27" s="1659" t="n">
        <v>2574.3453</v>
      </c>
      <c r="D27" s="1595">
        <f>C27/T27-1</f>
        <v/>
      </c>
      <c r="E27" s="1653" t="n">
        <v>2270.4778</v>
      </c>
      <c r="F27" s="1595">
        <f>E27/V27-1</f>
        <v/>
      </c>
      <c r="G27" s="1653" t="n">
        <v>2312.8897</v>
      </c>
      <c r="H27" s="1595">
        <f>G27/X27-1</f>
        <v/>
      </c>
      <c r="I27" s="1653" t="n">
        <v>2341.8271</v>
      </c>
      <c r="J27" s="1595">
        <f>I27/Z27-1</f>
        <v/>
      </c>
      <c r="K27" s="1653" t="n">
        <v>2329.9036</v>
      </c>
      <c r="L27" s="1595">
        <f>K27/AB27-1</f>
      </c>
      <c r="M27" s="1653" t="n">
        <v>2252.8378</v>
      </c>
      <c r="N27" s="1595">
        <f>M27/AD27-1</f>
      </c>
      <c r="O27" s="1653" t="n">
        <v>2284.0421</v>
      </c>
      <c r="P27" s="1595">
        <f>O27/AF27-1</f>
      </c>
      <c r="Q27" s="1653">
        <f>G27+E27+C27+I27+K27+M27+O27</f>
      </c>
      <c r="R27" s="1595">
        <f>Q27/SUM(T27+V27+X27+Z27+AB27+AD27+AF27)-1</f>
      </c>
      <c r="S27" s="1595" t="n"/>
      <c r="T27" s="1659" t="n">
        <v>2279.1988</v>
      </c>
      <c r="U27" s="1595">
        <f>T27/AU27-1</f>
        <v/>
      </c>
      <c r="V27" s="1731" t="n">
        <v>2077.1294</v>
      </c>
      <c r="W27" s="1649">
        <f>V27/AW27-1</f>
        <v/>
      </c>
      <c r="X27" s="1731" t="n">
        <v>2185.5626</v>
      </c>
      <c r="Y27" s="1649">
        <f>X27/AY27-1</f>
        <v/>
      </c>
      <c r="Z27" s="1731" t="n">
        <v>2269.1796</v>
      </c>
      <c r="AA27" s="1649">
        <f>Z27/BA27-1</f>
        <v/>
      </c>
      <c r="AB27" s="1659" t="n">
        <v>2229.5816</v>
      </c>
      <c r="AC27" s="1649">
        <f>AB27/BC27-1</f>
        <v/>
      </c>
      <c r="AD27" s="1659" t="n">
        <v>2324.301</v>
      </c>
      <c r="AE27" s="1649">
        <f>AD27/BE27-1</f>
        <v/>
      </c>
      <c r="AF27" s="1659" t="n">
        <v>2217.5578</v>
      </c>
      <c r="AG27" s="1649">
        <f>AF27/BG27-1</f>
        <v/>
      </c>
      <c r="AH27" s="1659" t="n">
        <v>2185.8589</v>
      </c>
      <c r="AI27" s="1649">
        <f>AH27/BI27-1</f>
        <v/>
      </c>
      <c r="AJ27" s="1659" t="n">
        <v>2215.595</v>
      </c>
      <c r="AK27" s="1649">
        <f>AJ27/BK27-1</f>
        <v/>
      </c>
      <c r="AL27" s="1659" t="n">
        <v>2222.7273</v>
      </c>
      <c r="AM27" s="1649">
        <f>AL27/BM27-1</f>
        <v/>
      </c>
      <c r="AN27" s="1659" t="n">
        <v>2449.5953</v>
      </c>
      <c r="AO27" s="1649">
        <f>AN27/BO27-1</f>
        <v/>
      </c>
      <c r="AP27" s="1659" t="n">
        <v>2678.3547</v>
      </c>
      <c r="AQ27" s="1649">
        <f>AP27/BQ27-1</f>
        <v/>
      </c>
      <c r="AR27" s="1748">
        <f>X27+T27+V27+Z27+AB27+AD27+AF27+AH27+AJ27+AL27+AN27+AP27</f>
      </c>
      <c r="AS27" s="1595">
        <f>AR27/(AU27+AW27+AY27+BA27+BC27+BE27+BG27+BI27+BK27+BM27+BO27+BQ27)-1</f>
        <v/>
      </c>
      <c r="AT27" s="1597" t="n"/>
      <c r="AU27" s="1732" t="n">
        <v>1986.468</v>
      </c>
      <c r="AV27" s="1595" t="n">
        <v>0.28065630486313</v>
      </c>
      <c r="AW27" s="1659" t="n">
        <v>1863.7694</v>
      </c>
      <c r="AX27" s="1649">
        <f>AW27/BX27-1</f>
        <v/>
      </c>
      <c r="AY27" s="1659" t="n">
        <v>2053.4641</v>
      </c>
      <c r="AZ27" s="1649">
        <f>AY27/BZ27-1</f>
        <v/>
      </c>
      <c r="BA27" s="1659" t="n">
        <v>2137.3247</v>
      </c>
      <c r="BB27" s="1649">
        <f>BA27/CB27-1</f>
        <v/>
      </c>
      <c r="BC27" s="1733" t="n">
        <v>2204.6692</v>
      </c>
      <c r="BD27" s="1649">
        <f>BC27/CD27-1</f>
        <v/>
      </c>
      <c r="BE27" s="1659" t="n">
        <v>2504.8492</v>
      </c>
      <c r="BF27" s="1649">
        <f>BE27/CF27-1</f>
        <v/>
      </c>
      <c r="BG27" s="1659" t="n">
        <v>2350.583</v>
      </c>
      <c r="BH27" s="1649">
        <f>BG27/CH27-1</f>
        <v/>
      </c>
      <c r="BI27" s="1659" t="n">
        <v>2350.628</v>
      </c>
      <c r="BJ27" s="1649">
        <f>BI27/CJ27-1</f>
        <v/>
      </c>
      <c r="BK27" s="1659" t="n">
        <v>2335.6249</v>
      </c>
      <c r="BL27" s="1649">
        <f>BK27/CL27-1</f>
        <v/>
      </c>
      <c r="BM27" s="1659" t="n">
        <v>2435.4038</v>
      </c>
      <c r="BN27" s="1649">
        <f>BM27/CN27-1</f>
        <v/>
      </c>
      <c r="BO27" s="1659" t="n">
        <v>2712.2854</v>
      </c>
      <c r="BP27" s="1649">
        <f>BO27/CP27-1</f>
        <v/>
      </c>
      <c r="BQ27" s="1659" t="n">
        <v>2533.2785</v>
      </c>
      <c r="BR27" s="1649">
        <f>BQ27/CR27-1</f>
        <v/>
      </c>
      <c r="BS27" s="1653">
        <f>AU27+AW27+AY27+BA27+BC27+BE27+BG27+BI27+BK27+BM27+BO27+BQ27</f>
        <v/>
      </c>
      <c r="BT27" s="1595">
        <f>BS27/CT27-1</f>
        <v/>
      </c>
      <c r="BU27" s="1651" t="n"/>
      <c r="BV27" s="1732" t="n">
        <v>1551.1328</v>
      </c>
      <c r="BW27" s="1684">
        <f>BV27/CX27-1</f>
        <v/>
      </c>
      <c r="BX27" s="1732" t="n">
        <v>1782.731</v>
      </c>
      <c r="BY27" s="1684">
        <f>BX27/CY27-1</f>
        <v/>
      </c>
      <c r="BZ27" s="1697" t="n">
        <v>2265.074</v>
      </c>
      <c r="CA27" s="1595">
        <f>BZ27/CZ27-1</f>
        <v/>
      </c>
      <c r="CB27" s="1653" t="n">
        <v>2407.1986</v>
      </c>
      <c r="CC27" s="1595" t="n">
        <v>1.67566789197774</v>
      </c>
      <c r="CD27" s="1659" t="n">
        <v>2424.9071</v>
      </c>
      <c r="CE27" s="1595">
        <f>CD27/DB27-1</f>
        <v/>
      </c>
      <c r="CF27" s="1659" t="n">
        <v>3005.4202</v>
      </c>
      <c r="CG27" s="1595">
        <f>CF27/DC27-1</f>
        <v/>
      </c>
      <c r="CH27" s="1659" t="n">
        <v>2578.28</v>
      </c>
      <c r="CI27" s="1595">
        <f>CH27/DD27-1</f>
        <v/>
      </c>
      <c r="CJ27" s="1653" t="n">
        <v>2306.3033</v>
      </c>
      <c r="CK27" s="1595">
        <f>CJ27/DE27-1</f>
        <v/>
      </c>
      <c r="CL27" s="1653" t="n">
        <v>2311.994</v>
      </c>
      <c r="CM27" s="1595">
        <f>CL27/DF27-1</f>
        <v/>
      </c>
      <c r="CN27" s="1653" t="n">
        <v>2473.631</v>
      </c>
      <c r="CO27" s="1595">
        <f>CN27/DG27-1</f>
        <v/>
      </c>
      <c r="CP27" s="1653" t="n">
        <v>2240.3417</v>
      </c>
      <c r="CQ27" s="1595">
        <f>CP27/DH27-1</f>
        <v/>
      </c>
      <c r="CR27" s="1653" t="n">
        <v>2138.4747</v>
      </c>
      <c r="CS27" s="1595">
        <f>CR27/DI27-1</f>
        <v/>
      </c>
      <c r="CT27" s="1653">
        <f>BV27+BX27+BZ27+CB27+CD27+CF27+CH27+CJ27+CL27+CN27+CP27+CR27</f>
        <v/>
      </c>
      <c r="CU27" s="1595">
        <f>CT27/SUM(CX27:DI27)-1</f>
        <v/>
      </c>
      <c r="CV27" s="1657">
        <f>CR27/CP27-1</f>
        <v/>
      </c>
      <c r="CW27" s="1657" t="n"/>
      <c r="CX27" s="1734" t="n">
        <v>1706.2719</v>
      </c>
      <c r="CY27" s="1732" t="n">
        <v>1576.2777</v>
      </c>
      <c r="CZ27" s="1732" t="n">
        <v>1835.1069</v>
      </c>
      <c r="DA27" s="1732" t="n">
        <v>899.6627</v>
      </c>
      <c r="DB27" s="1697" t="n">
        <v>1656.3031</v>
      </c>
      <c r="DC27" s="1697" t="n">
        <v>2212.3534</v>
      </c>
      <c r="DD27" s="1697" t="n">
        <v>2255.8086</v>
      </c>
      <c r="DE27" s="1697" t="n">
        <v>2141.8967</v>
      </c>
      <c r="DF27" s="1697" t="n">
        <v>1780.2199</v>
      </c>
      <c r="DG27" s="1697" t="n">
        <v>1861.6664</v>
      </c>
      <c r="DH27" s="1697" t="n">
        <v>1357.2731</v>
      </c>
      <c r="DI27" s="1697" t="n">
        <v>1158.1116</v>
      </c>
      <c r="DJ27" s="1697" t="n">
        <v>20440.952</v>
      </c>
      <c r="DK27" s="1702" t="n">
        <v>-0.15453972637142</v>
      </c>
      <c r="DL27" s="1661" t="n"/>
      <c r="DM27" s="1735" t="n">
        <v>2399.8951</v>
      </c>
      <c r="DN27" s="219">
        <f>(DM27-DV27)/DV27</f>
        <v/>
      </c>
      <c r="DO27" s="1554" t="n">
        <v>2414.3381</v>
      </c>
      <c r="DP27" s="1555" t="n"/>
      <c r="DQ27" s="1554" t="n">
        <v>2226.0953</v>
      </c>
      <c r="DR27" s="76">
        <f>(DQ27-ER27)/ER27</f>
        <v/>
      </c>
      <c r="DS27" s="1736">
        <f>DM27+DO27+DQ27</f>
        <v/>
      </c>
      <c r="DT27" s="1554" t="n">
        <v>2352.4863</v>
      </c>
      <c r="DU27" s="76">
        <f>(DT27-ET27)/ET27</f>
        <v/>
      </c>
      <c r="DV27" s="1554" t="n">
        <v>2344.9131</v>
      </c>
      <c r="DW27" s="76">
        <f>(DV27-EV27)/EV27</f>
        <v/>
      </c>
      <c r="DX27" s="1554" t="n">
        <v>2147.4335</v>
      </c>
      <c r="DY27" s="76">
        <f>(DX27-EX27)/EX27</f>
        <v/>
      </c>
      <c r="DZ27" s="1554" t="n">
        <v>2019.0132</v>
      </c>
      <c r="EA27" s="76">
        <f>(DZ27-EZ27)/EZ27</f>
        <v/>
      </c>
      <c r="EB27" s="1554" t="n">
        <v>1090.1195</v>
      </c>
      <c r="EC27" s="76">
        <f>(EB27-FB27)/FB27</f>
        <v/>
      </c>
      <c r="ED27" s="1554" t="n">
        <v>1675.3286</v>
      </c>
      <c r="EE27" s="76">
        <f>(ED27-FD27)/FD27</f>
        <v/>
      </c>
      <c r="EF27" s="1554" t="n">
        <v>1958.0613</v>
      </c>
      <c r="EG27" s="76">
        <f>(EF27-FF27)/FF27</f>
        <v/>
      </c>
      <c r="EH27" s="1554" t="n">
        <v>1823.711</v>
      </c>
      <c r="EI27" s="76">
        <f>(EH27-FH27)/FH27</f>
        <v/>
      </c>
      <c r="EJ27" s="1554" t="n">
        <v>1725.9113</v>
      </c>
      <c r="EK27" s="76">
        <f>(EJ27-FJ27)/FJ27</f>
        <v/>
      </c>
      <c r="EL27" s="1731">
        <f>DM27+DO27+DQ27+DT27+DV27+DX27+DZ27+EB27+ED27+EF27+EH27+EJ27</f>
        <v/>
      </c>
      <c r="EM27" s="76">
        <f>(EL27-FL27)/FL27</f>
        <v/>
      </c>
      <c r="EN27" s="1825" t="n">
        <v>6159.0481</v>
      </c>
      <c r="EO27" s="76">
        <f>(EN27-FN27)/FN27</f>
        <v/>
      </c>
      <c r="EP27" s="1554" t="n">
        <v>0</v>
      </c>
      <c r="EQ27" s="76">
        <f>(EP27-FO27)/FO27</f>
        <v/>
      </c>
      <c r="ER27" s="1554" t="n">
        <v>146.45</v>
      </c>
      <c r="ES27" s="76">
        <f>(ER27-FP27)/FP27</f>
        <v/>
      </c>
      <c r="ET27" s="1554" t="n">
        <v>2065.0621</v>
      </c>
      <c r="EU27" s="76">
        <f>(ET27-FQ27)/FQ27</f>
        <v/>
      </c>
      <c r="EV27" s="1554" t="n">
        <v>1726.4446</v>
      </c>
      <c r="EW27" s="76">
        <f>(EV27-FR27)/FR27</f>
        <v/>
      </c>
      <c r="EX27" s="1554" t="n">
        <v>1733.7624</v>
      </c>
      <c r="EY27" s="76">
        <f>(EX27-FS27)/FS27</f>
        <v/>
      </c>
      <c r="EZ27" s="1554" t="n">
        <v>1765.5945</v>
      </c>
      <c r="FA27" s="76">
        <f>(EZ27-FT27)/FT27</f>
        <v/>
      </c>
      <c r="FB27" s="1554" t="n">
        <v>3418.03</v>
      </c>
      <c r="FC27" s="76">
        <f>(FB27-FU27)/FU27</f>
        <v/>
      </c>
      <c r="FD27" s="1554" t="n">
        <v>2724.0399</v>
      </c>
      <c r="FE27" s="76">
        <f>(FD27-FV27)/FV27</f>
        <v/>
      </c>
      <c r="FF27" s="1554" t="n">
        <v>3634.6135</v>
      </c>
      <c r="FG27" s="76">
        <f>(FF27-FW27)/FW27</f>
        <v/>
      </c>
      <c r="FH27" s="1554" t="n">
        <v>2836.4363</v>
      </c>
      <c r="FI27" s="76">
        <f>(FH27-FY27)/FY27</f>
        <v/>
      </c>
      <c r="FJ27" s="1554" t="n">
        <v>2599.3504</v>
      </c>
      <c r="FK27" s="76">
        <f>(FJ27-GA27)/GA27</f>
        <v/>
      </c>
      <c r="FL27" s="1736">
        <f>EN27+EP27+ER27+ET27+EV27+EX27+EZ27+FB27+FD27+FF27+FH27+FJ27</f>
        <v/>
      </c>
      <c r="FM27" s="76">
        <f>(FL27-(FN27+FO27+FP27+FQ27+FR27+FS27+FT27+FU27+FV27+FW27+FY27+GA27))/(FN27+FO27+FP27+FQ27+FR27+FS27+FT27+FU27+FV27+FW27+FY27+GA27)</f>
        <v/>
      </c>
      <c r="FN27" s="1825" t="n">
        <v>7404.4819</v>
      </c>
      <c r="FO27" s="2000" t="n">
        <v>9870.3624</v>
      </c>
      <c r="FP27" s="2000" t="n">
        <v>8184.0111</v>
      </c>
      <c r="FQ27" s="2000" t="n">
        <v>6779.5866</v>
      </c>
      <c r="FR27" s="2000" t="n">
        <v>8276.3403</v>
      </c>
      <c r="FS27" s="1775" t="n">
        <v>6567.2818</v>
      </c>
      <c r="FT27" s="1558" t="inlineStr">
        <is>
          <t>6,809.0802</t>
        </is>
      </c>
      <c r="FU27" s="1738" t="inlineStr">
        <is>
          <t>6,583.0306</t>
        </is>
      </c>
      <c r="FV27" s="1738" t="inlineStr">
        <is>
          <t>7,084.1998</t>
        </is>
      </c>
      <c r="FW27" s="1738" t="inlineStr">
        <is>
          <t>6,521.3373</t>
        </is>
      </c>
      <c r="FX27" s="1668">
        <f>(FW27-GY27)/GY27</f>
        <v/>
      </c>
      <c r="FY27" s="1738" t="inlineStr">
        <is>
          <t>5,400.0000</t>
        </is>
      </c>
      <c r="FZ27" s="1668">
        <f>(FY27-HA27)/HA27</f>
        <v/>
      </c>
      <c r="GA27" s="1738" t="inlineStr">
        <is>
          <t>9,583.2500</t>
        </is>
      </c>
      <c r="GB27" s="1668">
        <f>(GA27-HC27)/HC27</f>
        <v/>
      </c>
      <c r="GC27" s="1726">
        <f>FN27+FO27+FP27+FQ27+FR27+FS27+FT27+FU27+FV27+FW27+FY27+GA27</f>
        <v/>
      </c>
      <c r="GD27" s="1827">
        <f>(GC27-HE27)/HE27</f>
        <v/>
      </c>
      <c r="GE27" s="1670" t="n"/>
      <c r="GF27" s="1561" t="n"/>
      <c r="GG27" s="1988" t="n">
        <v>8294.191500000001</v>
      </c>
      <c r="GH27" s="76">
        <f>(GG27-HJ27)/HJ27</f>
        <v/>
      </c>
      <c r="GI27" s="1736" t="n">
        <v>11176.4331</v>
      </c>
      <c r="GJ27" s="76">
        <f>(GI27-HL27)/HL27</f>
        <v/>
      </c>
      <c r="GK27" s="1554" t="n">
        <v>10213.9597</v>
      </c>
      <c r="GL27" s="76">
        <f>(GK27-HN27)/HN27</f>
        <v/>
      </c>
      <c r="GM27" s="1554" t="n">
        <v>8461.9337</v>
      </c>
      <c r="GN27" s="76">
        <f>(GM27-HP27)/HP27</f>
        <v/>
      </c>
      <c r="GO27" s="1554" t="n">
        <v>10452.3092</v>
      </c>
      <c r="GP27" s="76">
        <f>(GO27-HR27)/HR27</f>
        <v/>
      </c>
      <c r="GQ27" s="1736" t="n">
        <v>9229.6049</v>
      </c>
      <c r="GR27" s="76">
        <f>(GQ27-HU27)/HU27</f>
        <v/>
      </c>
      <c r="GS27" s="1736" t="n">
        <v>9565.4776</v>
      </c>
      <c r="GT27" s="76">
        <f>(GS27-HW27)/HW27</f>
        <v/>
      </c>
      <c r="GU27" s="1736" t="n">
        <v>9181.301100000001</v>
      </c>
      <c r="GV27" s="76">
        <f>(GU27-HY27)/HY27</f>
        <v/>
      </c>
      <c r="GW27" s="1736" t="n">
        <v>9807.843699999999</v>
      </c>
      <c r="GX27" s="76">
        <f>(GW27-IA27)/IA27</f>
        <v/>
      </c>
      <c r="GY27" s="1736" t="n">
        <v>9182.382299999999</v>
      </c>
      <c r="GZ27" s="76">
        <f>(GY27-IC27)/IC27</f>
        <v/>
      </c>
      <c r="HA27" s="1736" t="n">
        <v>7686.2005</v>
      </c>
      <c r="HB27" s="76">
        <f>(HA27-IE27)/IE27</f>
        <v/>
      </c>
      <c r="HC27" s="1736" t="n">
        <v>13076.4489</v>
      </c>
      <c r="HD27" s="76">
        <f>(HC27-IG27)/IG27</f>
        <v/>
      </c>
      <c r="HE27" s="1726">
        <f>GG27+GI27+GK27+GM27+GO27+GQ27+GS27+GU27+GW27+GY27+HA27+HC27</f>
        <v/>
      </c>
      <c r="HF27" s="1736">
        <f>HC27+HA27+GY27+GW27+GU27+GS27+GQ27+GO27+GM27+GK27+GI27+GG27</f>
        <v/>
      </c>
      <c r="HG27" s="1641" t="n"/>
      <c r="HH27" s="1661" t="n"/>
      <c r="HI27" s="1749" t="n"/>
      <c r="HJ27" s="1988" t="n">
        <v>8660.780000000001</v>
      </c>
      <c r="HK27" s="1672">
        <f>(HJ27-IL27)/IL27</f>
        <v/>
      </c>
      <c r="HL27" s="1740" t="n">
        <v>12259.1646</v>
      </c>
      <c r="HM27" s="1672">
        <f>(HL27-IN27)/IN27</f>
        <v/>
      </c>
      <c r="HN27" s="1740" t="n">
        <v>10672.1246</v>
      </c>
      <c r="HO27" s="1678">
        <f>(HN27-IP27)/IP27</f>
        <v/>
      </c>
      <c r="HP27" s="1741" t="n">
        <v>8856.1026</v>
      </c>
      <c r="HQ27" s="1555">
        <f>(HP27-IR27)/IR27</f>
        <v/>
      </c>
      <c r="HR27" s="1741" t="n">
        <v>10920.6435</v>
      </c>
      <c r="HS27" s="1555">
        <f>(HR27-IT27)/IT27</f>
        <v/>
      </c>
      <c r="HT27" s="1678" t="n"/>
      <c r="HU27" s="1741" t="n">
        <v>9687.702300000001</v>
      </c>
      <c r="HV27" s="1555">
        <f>(HU27-IV27)/IV27</f>
        <v/>
      </c>
      <c r="HW27" s="1741" t="n">
        <v>9863.295700000001</v>
      </c>
      <c r="HX27" s="1555">
        <f>(HW27-IX27)/IX27</f>
        <v/>
      </c>
      <c r="HY27" s="1741" t="n">
        <v>9667.066999999999</v>
      </c>
      <c r="HZ27" s="1677">
        <f>(HY27-IZ27)/IZ27</f>
        <v/>
      </c>
      <c r="IA27" s="1741" t="n">
        <v>10478.8105</v>
      </c>
      <c r="IB27" s="1680">
        <f>(IA27-JB27)/JB27</f>
        <v/>
      </c>
      <c r="IC27" s="1741" t="n">
        <v>9634.2138</v>
      </c>
      <c r="ID27" s="1680">
        <f>(IC27-JD27)/JD27</f>
        <v/>
      </c>
      <c r="IE27" s="1741" t="n">
        <v>8101.9432</v>
      </c>
      <c r="IF27" s="1549">
        <f>(IE27-JF27)/JF27</f>
        <v/>
      </c>
      <c r="IG27" s="1736" t="n">
        <v>13856.7558</v>
      </c>
      <c r="IH27" s="1549">
        <f>(IG27-JH27)/JH27</f>
        <v/>
      </c>
      <c r="II27" s="1983">
        <f>HJ27+HL27+HN27+HP27+HR27+HU27+HW27+HY27+IA27+IC27+IE27+IG27</f>
        <v/>
      </c>
      <c r="IJ27" s="76">
        <f>II27/JJ27-1</f>
        <v/>
      </c>
      <c r="IK27" s="1561" t="n"/>
      <c r="IL27" s="1992" t="n">
        <v>8765.709999999999</v>
      </c>
      <c r="IM27" s="76">
        <f>IL27/JN27-1</f>
        <v/>
      </c>
      <c r="IN27" s="1736" t="n">
        <v>12411.89</v>
      </c>
      <c r="IO27" s="76">
        <f>IN27/JO27-1</f>
        <v/>
      </c>
      <c r="IP27" s="1736" t="n">
        <v>11140.92</v>
      </c>
      <c r="IQ27" s="1641">
        <f>(IP27-JP27)/JP27</f>
        <v/>
      </c>
      <c r="IR27" s="1777" t="n">
        <v>9254.799999999999</v>
      </c>
      <c r="IS27" s="1555">
        <f>(IR27-JQ27)/JQ27</f>
        <v/>
      </c>
      <c r="IT27" s="1777" t="n">
        <v>10641.43</v>
      </c>
      <c r="IU27" s="1555">
        <f>(IT27-JR27)/JR27</f>
        <v/>
      </c>
      <c r="IV27" s="1777" t="n">
        <v>9961</v>
      </c>
      <c r="IW27" s="76">
        <f>(IV27-JS27)/JS27</f>
        <v/>
      </c>
      <c r="IX27" s="1777" t="n">
        <v>10074.79</v>
      </c>
      <c r="IY27" s="76">
        <f>(IX27-JT27)/JT27</f>
        <v/>
      </c>
      <c r="IZ27" s="1736" t="n">
        <v>9940.33</v>
      </c>
      <c r="JA27" s="76">
        <f>(IZ27-JU27)/JU27</f>
        <v/>
      </c>
      <c r="JB27" s="1736" t="n">
        <v>10891.56</v>
      </c>
      <c r="JC27" s="1641">
        <f>(JB27-JV27)/JV27</f>
        <v/>
      </c>
      <c r="JD27" s="1736" t="n">
        <v>9932.799999999999</v>
      </c>
      <c r="JE27" s="1672">
        <f>(JD27-JW27)/JW27</f>
        <v/>
      </c>
      <c r="JF27" s="1736" t="n">
        <v>8454.91</v>
      </c>
      <c r="JG27" s="1672">
        <f>(JF27-JX27)/JX27</f>
        <v/>
      </c>
      <c r="JH27" s="1736" t="n">
        <v>14474.9816</v>
      </c>
      <c r="JI27" s="1672">
        <f>(JH27-JY27)/JY27</f>
        <v/>
      </c>
      <c r="JJ27" s="1985">
        <f>JH27+JF27+JD27+JB27+IZ27+IX27+IV27+IT27+IR27+IP27+IN27+IL27</f>
        <v/>
      </c>
      <c r="JK27" s="1645">
        <f>JJ27/JM27-1</f>
        <v/>
      </c>
      <c r="JL27" s="1647" t="n"/>
      <c r="JM27" s="1992" t="n">
        <v>129922.731563765</v>
      </c>
      <c r="JN27" s="1554" t="n">
        <v>9321.177066448839</v>
      </c>
      <c r="JO27" s="1554" t="n">
        <v>12929.0543906902</v>
      </c>
      <c r="JP27" s="1554" t="n">
        <v>11208.1715909514</v>
      </c>
      <c r="JQ27" s="1554" t="n">
        <v>9323.112427023771</v>
      </c>
      <c r="JR27" s="1554" t="n">
        <v>11017.7239542946</v>
      </c>
      <c r="JS27" s="1554" t="n">
        <v>10007.8664109858</v>
      </c>
      <c r="JT27" s="1554" t="n">
        <v>10601.2748462935</v>
      </c>
      <c r="JU27" s="1554" t="n">
        <v>10331.4786535555</v>
      </c>
      <c r="JV27" s="1554" t="n">
        <v>11322.3757285843</v>
      </c>
      <c r="JW27" s="1554" t="n">
        <v>10080.4423328135</v>
      </c>
      <c r="JX27" s="1554" t="n">
        <v>8837.445050275061</v>
      </c>
      <c r="JY27" s="1554" t="n">
        <v>14942.6091118486</v>
      </c>
    </row>
    <row r="28" ht="28.8" customFormat="1" customHeight="1" s="260">
      <c r="A28" s="1536" t="inlineStr">
        <is>
          <t>荆门市</t>
        </is>
      </c>
      <c r="B28" s="1593" t="inlineStr">
        <is>
          <t>客运量            （万人）</t>
        </is>
      </c>
      <c r="C28" s="1653" t="n">
        <v>39.055</v>
      </c>
      <c r="D28" s="1595">
        <f>C28/T28-1</f>
        <v/>
      </c>
      <c r="E28" s="1653" t="n">
        <v>40.8426</v>
      </c>
      <c r="F28" s="1595">
        <f>E28/V28-1</f>
        <v/>
      </c>
      <c r="G28" s="1653" t="n">
        <v>40.7877</v>
      </c>
      <c r="H28" s="1595">
        <f>G28/X28-1</f>
        <v/>
      </c>
      <c r="I28" s="1653" t="n">
        <v>41.5487</v>
      </c>
      <c r="J28" s="1595">
        <f>I28/Z28-1</f>
        <v/>
      </c>
      <c r="K28" s="1653" t="n">
        <v>41.3523</v>
      </c>
      <c r="L28" s="1595">
        <f>K28/AB28-1</f>
      </c>
      <c r="M28" s="1653" t="n">
        <v>35.2665</v>
      </c>
      <c r="N28" s="1595">
        <f>M28/AD28-1</f>
      </c>
      <c r="O28" s="1653" t="n">
        <v>34.5624</v>
      </c>
      <c r="P28" s="1595">
        <f>O28/AF28-1</f>
      </c>
      <c r="Q28" s="1653">
        <f>G28+E28+C28+I28+K28+M28+O28</f>
      </c>
      <c r="R28" s="1595">
        <f>Q28/SUM(T28+V28+X28+Z28+AB28+AD28+AF28)-1</f>
      </c>
      <c r="S28" s="1595" t="n"/>
      <c r="T28" s="1653" t="n">
        <v>59.1014</v>
      </c>
      <c r="U28" s="1595">
        <f>T28/AU28-1</f>
        <v/>
      </c>
      <c r="V28" s="1653" t="n">
        <v>56.1843</v>
      </c>
      <c r="W28" s="1595">
        <f>V28/AW28-1</f>
        <v/>
      </c>
      <c r="X28" s="1653" t="n">
        <v>55.1709</v>
      </c>
      <c r="Y28" s="1595">
        <f>X28/AY28-1</f>
        <v/>
      </c>
      <c r="Z28" s="1653" t="n">
        <v>55.7954</v>
      </c>
      <c r="AA28" s="1595">
        <f>Z28/BA28-1</f>
        <v/>
      </c>
      <c r="AB28" s="1659" t="n">
        <v>48.1287</v>
      </c>
      <c r="AC28" s="1595">
        <f>AB28/BC28-1</f>
        <v/>
      </c>
      <c r="AD28" s="1659" t="n">
        <v>49.994</v>
      </c>
      <c r="AE28" s="1595">
        <f>AD28/BE28-1</f>
        <v/>
      </c>
      <c r="AF28" s="1659" t="n">
        <v>48.8363</v>
      </c>
      <c r="AG28" s="1595">
        <f>AF28/BG28-1</f>
        <v/>
      </c>
      <c r="AH28" s="1659" t="n">
        <v>47.4127</v>
      </c>
      <c r="AI28" s="1595">
        <f>AH28/BI28-1</f>
        <v/>
      </c>
      <c r="AJ28" s="1659" t="n">
        <v>47.5084</v>
      </c>
      <c r="AK28" s="1595">
        <f>AJ28/BK28-1</f>
        <v/>
      </c>
      <c r="AL28" s="1659" t="n">
        <v>48.6599</v>
      </c>
      <c r="AM28" s="1595">
        <f>AL28/BM28-1</f>
        <v/>
      </c>
      <c r="AN28" s="1659" t="n">
        <v>46.5076</v>
      </c>
      <c r="AO28" s="1595">
        <f>AN28/BO28-1</f>
        <v/>
      </c>
      <c r="AP28" s="1659" t="n">
        <v>45.0386</v>
      </c>
      <c r="AQ28" s="1595">
        <f>AP28/BQ28-1</f>
        <v/>
      </c>
      <c r="AR28" s="1748">
        <f>X28+T28+V28+Z28+AB28+AD28+AF28+AH28+AJ28+AL28+AN28+AP28</f>
      </c>
      <c r="AS28" s="1595">
        <f>AR28/(AU28+AW28+AY28+BA28+BC28+BE28+BG28+BI28+BK28+BM28+BO28+BQ28)-1</f>
        <v/>
      </c>
      <c r="AT28" s="1597" t="n"/>
      <c r="AU28" s="1704" t="n">
        <v>67.4864</v>
      </c>
      <c r="AV28" s="1598" t="n">
        <v>0.239581286081381</v>
      </c>
      <c r="AW28" s="1706" t="n">
        <v>62.8993</v>
      </c>
      <c r="AX28" s="1828">
        <f>AW28/BX28-1</f>
        <v/>
      </c>
      <c r="AY28" s="1706" t="n">
        <v>62.1523</v>
      </c>
      <c r="AZ28" s="1828">
        <f>AY28/BZ28-1</f>
        <v/>
      </c>
      <c r="BA28" s="1706" t="n">
        <v>63.1304</v>
      </c>
      <c r="BB28" s="1828">
        <f>BA28/CB28-1</f>
        <v/>
      </c>
      <c r="BC28" s="1705" t="n">
        <v>64.1069</v>
      </c>
      <c r="BD28" s="1828">
        <f>BC28/CD28-1</f>
        <v/>
      </c>
      <c r="BE28" s="1706" t="n">
        <v>61.7424</v>
      </c>
      <c r="BF28" s="1828">
        <f>BE28/CF28-1</f>
        <v/>
      </c>
      <c r="BG28" s="1706" t="n">
        <v>62.9213</v>
      </c>
      <c r="BH28" s="1828">
        <f>BG28/CH28-1</f>
        <v/>
      </c>
      <c r="BI28" s="1706" t="n">
        <v>62.6736</v>
      </c>
      <c r="BJ28" s="1828">
        <f>BI28/CJ28-1</f>
        <v/>
      </c>
      <c r="BK28" s="1706" t="n">
        <v>61.647</v>
      </c>
      <c r="BL28" s="1828">
        <f>BK28/CL28-1</f>
        <v/>
      </c>
      <c r="BM28" s="1706" t="n">
        <v>66.92010000000001</v>
      </c>
      <c r="BN28" s="1828">
        <f>BM28/CN28-1</f>
        <v/>
      </c>
      <c r="BO28" s="1706" t="n">
        <v>61.007</v>
      </c>
      <c r="BP28" s="1828">
        <f>BO28/CP28-1</f>
        <v/>
      </c>
      <c r="BQ28" s="1706" t="n">
        <v>56.6278</v>
      </c>
      <c r="BR28" s="1828">
        <f>BQ28/CR28-1</f>
        <v/>
      </c>
      <c r="BS28" s="1603">
        <f>AU28+AW28+AY28+BA28+BC28+BE28+BG28+BI28+BK28+BM28+BO28+BQ28</f>
        <v/>
      </c>
      <c r="BT28" s="1598">
        <f>BS28/CT28-1</f>
        <v/>
      </c>
      <c r="BU28" s="1601" t="n"/>
      <c r="BV28" s="1704" t="n">
        <v>54.4429</v>
      </c>
      <c r="BW28" s="1598">
        <f>BV28/CX28-1</f>
        <v/>
      </c>
      <c r="BX28" s="1704" t="n">
        <v>55.3422</v>
      </c>
      <c r="BY28" s="1598">
        <f>BX28/CY28-1</f>
        <v/>
      </c>
      <c r="BZ28" s="1603" t="n">
        <v>59.7429</v>
      </c>
      <c r="CA28" s="1598">
        <f>BZ28/CZ28-1</f>
        <v/>
      </c>
      <c r="CB28" s="1603" t="n">
        <v>62.228</v>
      </c>
      <c r="CC28" s="1598" t="n">
        <v>0.205641880110048</v>
      </c>
      <c r="CD28" s="1706" t="n">
        <v>62.4613</v>
      </c>
      <c r="CE28" s="1598">
        <f>CD28/DB28-1</f>
        <v/>
      </c>
      <c r="CF28" s="1706" t="n">
        <v>63.591</v>
      </c>
      <c r="CG28" s="1598">
        <f>CF28/DC28-1</f>
        <v/>
      </c>
      <c r="CH28" s="1706" t="n">
        <v>63.8179</v>
      </c>
      <c r="CI28" s="1598">
        <f>CH28/DD28-1</f>
        <v/>
      </c>
      <c r="CJ28" s="1603" t="n">
        <v>64.9473</v>
      </c>
      <c r="CK28" s="1598">
        <f>CJ28/DE28-1</f>
        <v/>
      </c>
      <c r="CL28" s="1603">
        <f>58.8355+CL30</f>
        <v/>
      </c>
      <c r="CM28" s="1598">
        <f>CL28/DF28-1</f>
        <v/>
      </c>
      <c r="CN28" s="1603">
        <f>62.4026+CN30</f>
        <v/>
      </c>
      <c r="CO28" s="1598">
        <f>CN28/DG28-1</f>
        <v/>
      </c>
      <c r="CP28" s="1603" t="n">
        <v>70.1183</v>
      </c>
      <c r="CQ28" s="1598">
        <f>CP28/DH28-1</f>
        <v/>
      </c>
      <c r="CR28" s="1603" t="n">
        <v>67.2854</v>
      </c>
      <c r="CS28" s="1598">
        <f>CR28/DI28-1</f>
        <v/>
      </c>
      <c r="CT28" s="1603">
        <f>BV28+BX28+BZ28+CB28+CD28+CF28+CH28+CJ28+CL28+CN28+CP28+CR28</f>
        <v/>
      </c>
      <c r="CU28" s="1598">
        <f>CT28/SUM(CX28:DI28)-1</f>
        <v/>
      </c>
      <c r="CV28" s="1606">
        <f>CR28/CP28-1</f>
        <v/>
      </c>
      <c r="CW28" s="1606" t="n"/>
      <c r="CX28" s="1710" t="n">
        <v>58.1854</v>
      </c>
      <c r="CY28" s="1704" t="n">
        <v>59.0371</v>
      </c>
      <c r="CZ28" s="1704" t="n">
        <v>55.4097</v>
      </c>
      <c r="DA28" s="1704" t="n">
        <v>51.614</v>
      </c>
      <c r="DB28" s="1603" t="n">
        <v>55.7663</v>
      </c>
      <c r="DC28" s="1603" t="n">
        <v>60.1472</v>
      </c>
      <c r="DD28" s="1603" t="n">
        <v>61.5364</v>
      </c>
      <c r="DE28" s="1603" t="n">
        <v>61.8089</v>
      </c>
      <c r="DF28" s="1603" t="n">
        <v>60.8668</v>
      </c>
      <c r="DG28" s="1603" t="n">
        <v>43.7248</v>
      </c>
      <c r="DH28" s="1603" t="n">
        <v>42.0053</v>
      </c>
      <c r="DI28" s="1603" t="n">
        <v>40.1687</v>
      </c>
      <c r="DJ28" s="1603" t="n">
        <v>650.2705999999999</v>
      </c>
      <c r="DK28" s="1609" t="n">
        <v>0.121126439056618</v>
      </c>
      <c r="DL28" s="1610" t="n"/>
      <c r="DM28" s="1711" t="n">
        <v>50.2478</v>
      </c>
      <c r="DN28" s="1612">
        <f>(DM28-DV28)/DV28</f>
        <v/>
      </c>
      <c r="DO28" s="1800" t="n">
        <v>46.5906</v>
      </c>
      <c r="DP28" s="1801" t="n"/>
      <c r="DQ28" s="1800" t="n">
        <v>49.1175</v>
      </c>
      <c r="DR28" s="1614">
        <f>(DQ28-ER28)/ER28</f>
        <v/>
      </c>
      <c r="DS28" s="1712">
        <f>DM28+DO28+DQ28</f>
        <v/>
      </c>
      <c r="DT28" s="1800" t="n">
        <v>49.2572</v>
      </c>
      <c r="DU28" s="1614">
        <f>(DT28-ET28)/ET28</f>
        <v/>
      </c>
      <c r="DV28" s="1800" t="n">
        <v>50.3263</v>
      </c>
      <c r="DW28" s="1614">
        <f>(DV28-EV28)/EV28</f>
        <v/>
      </c>
      <c r="DX28" s="1800" t="n">
        <v>49.0023</v>
      </c>
      <c r="DY28" s="1614">
        <f>(DX28-EX28)/EX28</f>
        <v/>
      </c>
      <c r="DZ28" s="1800" t="n">
        <v>49.8045</v>
      </c>
      <c r="EA28" s="1614">
        <f>(DZ28-EZ28)/EZ28</f>
        <v/>
      </c>
      <c r="EB28" s="1800" t="n">
        <v>15.1727</v>
      </c>
      <c r="EC28" s="1614">
        <f>(EB28-FB28)/FB28</f>
        <v/>
      </c>
      <c r="ED28" s="1800" t="n">
        <v>49.9943</v>
      </c>
      <c r="EE28" s="1614">
        <f>(ED28-FD28)/FD28</f>
        <v/>
      </c>
      <c r="EF28" s="1800" t="n">
        <v>55.0004</v>
      </c>
      <c r="EG28" s="1614">
        <f>(EF28-FF28)/FF28</f>
        <v/>
      </c>
      <c r="EH28" s="1800" t="n">
        <v>53.9605</v>
      </c>
      <c r="EI28" s="1614">
        <f>(EH28-FH28)/FH28</f>
        <v/>
      </c>
      <c r="EJ28" s="1800" t="n">
        <v>61.5413</v>
      </c>
      <c r="EK28" s="1614">
        <f>(EJ28-FJ28)/FJ28</f>
        <v/>
      </c>
      <c r="EL28" s="1709">
        <f>DM28+DO28+DQ28+DT28+DV28+DX28+DZ28+EB28+ED28+EF28+EH28+EJ28</f>
        <v/>
      </c>
      <c r="EM28" s="1614">
        <f>(EL28-FL28)/FL28</f>
        <v/>
      </c>
      <c r="EN28" s="1802" t="n">
        <v>154.7052</v>
      </c>
      <c r="EO28" s="1614">
        <f>(EN28-FN28)/FN28</f>
        <v/>
      </c>
      <c r="EP28" s="1800" t="n">
        <v>0</v>
      </c>
      <c r="EQ28" s="1614">
        <f>(EP28-FO28)/FO28</f>
        <v/>
      </c>
      <c r="ER28" s="1800" t="n">
        <v>11.4441</v>
      </c>
      <c r="ES28" s="1614">
        <f>(ER28-FP28)/FP28</f>
        <v/>
      </c>
      <c r="ET28" s="1800" t="n">
        <v>30.1608</v>
      </c>
      <c r="EU28" s="1614">
        <f>(ET28-FQ28)/FQ28</f>
        <v/>
      </c>
      <c r="EV28" s="1800" t="n">
        <v>52.8143</v>
      </c>
      <c r="EW28" s="1614">
        <f>(EV28-FR28)/FR28</f>
        <v/>
      </c>
      <c r="EX28" s="1800" t="n">
        <v>81.783</v>
      </c>
      <c r="EY28" s="1614">
        <f>(EX28-FS28)/FS28</f>
        <v/>
      </c>
      <c r="EZ28" s="1800" t="n">
        <v>85.15349999999999</v>
      </c>
      <c r="FA28" s="1614">
        <f>(EZ28-FT28)/FT28</f>
        <v/>
      </c>
      <c r="FB28" s="1800" t="n">
        <v>57.0765</v>
      </c>
      <c r="FC28" s="1614">
        <f>(FB28-FU28)/FU28</f>
        <v/>
      </c>
      <c r="FD28" s="1800" t="n">
        <v>55.7544</v>
      </c>
      <c r="FE28" s="1614">
        <f>(FD28-FV28)/FV28</f>
        <v/>
      </c>
      <c r="FF28" s="1800" t="n">
        <v>61.8086</v>
      </c>
      <c r="FG28" s="1614">
        <f>(FF28-FW28)/FW28</f>
        <v/>
      </c>
      <c r="FH28" s="1800" t="n">
        <v>58.5641</v>
      </c>
      <c r="FI28" s="1614">
        <f>(FH28-FY28)/FY28</f>
        <v/>
      </c>
      <c r="FJ28" s="1800" t="n">
        <v>56.8138</v>
      </c>
      <c r="FK28" s="1614">
        <f>(FJ28-GA28)/GA28</f>
        <v/>
      </c>
      <c r="FL28" s="1712">
        <f>EN28+EP28+ER28+ET28+EV28+EX28+EZ28+FB28+FD28+FF28+FH28+FJ28</f>
        <v/>
      </c>
      <c r="FM28" s="1614">
        <f>(FL28-(FN28+FO28+FP28+FQ28+FR28+FS28+FT28+FU28+FV28+FW28+FY28+GA28))/(FN28+FO28+FP28+FQ28+FR28+FS28+FT28+FU28+FV28+FW28+FY28+GA28)</f>
        <v/>
      </c>
      <c r="FN28" s="1802" t="n">
        <v>160.5951</v>
      </c>
      <c r="FO28" s="1802" t="n">
        <v>163.8446</v>
      </c>
      <c r="FP28" s="1802" t="n">
        <v>160.4675</v>
      </c>
      <c r="FQ28" s="1802" t="n">
        <v>151.9929</v>
      </c>
      <c r="FR28" s="1802" t="n">
        <v>150.1865</v>
      </c>
      <c r="FS28" s="1802" t="n">
        <v>151.2837</v>
      </c>
      <c r="FT28" s="1803" t="inlineStr">
        <is>
          <t>149.3507</t>
        </is>
      </c>
      <c r="FU28" s="1620" t="inlineStr">
        <is>
          <t>149.4144</t>
        </is>
      </c>
      <c r="FV28" s="1829" t="inlineStr">
        <is>
          <t>149.2200</t>
        </is>
      </c>
      <c r="FW28" s="1829" t="inlineStr">
        <is>
          <t>152.3800</t>
        </is>
      </c>
      <c r="FX28" s="1621">
        <f>(FW28-GY28)/GY28</f>
        <v/>
      </c>
      <c r="FY28" s="1829" t="inlineStr">
        <is>
          <t>151.0347</t>
        </is>
      </c>
      <c r="FZ28" s="1621">
        <f>(FY28-HA28)/HA28</f>
        <v/>
      </c>
      <c r="GA28" s="1829" t="inlineStr">
        <is>
          <t>143.9940</t>
        </is>
      </c>
      <c r="GB28" s="1621">
        <f>(GA28-HC28)/HC28</f>
        <v/>
      </c>
      <c r="GC28" s="1717">
        <f>FN28+FO28+FP28+FQ28+FR28+FS28+FT28+FU28+FV28+FW28+FY28+GA28</f>
        <v/>
      </c>
      <c r="GD28" s="1623">
        <f>(GC28-HE28)/HE28</f>
        <v/>
      </c>
      <c r="GE28" s="1560" t="n"/>
      <c r="GF28" s="1804" t="n"/>
      <c r="GG28" s="1980" t="n">
        <v>262.7942</v>
      </c>
      <c r="GH28" s="1621">
        <f>(GG28-HJ28)/HJ28</f>
        <v/>
      </c>
      <c r="GI28" s="1717" t="n">
        <v>202.0814</v>
      </c>
      <c r="GJ28" s="1621">
        <f>(GI28-HL28)/HL28</f>
        <v/>
      </c>
      <c r="GK28" s="1717" t="n">
        <v>200.005</v>
      </c>
      <c r="GL28" s="1621">
        <f>(GK28-HN28)/HN28</f>
        <v/>
      </c>
      <c r="GM28" s="1717" t="n">
        <v>184.6344</v>
      </c>
      <c r="GN28" s="1621">
        <f>(GM28-HP28)/HP28</f>
        <v/>
      </c>
      <c r="GO28" s="1717" t="n">
        <v>183.255</v>
      </c>
      <c r="GP28" s="1621">
        <f>(GO28-HR28)/HR28</f>
        <v/>
      </c>
      <c r="GQ28" s="1717" t="n">
        <v>181.5575</v>
      </c>
      <c r="GR28" s="1621">
        <f>(GQ28-HU28)/HU28</f>
        <v/>
      </c>
      <c r="GS28" s="1717" t="n">
        <v>169.7079</v>
      </c>
      <c r="GT28" s="1621">
        <f>(GS28-HW28)/HW28</f>
        <v/>
      </c>
      <c r="GU28" s="1717" t="n">
        <v>169.8955</v>
      </c>
      <c r="GV28" s="1621">
        <f>(GU28-HY28)/HY28</f>
        <v/>
      </c>
      <c r="GW28" s="1717" t="n">
        <v>168.9242</v>
      </c>
      <c r="GX28" s="1621">
        <f>(GW28-IA28)/IA28</f>
        <v/>
      </c>
      <c r="GY28" s="1717" t="n">
        <v>168.9206</v>
      </c>
      <c r="GZ28" s="1621">
        <f>(GY28-IC28)/IC28</f>
        <v/>
      </c>
      <c r="HA28" s="1717" t="n">
        <v>166.3553</v>
      </c>
      <c r="HB28" s="1621">
        <f>(HA28-IE28)/IE28</f>
        <v/>
      </c>
      <c r="HC28" s="1717" t="n">
        <v>159.8297</v>
      </c>
      <c r="HD28" s="1621">
        <f>(HC28-IG28)/IG28</f>
        <v/>
      </c>
      <c r="HE28" s="1717">
        <f>GG28+GI28+GK28+GM28+GO28+GQ28+GS28+GU28+GW28+GY28+HA28+HC28</f>
        <v/>
      </c>
      <c r="HF28" s="1717">
        <f>HC28+HA28+GY28+GW28+GU28+GS28+GQ28+GO28+GM28+GK28+GI28+GG28</f>
        <v/>
      </c>
      <c r="HG28" s="1623" t="n"/>
      <c r="HH28" s="1610" t="n"/>
      <c r="HI28" s="1743" t="n"/>
      <c r="HJ28" s="1980" t="n">
        <v>262.7942</v>
      </c>
      <c r="HK28" s="1626">
        <f>(HJ28-IL28)/IL28</f>
        <v/>
      </c>
      <c r="HL28" s="1719" t="n">
        <v>349.6021</v>
      </c>
      <c r="HM28" s="1626">
        <f>(HL28-IN28)/IN28</f>
        <v/>
      </c>
      <c r="HN28" s="1719" t="n">
        <v>283.8678</v>
      </c>
      <c r="HO28" s="1723">
        <f>(HN28-IP28)/IP28</f>
        <v/>
      </c>
      <c r="HP28" s="1721" t="n">
        <v>224.5949</v>
      </c>
      <c r="HQ28" s="1722">
        <f>(HP28-IR28)/IR28</f>
        <v/>
      </c>
      <c r="HR28" s="1721" t="n">
        <v>221.1335</v>
      </c>
      <c r="HS28" s="1722">
        <f>(HR28-IT28)/IT28</f>
        <v/>
      </c>
      <c r="HT28" s="1723" t="n"/>
      <c r="HU28" s="1721" t="n">
        <v>238</v>
      </c>
      <c r="HV28" s="1722">
        <f>(HU28-IV28)/IV28</f>
        <v/>
      </c>
      <c r="HW28" s="1830" t="n">
        <v>232</v>
      </c>
      <c r="HX28" s="1722">
        <f>(HW28-IX28)/IX28</f>
        <v/>
      </c>
      <c r="HY28" s="1830" t="n">
        <v>222.5</v>
      </c>
      <c r="HZ28" s="1637">
        <f>(HY28-IZ28)/IZ28</f>
        <v/>
      </c>
      <c r="IA28" s="1830" t="n">
        <v>227.5396</v>
      </c>
      <c r="IB28" s="1637">
        <f>(IA28-JB28)/JB28</f>
        <v/>
      </c>
      <c r="IC28" s="1830" t="n">
        <v>238.6482</v>
      </c>
      <c r="ID28" s="1637">
        <f>(IC28-JD28)/JD28</f>
        <v/>
      </c>
      <c r="IE28" s="1830" t="n">
        <v>207.736</v>
      </c>
      <c r="IF28" s="1637">
        <f>(IE28-JF28)/JF28</f>
        <v/>
      </c>
      <c r="IG28" s="1831" t="n">
        <v>229.2346</v>
      </c>
      <c r="IH28" s="1549">
        <f>(IG28-JH28)/JH28</f>
        <v/>
      </c>
      <c r="II28" s="1983">
        <f>HJ28+HL28+HN28+HP28+HR28+HU28+HW28+HY28+IA28+IC28+IE28+IG28</f>
        <v/>
      </c>
      <c r="IJ28" s="76" t="n"/>
      <c r="IK28" s="1561" t="n"/>
      <c r="IL28" s="1995" t="n">
        <v>260.7085</v>
      </c>
      <c r="IM28" s="1539">
        <f>IL28/JN28-1</f>
        <v/>
      </c>
      <c r="IN28" s="1726" t="n">
        <v>353.8483</v>
      </c>
      <c r="IO28" s="1539">
        <f>IN28/JO28-1</f>
        <v/>
      </c>
      <c r="IP28" s="1545" t="n">
        <v>286.1571</v>
      </c>
      <c r="IQ28" s="1641">
        <f>(IP28-JP28)/JP28</f>
        <v/>
      </c>
      <c r="IR28" s="1833" t="n">
        <v>225.4969</v>
      </c>
      <c r="IS28" s="1539">
        <f>(IR28-JQ28)/JQ28</f>
        <v/>
      </c>
      <c r="IT28" s="1833" t="n">
        <v>221.3549</v>
      </c>
      <c r="IU28" s="1539">
        <f>(IT28-JR28)/JR28</f>
        <v/>
      </c>
      <c r="IV28" s="1833" t="n">
        <v>238.9813</v>
      </c>
      <c r="IW28" s="1668">
        <f>(IV28-JS28)/JS28</f>
        <v/>
      </c>
      <c r="IX28" s="1833" t="n">
        <v>233.5094</v>
      </c>
      <c r="IY28" s="1668">
        <f>(IX28-JT28)/JT28</f>
        <v/>
      </c>
      <c r="IZ28" s="1726" t="n">
        <v>222.6989</v>
      </c>
      <c r="JA28" s="1668">
        <f>(IZ28-JU28)/JU28</f>
        <v/>
      </c>
      <c r="JB28" s="1726" t="n">
        <v>224.4413</v>
      </c>
      <c r="JC28" s="1727">
        <f>(JB28-JV28)/JV28</f>
        <v/>
      </c>
      <c r="JD28" s="1554" t="n">
        <v>228.304273290721</v>
      </c>
      <c r="JE28" s="1672">
        <f>(JD28-JW28)/JW28</f>
        <v/>
      </c>
      <c r="JF28" s="1746">
        <f>JX28*#REF!</f>
        <v/>
      </c>
      <c r="JG28" s="1645">
        <f>(JF28-JX28)/JX28</f>
        <v/>
      </c>
      <c r="JH28" s="1730" t="n">
        <v>248.3435</v>
      </c>
      <c r="JI28" s="1645">
        <f>(JH28-JY28)/JY28</f>
        <v/>
      </c>
      <c r="JJ28" s="1985">
        <f>JH28+JF28+JD28+JB28+IZ28+IX28+IV28+IT28+IR28+IP28+IN28+IL28</f>
        <v/>
      </c>
      <c r="JK28" s="1645" t="n"/>
      <c r="JL28" s="1647" t="n"/>
      <c r="JM28" s="1994" t="n">
        <v>2871.32422566205</v>
      </c>
      <c r="JN28" s="1800" t="n">
        <v>248.29380293937</v>
      </c>
      <c r="JO28" s="1800" t="n">
        <v>340.566302207596</v>
      </c>
      <c r="JP28" s="1800" t="n">
        <v>273.587529418608</v>
      </c>
      <c r="JQ28" s="1800" t="n">
        <v>215.786472252749</v>
      </c>
      <c r="JR28" s="1800" t="n">
        <v>214.90763801278</v>
      </c>
      <c r="JS28" s="1800" t="n">
        <v>229.56898587384</v>
      </c>
      <c r="JT28" s="1800" t="n">
        <v>228.7065650984</v>
      </c>
      <c r="JU28" s="1800" t="n">
        <v>220.798801846689</v>
      </c>
      <c r="JV28" s="1800" t="n">
        <v>221.779911700483</v>
      </c>
      <c r="JW28" s="1800" t="n">
        <v>228.304273290721</v>
      </c>
      <c r="JX28" s="1800" t="n">
        <v>205.071559064453</v>
      </c>
      <c r="JY28" s="1800" t="n">
        <v>243.952383956357</v>
      </c>
    </row>
    <row r="29" ht="28.8" customHeight="1" s="21">
      <c r="A29" s="2073" t="n"/>
      <c r="B29" s="1337" t="inlineStr">
        <is>
          <t>旅客周转量        （万人公里）</t>
        </is>
      </c>
      <c r="C29" s="1659" t="n">
        <v>2914.7385</v>
      </c>
      <c r="D29" s="1595">
        <f>C29/T29-1</f>
        <v/>
      </c>
      <c r="E29" s="1659" t="n">
        <v>3370.793718</v>
      </c>
      <c r="F29" s="1595">
        <f>E29/V29-1</f>
        <v/>
      </c>
      <c r="G29" s="1659" t="n">
        <v>3406.832473</v>
      </c>
      <c r="H29" s="1595">
        <f>G29/X29-1</f>
        <v/>
      </c>
      <c r="I29" s="1659" t="n">
        <v>3476.813709</v>
      </c>
      <c r="J29" s="1595">
        <f>I29/Z29-1</f>
        <v/>
      </c>
      <c r="K29" s="1659" t="n">
        <v>3514.446795</v>
      </c>
      <c r="L29" s="1595">
        <f>K29/AB29-1</f>
      </c>
      <c r="M29" s="1659" t="n">
        <v>3038.760275</v>
      </c>
      <c r="N29" s="1595">
        <f>M29/AD29-1</f>
      </c>
      <c r="O29" s="1659" t="n">
        <v>3042.88102</v>
      </c>
      <c r="P29" s="1595">
        <f>O29/AF29-1</f>
      </c>
      <c r="Q29" s="1653">
        <f>G29+E29+C29+I29+K29+M29+O29</f>
      </c>
      <c r="R29" s="1595">
        <f>Q29/SUM(T29+V29+X29+Z29+AB29+AD29+AF29)-1</f>
      </c>
      <c r="S29" s="1595" t="n"/>
      <c r="T29" s="1659" t="n">
        <v>4097.1011</v>
      </c>
      <c r="U29" s="1595">
        <f>T29/AU29-1</f>
        <v/>
      </c>
      <c r="V29" s="1732" t="n">
        <v>3949.0979</v>
      </c>
      <c r="W29" s="1649">
        <f>V29/AW29-1</f>
        <v/>
      </c>
      <c r="X29" s="1732" t="n">
        <v>4255.7056</v>
      </c>
      <c r="Y29" s="1649">
        <f>X29/AY29-1</f>
        <v/>
      </c>
      <c r="Z29" s="1732" t="n">
        <v>4557.0772</v>
      </c>
      <c r="AA29" s="1649">
        <f>Z29/BA29-1</f>
        <v/>
      </c>
      <c r="AB29" s="1659" t="n">
        <v>3809.8095</v>
      </c>
      <c r="AC29" s="1649">
        <f>AB29/BC29-1</f>
        <v/>
      </c>
      <c r="AD29" s="1659" t="n">
        <v>3762.2446</v>
      </c>
      <c r="AE29" s="1649">
        <f>AD29/BE29-1</f>
        <v/>
      </c>
      <c r="AF29" s="1659" t="n">
        <v>3863.2014</v>
      </c>
      <c r="AG29" s="1649">
        <f>AF29/BG29-1</f>
        <v/>
      </c>
      <c r="AH29" s="1659" t="n">
        <v>3833.8786</v>
      </c>
      <c r="AI29" s="1649">
        <f>AH29/BI29-1</f>
        <v/>
      </c>
      <c r="AJ29" s="1659" t="n">
        <v>4060.267</v>
      </c>
      <c r="AK29" s="1649">
        <f>AJ29/BK29-1</f>
        <v/>
      </c>
      <c r="AL29" s="1659" t="n">
        <v>3956.287441</v>
      </c>
      <c r="AM29" s="1649">
        <f>AL29/BM29-1</f>
        <v/>
      </c>
      <c r="AN29" s="1659" t="n">
        <v>3699.532092</v>
      </c>
      <c r="AO29" s="1649">
        <f>AN29/BO29-1</f>
        <v/>
      </c>
      <c r="AP29" s="1659" t="n">
        <v>3376.6286</v>
      </c>
      <c r="AQ29" s="1649">
        <f>AP29/BQ29-1</f>
        <v/>
      </c>
      <c r="AR29" s="1748">
        <f>X29+T29+V29+Z29+AB29+AD29+AF29+AH29+AJ29+AL29+AN29+AP29</f>
      </c>
      <c r="AS29" s="1595">
        <f>AR29/(AU29+AW29+AY29+BA29+BC29+BE29+BG29+BI29+BK29+BM29+BO29+BQ29)-1</f>
        <v/>
      </c>
      <c r="AT29" s="1597" t="n"/>
      <c r="AU29" s="1731" t="n">
        <v>4215.9521</v>
      </c>
      <c r="AV29" s="1595" t="n">
        <v>0.383358850512859</v>
      </c>
      <c r="AW29" s="1659" t="n">
        <v>4255.7623</v>
      </c>
      <c r="AX29" s="1649">
        <f>AW29/BX29-1</f>
        <v/>
      </c>
      <c r="AY29" s="1659" t="n">
        <v>4380.6747</v>
      </c>
      <c r="AZ29" s="1649">
        <f>AY29/BZ29-1</f>
        <v/>
      </c>
      <c r="BA29" s="1659" t="n">
        <v>4734.108</v>
      </c>
      <c r="BB29" s="1649">
        <f>BA29/CB29-1</f>
        <v/>
      </c>
      <c r="BC29" s="1733" t="n">
        <v>4780.9194</v>
      </c>
      <c r="BD29" s="1649">
        <f>BC29/CD29-1</f>
        <v/>
      </c>
      <c r="BE29" s="1659" t="n">
        <v>4349.5911</v>
      </c>
      <c r="BF29" s="1649">
        <f>BE29/CF29-1</f>
        <v/>
      </c>
      <c r="BG29" s="1659" t="n">
        <v>4529.3099</v>
      </c>
      <c r="BH29" s="1649">
        <f>BG29/CH29-1</f>
        <v/>
      </c>
      <c r="BI29" s="1659" t="n">
        <v>4600.4986</v>
      </c>
      <c r="BJ29" s="1649">
        <f>BI29/CJ29-1</f>
        <v/>
      </c>
      <c r="BK29" s="1659" t="n">
        <v>4446.7467</v>
      </c>
      <c r="BL29" s="1649">
        <f>BK29/CL29-1</f>
        <v/>
      </c>
      <c r="BM29" s="1659" t="n">
        <v>5381.7577</v>
      </c>
      <c r="BN29" s="1649">
        <f>BM29/CN29-1</f>
        <v/>
      </c>
      <c r="BO29" s="1659" t="n">
        <v>4748.6248</v>
      </c>
      <c r="BP29" s="1649">
        <f>BO29/CP29-1</f>
        <v/>
      </c>
      <c r="BQ29" s="1659" t="n">
        <v>4083.7239</v>
      </c>
      <c r="BR29" s="1649">
        <f>BQ29/CR29-1</f>
        <v/>
      </c>
      <c r="BS29" s="1653">
        <f>AU29+AW29+AY29+BA29+BC29+BE29+BG29+BI29+BK29+BM29+BO29+BQ29</f>
        <v/>
      </c>
      <c r="BT29" s="1595">
        <f>BS29/CT29-1</f>
        <v/>
      </c>
      <c r="BU29" s="1651" t="n"/>
      <c r="BV29" s="1731" t="n">
        <v>3047.62</v>
      </c>
      <c r="BW29" s="1649">
        <f>BV29/CX29-1</f>
        <v/>
      </c>
      <c r="BX29" s="1731" t="n">
        <v>3584.7914</v>
      </c>
      <c r="BY29" s="1595">
        <f>BX29/CY29-1</f>
        <v/>
      </c>
      <c r="BZ29" s="1653" t="n">
        <v>4129.162</v>
      </c>
      <c r="CA29" s="1595">
        <f>BZ29/CZ29-1</f>
        <v/>
      </c>
      <c r="CB29" s="1653" t="n">
        <v>4841.5306</v>
      </c>
      <c r="CC29" s="1595" t="n">
        <v>0.525584320625248</v>
      </c>
      <c r="CD29" s="1659" t="n">
        <v>4624.7181</v>
      </c>
      <c r="CE29" s="1595">
        <f>CD29/DB29-1</f>
        <v/>
      </c>
      <c r="CF29" s="1659" t="n">
        <v>4802.3754</v>
      </c>
      <c r="CG29" s="1595">
        <f>CF29/DC29-1</f>
        <v/>
      </c>
      <c r="CH29" s="1659" t="n">
        <v>4629.8523</v>
      </c>
      <c r="CI29" s="1595">
        <f>CH29/DD29-1</f>
        <v/>
      </c>
      <c r="CJ29" s="1653" t="n">
        <v>4691.6411</v>
      </c>
      <c r="CK29" s="1595">
        <f>CJ29/DE29-1</f>
        <v/>
      </c>
      <c r="CL29" s="1653">
        <f>4424.2155+CL31</f>
        <v/>
      </c>
      <c r="CM29" s="1595">
        <f>CL29/DF29-1</f>
        <v/>
      </c>
      <c r="CN29" s="1653">
        <f>4700.3884+CN31</f>
        <v/>
      </c>
      <c r="CO29" s="1595">
        <f>CN29/DG29-1</f>
        <v/>
      </c>
      <c r="CP29" s="1653" t="n">
        <v>5403.3813</v>
      </c>
      <c r="CQ29" s="1595">
        <f>CP29/DH29-1</f>
        <v/>
      </c>
      <c r="CR29" s="1653" t="n">
        <v>4474.3531</v>
      </c>
      <c r="CS29" s="1595">
        <f>CR29/DI29-1</f>
        <v/>
      </c>
      <c r="CT29" s="1653">
        <f>BV29+BX29+BZ29+CB29+CD29+CF29+CH29+CJ29+CL29+CN29+CP29+CR29</f>
        <v/>
      </c>
      <c r="CU29" s="1595">
        <f>CT29/SUM(CX29:DI29)-1</f>
        <v/>
      </c>
      <c r="CV29" s="1657">
        <f>CR29/CP29-1</f>
        <v/>
      </c>
      <c r="CW29" s="1657" t="n"/>
      <c r="CX29" s="1747" t="n">
        <v>3929.37914</v>
      </c>
      <c r="CY29" s="1731" t="n">
        <v>4133.00484</v>
      </c>
      <c r="CZ29" s="1731" t="n">
        <v>3442.8465</v>
      </c>
      <c r="DA29" s="1748" t="n">
        <v>3173.55818</v>
      </c>
      <c r="DB29" s="1659" t="n">
        <v>3493.01288</v>
      </c>
      <c r="DC29" s="1659" t="n">
        <v>4146.81844</v>
      </c>
      <c r="DD29" s="1653" t="n">
        <v>4555.54104</v>
      </c>
      <c r="DE29" s="1653" t="n">
        <v>4421.42672</v>
      </c>
      <c r="DF29" s="1653" t="n">
        <v>4133.4653</v>
      </c>
      <c r="DG29" s="1653" t="n">
        <v>2620.6346</v>
      </c>
      <c r="DH29" s="1653" t="n">
        <v>2475.2896</v>
      </c>
      <c r="DI29" s="1653" t="n">
        <v>2218.5413</v>
      </c>
      <c r="DJ29" s="1653" t="n">
        <v>42743.51854</v>
      </c>
      <c r="DK29" s="1660" t="n">
        <v>0.0157908283273866</v>
      </c>
      <c r="DL29" s="1661" t="n"/>
      <c r="DM29" s="1735" t="n">
        <v>2758.5838</v>
      </c>
      <c r="DN29" s="219">
        <f>(DM29-DV29)/DV29</f>
        <v/>
      </c>
      <c r="DO29" s="1554" t="n">
        <v>2938.5911</v>
      </c>
      <c r="DP29" s="1555" t="n"/>
      <c r="DQ29" s="1554" t="n">
        <v>3740.5654</v>
      </c>
      <c r="DR29" s="76">
        <f>(DQ29-ER29)/ER29</f>
        <v/>
      </c>
      <c r="DS29" s="1736">
        <f>DM29+DO29+DQ29</f>
        <v/>
      </c>
      <c r="DT29" s="1554" t="n">
        <v>3528.9356</v>
      </c>
      <c r="DU29" s="76">
        <f>(DT29-ET29)/ET29</f>
        <v/>
      </c>
      <c r="DV29" s="1554" t="n">
        <v>3722.9485</v>
      </c>
      <c r="DW29" s="76">
        <f>(DV29-EV29)/EV29</f>
        <v/>
      </c>
      <c r="DX29" s="1554" t="n">
        <v>3134.1738</v>
      </c>
      <c r="DY29" s="76">
        <f>(DX29-EX29)/EX29</f>
        <v/>
      </c>
      <c r="DZ29" s="1554" t="n">
        <v>3439.86</v>
      </c>
      <c r="EA29" s="76">
        <f>(DZ29-EZ29)/EZ29</f>
        <v/>
      </c>
      <c r="EB29" s="1554" t="n">
        <v>954.0851</v>
      </c>
      <c r="EC29" s="76">
        <f>(EB29-FB29)/FB29</f>
        <v/>
      </c>
      <c r="ED29" s="1554" t="n">
        <v>4061.8927</v>
      </c>
      <c r="EE29" s="76">
        <f>(ED29-FD29)/FD29</f>
        <v/>
      </c>
      <c r="EF29" s="1554" t="n">
        <v>4970.1535</v>
      </c>
      <c r="EG29" s="76">
        <f>(EF29-FF29)/FF29</f>
        <v/>
      </c>
      <c r="EH29" s="1554" t="n">
        <v>4496.2061</v>
      </c>
      <c r="EI29" s="76">
        <f>(EH29-FH29)/FH29</f>
        <v/>
      </c>
      <c r="EJ29" s="1554" t="n">
        <v>4333.0598</v>
      </c>
      <c r="EK29" s="76">
        <f>(EJ29-FJ29)/FJ29</f>
        <v/>
      </c>
      <c r="EL29" s="1731">
        <f>DM29+DO29+DQ29+DT29+DV29+DX29+DZ29+EB29+ED29+EF29+EH29+EJ29</f>
        <v/>
      </c>
      <c r="EM29" s="76">
        <f>(EL29-FL29)/FL29</f>
        <v/>
      </c>
      <c r="EN29" s="1775" t="n">
        <v>10356.4748</v>
      </c>
      <c r="EO29" s="76">
        <f>(EN29-FN29)/FN29</f>
        <v/>
      </c>
      <c r="EP29" s="1554" t="n">
        <v>0</v>
      </c>
      <c r="EQ29" s="76">
        <f>(EP29-FO29)/FO29</f>
        <v/>
      </c>
      <c r="ER29" s="1554" t="n">
        <v>1735.2212</v>
      </c>
      <c r="ES29" s="76">
        <f>(ER29-FP29)/FP29</f>
        <v/>
      </c>
      <c r="ET29" s="1554" t="n">
        <v>4193.6205</v>
      </c>
      <c r="EU29" s="76">
        <f>(ET29-FQ29)/FQ29</f>
        <v/>
      </c>
      <c r="EV29" s="1554" t="n">
        <v>4686.7983</v>
      </c>
      <c r="EW29" s="76">
        <f>(EV29-FR29)/FR29</f>
        <v/>
      </c>
      <c r="EX29" s="1554" t="n">
        <v>6303.5317</v>
      </c>
      <c r="EY29" s="76">
        <f>(EX29-FS29)/FS29</f>
        <v/>
      </c>
      <c r="EZ29" s="1554" t="n">
        <v>6441.2479</v>
      </c>
      <c r="FA29" s="76">
        <f>(EZ29-FT29)/FT29</f>
        <v/>
      </c>
      <c r="FB29" s="1554" t="n">
        <v>2999.7046</v>
      </c>
      <c r="FC29" s="76">
        <f>(FB29-FU29)/FU29</f>
        <v/>
      </c>
      <c r="FD29" s="1554" t="n">
        <v>2952.1446</v>
      </c>
      <c r="FE29" s="76">
        <f>(FD29-FV29)/FV29</f>
        <v/>
      </c>
      <c r="FF29" s="1554" t="n">
        <v>3334.8987</v>
      </c>
      <c r="FG29" s="76">
        <f>(FF29-FW29)/FW29</f>
        <v/>
      </c>
      <c r="FH29" s="1554" t="n">
        <v>3235.0597</v>
      </c>
      <c r="FI29" s="76">
        <f>(FH29-FY29)/FY29</f>
        <v/>
      </c>
      <c r="FJ29" s="1554" t="n">
        <v>3016.305</v>
      </c>
      <c r="FK29" s="76">
        <f>(FJ29-GA29)/GA29</f>
        <v/>
      </c>
      <c r="FL29" s="1736">
        <f>EN29+EP29+ER29+ET29+EV29+EX29+EZ29+FB29+FD29+FF29+FH29+FJ29</f>
        <v/>
      </c>
      <c r="FM29" s="76">
        <f>(FL29-(FN29+FO29+FP29+FQ29+FR29+FS29+FT29+FU29+FV29+FW29+FY29+GA29))/(FN29+FO29+FP29+FQ29+FR29+FS29+FT29+FU29+FV29+FW29+FY29+GA29)</f>
        <v/>
      </c>
      <c r="FN29" s="1775" t="n">
        <v>10578.0181</v>
      </c>
      <c r="FO29" s="1775" t="n">
        <v>10684.1858</v>
      </c>
      <c r="FP29" s="1775" t="n">
        <v>10303.1062</v>
      </c>
      <c r="FQ29" s="1775" t="n">
        <v>10033.5509</v>
      </c>
      <c r="FR29" s="1775" t="n">
        <v>9768.598900000001</v>
      </c>
      <c r="FS29" s="1775" t="n">
        <v>10128.7494</v>
      </c>
      <c r="FT29" s="1776" t="inlineStr">
        <is>
          <t>9,648.6010</t>
        </is>
      </c>
      <c r="FU29" s="1738" t="inlineStr">
        <is>
          <t>9,960.1209</t>
        </is>
      </c>
      <c r="FV29" s="1835" t="inlineStr">
        <is>
          <t>9,853.9052</t>
        </is>
      </c>
      <c r="FW29" s="1835" t="inlineStr">
        <is>
          <t>11,732.5774</t>
        </is>
      </c>
      <c r="FX29" s="1668">
        <f>(FW29-GY29)/GY29</f>
        <v/>
      </c>
      <c r="FY29" s="1835" t="inlineStr">
        <is>
          <t>11,452.5648</t>
        </is>
      </c>
      <c r="FZ29" s="1668">
        <f>(FY29-HA29)/HA29</f>
        <v/>
      </c>
      <c r="GA29" s="1835" t="inlineStr">
        <is>
          <t>10,001.6771</t>
        </is>
      </c>
      <c r="GB29" s="1668">
        <f>(GA29-HC29)/HC29</f>
        <v/>
      </c>
      <c r="GC29" s="1726">
        <f>FN29+FO29+FP29+FQ29+FR29+FS29+FT29+FU29+FV29+FW29+FY29+GA29</f>
        <v/>
      </c>
      <c r="GD29" s="1739">
        <f>(GC29-HE29)/HE29</f>
        <v/>
      </c>
      <c r="GE29" s="1670" t="n"/>
      <c r="GF29" s="1561" t="n"/>
      <c r="GG29" s="1988" t="n">
        <v>13134.6475</v>
      </c>
      <c r="GH29" s="76">
        <f>(GG29-HJ29)/HJ29</f>
        <v/>
      </c>
      <c r="GI29" s="1736" t="n">
        <v>15709.4386</v>
      </c>
      <c r="GJ29" s="76">
        <f>(GI29-HL29)/HL29</f>
        <v/>
      </c>
      <c r="GK29" s="1736" t="n">
        <v>15668.8191</v>
      </c>
      <c r="GL29" s="76">
        <f>(GK29-HN29)/HN29</f>
        <v/>
      </c>
      <c r="GM29" s="1736" t="n">
        <v>13630.4838</v>
      </c>
      <c r="GN29" s="76">
        <f>(GM29-HP29)/HP29</f>
        <v/>
      </c>
      <c r="GO29" s="1736" t="n">
        <v>13845.4423</v>
      </c>
      <c r="GP29" s="76">
        <f>(GO29-HR29)/HR29</f>
        <v/>
      </c>
      <c r="GQ29" s="1736" t="n">
        <v>13686.7384</v>
      </c>
      <c r="GR29" s="76">
        <f>(GQ29-HU29)/HU29</f>
        <v/>
      </c>
      <c r="GS29" s="1736" t="n">
        <v>12921.94</v>
      </c>
      <c r="GT29" s="76">
        <f>(GS29-HW29)/HW29</f>
        <v/>
      </c>
      <c r="GU29" s="1736" t="n">
        <v>13019.3806</v>
      </c>
      <c r="GV29" s="76">
        <f>(GU29-HY29)/HY29</f>
        <v/>
      </c>
      <c r="GW29" s="1736" t="n">
        <v>12937.5499</v>
      </c>
      <c r="GX29" s="76">
        <f>(GW29-IA29)/IA29</f>
        <v/>
      </c>
      <c r="GY29" s="1736" t="n">
        <v>12943.1281</v>
      </c>
      <c r="GZ29" s="76">
        <f>(GY29-IC29)/IC29</f>
        <v/>
      </c>
      <c r="HA29" s="1736" t="n">
        <v>12791.6403</v>
      </c>
      <c r="HB29" s="76">
        <f>(HA29-IE29)/IE29</f>
        <v/>
      </c>
      <c r="HC29" s="1736" t="n">
        <v>10441.2928</v>
      </c>
      <c r="HD29" s="76">
        <f>(HC29-IG29)/IG29</f>
        <v/>
      </c>
      <c r="HE29" s="1726">
        <f>GG29+GI29+GK29+GM29+GO29+GQ29+GS29+GU29+GW29+GY29+HA29+HC29</f>
        <v/>
      </c>
      <c r="HF29" s="1736">
        <f>HC29+HA29+GY29+GW29+GU29+GS29+GQ29+GO29+GM29+GK29+GI29+GG29</f>
        <v/>
      </c>
      <c r="HG29" s="1641" t="n"/>
      <c r="HH29" s="1661" t="n"/>
      <c r="HI29" s="1749" t="n"/>
      <c r="HJ29" s="1988" t="n">
        <v>13134.6475</v>
      </c>
      <c r="HK29" s="1672">
        <f>(HJ29-IL29)/IL29</f>
        <v/>
      </c>
      <c r="HL29" s="1740" t="n">
        <v>17725.7007</v>
      </c>
      <c r="HM29" s="1672">
        <f>(HL29-IN29)/IN29</f>
        <v/>
      </c>
      <c r="HN29" s="1740" t="n">
        <v>15617.4372</v>
      </c>
      <c r="HO29" s="1678">
        <f>(HN29-IP29)/IP29</f>
        <v/>
      </c>
      <c r="HP29" s="1741" t="n">
        <v>12838.233</v>
      </c>
      <c r="HQ29" s="1555">
        <f>(HP29-IR29)/IR29</f>
        <v/>
      </c>
      <c r="HR29" s="1741" t="n">
        <v>15179.4499</v>
      </c>
      <c r="HS29" s="1555">
        <f>(HR29-IT29)/IT29</f>
        <v/>
      </c>
      <c r="HT29" s="1678" t="n"/>
      <c r="HU29" s="1741" t="n">
        <v>13716</v>
      </c>
      <c r="HV29" s="1555">
        <f>(HU29-IV29)/IV29</f>
        <v/>
      </c>
      <c r="HW29" s="1836" t="n">
        <v>14450</v>
      </c>
      <c r="HX29" s="1555">
        <f>(HW29-IX29)/IX29</f>
        <v/>
      </c>
      <c r="HY29" s="1836" t="n">
        <v>13900</v>
      </c>
      <c r="HZ29" s="1677">
        <f>(HY29-IZ29)/IZ29</f>
        <v/>
      </c>
      <c r="IA29" s="1836" t="n">
        <v>15934.6232</v>
      </c>
      <c r="IB29" s="1680">
        <f>(IA29-JB29)/JB29</f>
        <v/>
      </c>
      <c r="IC29" s="1836" t="n">
        <v>14055.307</v>
      </c>
      <c r="ID29" s="1680">
        <f>(IC29-JD29)/JD29</f>
        <v/>
      </c>
      <c r="IE29" s="1836" t="n">
        <v>11489.4354</v>
      </c>
      <c r="IF29" s="1549">
        <f>(IE29-JF29)/JF29</f>
        <v/>
      </c>
      <c r="IG29" s="1837" t="n">
        <v>19873.2563</v>
      </c>
      <c r="IH29" s="1549">
        <f>(IG29-JH29)/JH29</f>
        <v/>
      </c>
      <c r="II29" s="1983">
        <f>HJ29+HL29+HN29+HP29+HR29+HU29+HW29+HY29+IA29+IC29+IE29+IG29</f>
        <v/>
      </c>
      <c r="IJ29" s="76" t="n"/>
      <c r="IK29" s="1561" t="n"/>
      <c r="IL29" s="1992" t="n">
        <v>13030.4043</v>
      </c>
      <c r="IM29" s="1555">
        <f>IL29/JN29-1</f>
        <v/>
      </c>
      <c r="IN29" s="1736" t="n">
        <v>17832.6969</v>
      </c>
      <c r="IO29" s="1555">
        <f>IN29/JO29-1</f>
        <v/>
      </c>
      <c r="IP29" s="1554" t="n">
        <v>15759.2706</v>
      </c>
      <c r="IQ29" s="1641">
        <f>(IP29-JP29)/JP29</f>
        <v/>
      </c>
      <c r="IR29" s="1836" t="n">
        <v>12902.7467</v>
      </c>
      <c r="IS29" s="1555">
        <f>(IR29-JQ29)/JQ29</f>
        <v/>
      </c>
      <c r="IT29" s="1836" t="n">
        <v>15225.1253</v>
      </c>
      <c r="IU29" s="1555">
        <f>(IT29-JR29)/JR29</f>
        <v/>
      </c>
      <c r="IV29" s="1836" t="n">
        <v>13757.382</v>
      </c>
      <c r="IW29" s="76">
        <f>(IV29-JS29)/JS29</f>
        <v/>
      </c>
      <c r="IX29" s="1836" t="n">
        <v>14492.9159</v>
      </c>
      <c r="IY29" s="76">
        <f>(IX29-JT29)/JT29</f>
        <v/>
      </c>
      <c r="IZ29" s="1736" t="n">
        <v>13912.6126</v>
      </c>
      <c r="JA29" s="76">
        <f>(IZ29-JU29)/JU29</f>
        <v/>
      </c>
      <c r="JB29" s="1736" t="n">
        <v>15447.1084</v>
      </c>
      <c r="JC29" s="1641">
        <f>(JB29-JV29)/JV29</f>
        <v/>
      </c>
      <c r="JD29" s="1554" t="n">
        <v>13358.4365791495</v>
      </c>
      <c r="JE29" s="1672">
        <f>(JD29-JW29)/JW29</f>
        <v/>
      </c>
      <c r="JF29" s="1752">
        <f>JX29*#REF!</f>
        <v/>
      </c>
      <c r="JG29" s="1672">
        <f>(JF29-JX29)/JX29</f>
        <v/>
      </c>
      <c r="JH29" s="1736" t="n">
        <v>20526.2643</v>
      </c>
      <c r="JI29" s="1672">
        <f>(JH29-JY29)/JY29</f>
        <v/>
      </c>
      <c r="JJ29" s="1985">
        <f>JH29+JF29+JD29+JB29+IZ29+IX29+IV29+IT29+IR29+IP29+IN29+IL29</f>
        <v/>
      </c>
      <c r="JK29" s="1645" t="n"/>
      <c r="JL29" s="1647" t="n"/>
      <c r="JM29" s="1992" t="n">
        <v>173541.333920607</v>
      </c>
      <c r="JN29" s="1554" t="n">
        <v>12409.9088640036</v>
      </c>
      <c r="JO29" s="1554" t="n">
        <v>17064.7819019255</v>
      </c>
      <c r="JP29" s="1554" t="n">
        <v>15056.4729060896</v>
      </c>
      <c r="JQ29" s="1554" t="n">
        <v>12406.4872103306</v>
      </c>
      <c r="JR29" s="1554" t="n">
        <v>14762.2575273712</v>
      </c>
      <c r="JS29" s="1554" t="n">
        <v>13382.6668752849</v>
      </c>
      <c r="JT29" s="1554" t="n">
        <v>14167.0579588363</v>
      </c>
      <c r="JU29" s="1554" t="n">
        <v>13792.6163929019</v>
      </c>
      <c r="JV29" s="1554" t="n">
        <v>15188.8971401651</v>
      </c>
      <c r="JW29" s="1554" t="n">
        <v>13358.4365791495</v>
      </c>
      <c r="JX29" s="1554" t="n">
        <v>11728.8301124455</v>
      </c>
      <c r="JY29" s="1554" t="n">
        <v>20222.9204521033</v>
      </c>
    </row>
    <row r="30" ht="28.8" customHeight="1" s="21">
      <c r="A30" s="2073" t="n"/>
      <c r="B30" s="1337" t="inlineStr">
        <is>
          <t>其中个体客运量     （万人）</t>
        </is>
      </c>
      <c r="C30" s="1659" t="n">
        <v>0.09760000000000001</v>
      </c>
      <c r="D30" s="1595">
        <f>C30/T30-1</f>
        <v/>
      </c>
      <c r="E30" s="1653" t="n">
        <v>0.0712</v>
      </c>
      <c r="F30" s="1595">
        <f>E30/V30-1</f>
        <v/>
      </c>
      <c r="G30" s="1653" t="n">
        <v>0.0872</v>
      </c>
      <c r="H30" s="1595">
        <f>G30/X30-1</f>
        <v/>
      </c>
      <c r="I30" s="1653" t="n">
        <v>0.0945</v>
      </c>
      <c r="J30" s="1595">
        <f>I30/Z30-1</f>
        <v/>
      </c>
      <c r="K30" s="1653" t="n">
        <v>0.1012</v>
      </c>
      <c r="L30" s="1595">
        <f>K30/AB30-1</f>
      </c>
      <c r="M30" s="1653" t="n">
        <v>0.0937</v>
      </c>
      <c r="N30" s="1595">
        <f>M30/AD30-1</f>
      </c>
      <c r="O30" s="2230" t="n">
        <v>0.0765</v>
      </c>
      <c r="P30" s="1595">
        <f>O30/AF30-1</f>
      </c>
      <c r="Q30" s="1653">
        <f>G30+E30+C30+I30+K30+M30+O30</f>
      </c>
      <c r="R30" s="1595">
        <f>Q30/SUM(T30+V30+X30+Z30+AB30+AD30+AF30)-1</f>
      </c>
      <c r="S30" s="1595" t="n"/>
      <c r="T30" s="1659" t="n">
        <v>0.8341</v>
      </c>
      <c r="U30" s="1595">
        <f>T30/AU30-1</f>
        <v/>
      </c>
      <c r="V30" s="1659" t="n">
        <v>0.8341</v>
      </c>
      <c r="W30" s="1649">
        <f>V30/AW30-1</f>
        <v/>
      </c>
      <c r="X30" s="1659" t="n">
        <v>0.2497</v>
      </c>
      <c r="Y30" s="1649">
        <f>X30/AY30-1</f>
        <v/>
      </c>
      <c r="Z30" s="1659" t="n">
        <v>0.2792</v>
      </c>
      <c r="AA30" s="1649">
        <f>Z30/BA30-1</f>
        <v/>
      </c>
      <c r="AB30" s="1659" t="n">
        <v>0.2987</v>
      </c>
      <c r="AC30" s="1649">
        <f>AB30/BC30-1</f>
        <v/>
      </c>
      <c r="AD30" s="1659" t="n">
        <v>0.3281</v>
      </c>
      <c r="AE30" s="1649">
        <f>AD30/BE30-1</f>
        <v/>
      </c>
      <c r="AF30" s="1659" t="n">
        <v>0.2797</v>
      </c>
      <c r="AG30" s="1649">
        <f>AF30/BG30-1</f>
        <v/>
      </c>
      <c r="AH30" s="1659" t="n">
        <v>0.2587</v>
      </c>
      <c r="AI30" s="1649">
        <f>AH30/BI30-1</f>
        <v/>
      </c>
      <c r="AJ30" s="1659" t="n">
        <v>0.2766</v>
      </c>
      <c r="AK30" s="1649">
        <f>AJ30/BK30-1</f>
        <v/>
      </c>
      <c r="AL30" s="1659" t="n">
        <v>0.09229999999999999</v>
      </c>
      <c r="AM30" s="1649">
        <f>AL30/BM30-1</f>
        <v/>
      </c>
      <c r="AN30" s="1659" t="n">
        <v>0.0857</v>
      </c>
      <c r="AO30" s="1649">
        <f>AN30/BO30-1</f>
        <v/>
      </c>
      <c r="AP30" s="1659" t="n">
        <v>0.0862</v>
      </c>
      <c r="AQ30" s="1649">
        <f>AP30/BQ30-1</f>
        <v/>
      </c>
      <c r="AR30" s="1748">
        <f>X30+T30+V30+Z30+AB30+AD30+AF30+AH30+AJ30+AL30+AN30+AP30</f>
      </c>
      <c r="AS30" s="1595">
        <f>AR30/(AU30+AW30+AY30+BA30+BC30+BE30+BG30+BI30+BK30+BM30+BO30+BQ30)-1</f>
        <v/>
      </c>
      <c r="AT30" s="1597" t="n"/>
      <c r="AU30" s="1731" t="n">
        <v>5.6343</v>
      </c>
      <c r="AV30" s="1595" t="n">
        <v>-0.00118773267151218</v>
      </c>
      <c r="AW30" s="1659" t="n">
        <v>3.0368</v>
      </c>
      <c r="AX30" s="1649">
        <f>AW30/BX30-1</f>
        <v/>
      </c>
      <c r="AY30" s="1731" t="n">
        <v>1.2505</v>
      </c>
      <c r="AZ30" s="1649">
        <f>AY30/BZ30-1</f>
        <v/>
      </c>
      <c r="BA30" s="1731" t="n">
        <v>1.3126</v>
      </c>
      <c r="BB30" s="1649">
        <f>BA30/CB30-1</f>
        <v/>
      </c>
      <c r="BC30" s="1753" t="n">
        <v>1.4003</v>
      </c>
      <c r="BD30" s="1649">
        <f>BC30/CD30-1</f>
        <v/>
      </c>
      <c r="BE30" s="1731" t="n">
        <v>1.3693</v>
      </c>
      <c r="BF30" s="1649">
        <f>BE30/CF30-1</f>
        <v/>
      </c>
      <c r="BG30" s="1731" t="n">
        <v>1.382</v>
      </c>
      <c r="BH30" s="1649">
        <f>BG30/CH30-1</f>
        <v/>
      </c>
      <c r="BI30" s="1731" t="n">
        <v>1.3844</v>
      </c>
      <c r="BJ30" s="1649">
        <f>BI30/CJ30-1</f>
        <v/>
      </c>
      <c r="BK30" s="1731" t="n">
        <v>1.4423</v>
      </c>
      <c r="BL30" s="1649">
        <f>BK30/CL30-1</f>
        <v/>
      </c>
      <c r="BM30" s="1731" t="n">
        <v>1.476</v>
      </c>
      <c r="BN30" s="1649">
        <f>BM30/CN30-1</f>
        <v/>
      </c>
      <c r="BO30" s="1731" t="n">
        <v>1.4865</v>
      </c>
      <c r="BP30" s="1649">
        <f>BO30/CP30-1</f>
        <v/>
      </c>
      <c r="BQ30" s="1731" t="n">
        <v>0.9923999999999999</v>
      </c>
      <c r="BR30" s="1649">
        <f>BQ30/CR30-1</f>
        <v/>
      </c>
      <c r="BS30" s="1653">
        <f>AU30+AW30+AY30+BA30+BC30+BE30+BG30+BI30+BK30+BM30+BO30+BQ30</f>
        <v/>
      </c>
      <c r="BT30" s="1595">
        <f>BS30/CT30-1</f>
        <v/>
      </c>
      <c r="BU30" s="1651" t="n"/>
      <c r="BV30" s="1731" t="n">
        <v>5.641</v>
      </c>
      <c r="BW30" s="1649">
        <f>BV30/CX30-1</f>
        <v/>
      </c>
      <c r="BX30" s="1731" t="n">
        <v>5.6995</v>
      </c>
      <c r="BY30" s="1595">
        <f>BX30/CY30-1</f>
        <v/>
      </c>
      <c r="BZ30" s="1653" t="n">
        <v>5.8712</v>
      </c>
      <c r="CA30" s="1595">
        <f>BZ30/CZ30-1</f>
        <v/>
      </c>
      <c r="CB30" s="1653" t="n">
        <v>5.9185</v>
      </c>
      <c r="CC30" s="1595" t="n">
        <v>1.29987565088987</v>
      </c>
      <c r="CD30" s="1659" t="n">
        <v>6.1791</v>
      </c>
      <c r="CE30" s="1595">
        <f>CD30/DB30-1</f>
        <v/>
      </c>
      <c r="CF30" s="1659" t="n">
        <v>6.0339</v>
      </c>
      <c r="CG30" s="1595">
        <f>CF30/DC30-1</f>
        <v/>
      </c>
      <c r="CH30" s="1659" t="n">
        <v>5.8615</v>
      </c>
      <c r="CI30" s="1595">
        <f>CH30/DD30-1</f>
        <v/>
      </c>
      <c r="CJ30" s="1653" t="n">
        <v>5.9856</v>
      </c>
      <c r="CK30" s="1595">
        <f>CJ30/DE30-1</f>
        <v/>
      </c>
      <c r="CL30" s="1653" t="n">
        <v>6.1912</v>
      </c>
      <c r="CM30" s="1595">
        <f>CL30/DF30-1</f>
        <v/>
      </c>
      <c r="CN30" s="1653" t="n">
        <v>6.819</v>
      </c>
      <c r="CO30" s="1595">
        <f>CN30/DG30-1</f>
        <v/>
      </c>
      <c r="CP30" s="1653" t="n">
        <v>6.2912</v>
      </c>
      <c r="CQ30" s="1595">
        <f>CP30/DH30-1</f>
        <v/>
      </c>
      <c r="CR30" s="1653" t="n">
        <v>6.1107</v>
      </c>
      <c r="CS30" s="1595">
        <f>CR30/DI30-1</f>
        <v/>
      </c>
      <c r="CT30" s="1653">
        <f>BV30+BX30+BZ30+CB30+CD30+CF30+CH30+CJ30+CL30+CN30+CP30+CR30</f>
        <v/>
      </c>
      <c r="CU30" s="1595">
        <f>CT30/SUM(CX30:DI30)-1</f>
        <v/>
      </c>
      <c r="CV30" s="1657">
        <f>CR30/CP30-1</f>
        <v/>
      </c>
      <c r="CW30" s="1657" t="n"/>
      <c r="CX30" s="1747" t="n">
        <v>0.6552</v>
      </c>
      <c r="CY30" s="1731" t="n">
        <v>0.6292</v>
      </c>
      <c r="CZ30" s="1731" t="n">
        <v>0.6247</v>
      </c>
      <c r="DA30" s="1748" t="n">
        <v>2.5734</v>
      </c>
      <c r="DB30" s="1659" t="n">
        <v>2.4259</v>
      </c>
      <c r="DC30" s="1659" t="n">
        <v>2.4638</v>
      </c>
      <c r="DD30" s="1653" t="n">
        <v>3.0974</v>
      </c>
      <c r="DE30" s="1653" t="n">
        <v>5.6246</v>
      </c>
      <c r="DF30" s="1653" t="n">
        <v>5.594</v>
      </c>
      <c r="DG30" s="1653" t="n">
        <v>5.5914</v>
      </c>
      <c r="DH30" s="1653" t="n">
        <v>5.5536</v>
      </c>
      <c r="DI30" s="1653" t="n">
        <v>5.459</v>
      </c>
      <c r="DJ30" s="1653" t="n">
        <v>40.2922</v>
      </c>
      <c r="DK30" s="1660" t="n">
        <v>3.46653881541753</v>
      </c>
      <c r="DL30" s="1661" t="n"/>
      <c r="DM30" s="1735" t="n">
        <v>0.8761</v>
      </c>
      <c r="DN30" s="219" t="n"/>
      <c r="DO30" s="1554" t="n">
        <v>0.98</v>
      </c>
      <c r="DP30" s="1555" t="n"/>
      <c r="DQ30" s="1554" t="n">
        <v>0.7927999999999999</v>
      </c>
      <c r="DR30" s="76">
        <f>(DQ30-ER30)/ER30</f>
        <v/>
      </c>
      <c r="DS30" s="1736">
        <f>DM30+DO30+DQ30</f>
        <v/>
      </c>
      <c r="DT30" s="1554" t="n">
        <v>0.9352</v>
      </c>
      <c r="DU30" s="76">
        <f>(DT30-ET30)/ET30</f>
        <v/>
      </c>
      <c r="DV30" s="1554" t="n">
        <v>0.9784</v>
      </c>
      <c r="DW30" s="76">
        <f>(DV30-EV30)/EV30</f>
        <v/>
      </c>
      <c r="DX30" s="1554" t="n">
        <v>0.8724</v>
      </c>
      <c r="DY30" s="76">
        <f>(DX30-EX30)/EX30</f>
        <v/>
      </c>
      <c r="DZ30" s="1554" t="n">
        <v>0.8964</v>
      </c>
      <c r="EA30" s="76">
        <f>(DZ30-EZ30)/EZ30</f>
        <v/>
      </c>
      <c r="EB30" s="1554" t="n">
        <v>0</v>
      </c>
      <c r="EC30" s="76">
        <f>(EB30-FB30)/FB30</f>
        <v/>
      </c>
      <c r="ED30" s="1554" t="n">
        <v>0.6084000000000001</v>
      </c>
      <c r="EE30" s="76">
        <f>(ED30-FD30)/FD30</f>
        <v/>
      </c>
      <c r="EF30" s="1554" t="n">
        <v>0.6736</v>
      </c>
      <c r="EG30" s="76">
        <f>(EF30-FF30)/FF30</f>
        <v/>
      </c>
      <c r="EH30" s="1554" t="n">
        <v>0.7028</v>
      </c>
      <c r="EI30" s="76">
        <f>(EH30-FH30)/FH30</f>
        <v/>
      </c>
      <c r="EJ30" s="1554" t="n">
        <v>0.7048</v>
      </c>
      <c r="EK30" s="76">
        <f>(EJ30-FJ30)/FJ30</f>
        <v/>
      </c>
      <c r="EL30" s="1731">
        <f>DM30+DO30+DQ30+DT30+DV30+DX30+DZ30+EB30+ED30+EF30+EH30+EJ30</f>
        <v/>
      </c>
      <c r="EM30" s="76">
        <f>(EL30-FL30)/FL30</f>
        <v/>
      </c>
      <c r="EN30" s="76" t="n"/>
      <c r="EO30" s="76" t="n"/>
      <c r="EP30" s="1553" t="n"/>
      <c r="EQ30" s="76" t="n"/>
      <c r="ER30" s="1553" t="n"/>
      <c r="ES30" s="76" t="n"/>
      <c r="ET30" s="1553" t="n"/>
      <c r="EU30" s="76" t="n"/>
      <c r="EV30" s="1553" t="n"/>
      <c r="EW30" s="76" t="n"/>
      <c r="EX30" s="1553" t="n"/>
      <c r="EY30" s="76" t="n"/>
      <c r="EZ30" s="1553" t="n"/>
      <c r="FA30" s="76" t="n"/>
      <c r="FB30" s="1553" t="n"/>
      <c r="FC30" s="76" t="n"/>
      <c r="FD30" s="1553" t="n"/>
      <c r="FE30" s="76" t="n"/>
      <c r="FF30" s="1553" t="n"/>
      <c r="FG30" s="76" t="n"/>
      <c r="FH30" s="1553" t="n"/>
      <c r="FI30" s="76" t="n"/>
      <c r="FJ30" s="1553" t="n"/>
      <c r="FK30" s="76" t="n"/>
      <c r="FL30" s="1736">
        <f>EN30+EP30+ER30+ET30+EV30+EX30+EZ30+FB30+FD30+FF30+FH30+FJ30</f>
        <v/>
      </c>
      <c r="FM30" s="76" t="n"/>
      <c r="FN30" s="1567" t="n"/>
      <c r="FO30" s="1567" t="n"/>
      <c r="FP30" s="1567" t="n"/>
      <c r="FQ30" s="1567" t="n"/>
      <c r="FR30" s="1567" t="n"/>
      <c r="FS30" s="1567" t="n"/>
      <c r="FT30" s="1783" t="n"/>
      <c r="FU30" s="1755" t="n"/>
      <c r="FV30" s="1838" t="n"/>
      <c r="FW30" s="1838" t="n"/>
      <c r="FX30" s="1668" t="n"/>
      <c r="FY30" s="1838" t="n"/>
      <c r="FZ30" s="1668" t="n"/>
      <c r="GA30" s="1838" t="n"/>
      <c r="GB30" s="1668" t="n"/>
      <c r="GC30" s="1669" t="n"/>
      <c r="GD30" s="1756" t="n"/>
      <c r="GE30" s="1670" t="n"/>
      <c r="GF30" s="1561" t="n"/>
      <c r="GG30" s="1757" t="n"/>
      <c r="GH30" s="1660" t="n"/>
      <c r="GI30" s="1758" t="n"/>
      <c r="GJ30" s="1660" t="n"/>
      <c r="GK30" s="1758" t="n"/>
      <c r="GL30" s="1660" t="n"/>
      <c r="GM30" s="1758" t="n"/>
      <c r="GN30" s="1660" t="n"/>
      <c r="GO30" s="1758" t="n"/>
      <c r="GP30" s="1660" t="n"/>
      <c r="GQ30" s="1791" t="n"/>
      <c r="GR30" s="1660" t="n"/>
      <c r="GS30" s="1758" t="n"/>
      <c r="GT30" s="1660" t="n"/>
      <c r="GU30" s="1758" t="n"/>
      <c r="GV30" s="1660" t="n"/>
      <c r="GW30" s="1758" t="n"/>
      <c r="GX30" s="1660" t="n"/>
      <c r="GY30" s="1758" t="n"/>
      <c r="GZ30" s="1660" t="n"/>
      <c r="HA30" s="1758" t="n"/>
      <c r="HB30" s="1660" t="n"/>
      <c r="HC30" s="1758" t="n"/>
      <c r="HD30" s="1660" t="n"/>
      <c r="HE30" s="1671" t="n"/>
      <c r="HF30" s="1758" t="n"/>
      <c r="HG30" s="1760" t="n"/>
      <c r="HH30" s="1670" t="n"/>
      <c r="HI30" s="1749" t="n"/>
      <c r="HJ30" s="1757" t="n"/>
      <c r="HK30" s="1761" t="n"/>
      <c r="HL30" s="1762" t="n"/>
      <c r="HM30" s="1761" t="n"/>
      <c r="HN30" s="1762" t="n"/>
      <c r="HO30" s="1763" t="n"/>
      <c r="HP30" s="2001" t="n"/>
      <c r="HQ30" s="1765" t="n"/>
      <c r="HR30" s="1840" t="n"/>
      <c r="HS30" s="1765" t="n"/>
      <c r="HT30" s="1763" t="n"/>
      <c r="HU30" s="1840" t="n"/>
      <c r="HV30" s="1765" t="n"/>
      <c r="HW30" s="1841" t="n"/>
      <c r="HX30" s="1765" t="n"/>
      <c r="HY30" s="1841" t="n"/>
      <c r="HZ30" s="1680" t="n"/>
      <c r="IA30" s="1841" t="n"/>
      <c r="IB30" s="1680" t="n"/>
      <c r="IC30" s="1841" t="n"/>
      <c r="ID30" s="1680" t="n"/>
      <c r="IE30" s="1841" t="n"/>
      <c r="IF30" s="1549" t="n"/>
      <c r="IG30" s="1842" t="n"/>
      <c r="IH30" s="1549" t="n"/>
      <c r="II30" s="1638" t="n"/>
      <c r="IJ30" s="76" t="n"/>
      <c r="IK30" s="1561" t="n"/>
      <c r="IL30" s="1787" t="n"/>
      <c r="IM30" s="1765" t="n"/>
      <c r="IN30" s="1758" t="n"/>
      <c r="IO30" s="1765" t="n"/>
      <c r="IP30" s="1784" t="n"/>
      <c r="IQ30" s="1641" t="n"/>
      <c r="IR30" s="1843" t="n"/>
      <c r="IS30" s="1765" t="n"/>
      <c r="IT30" s="1843" t="n"/>
      <c r="IU30" s="1765" t="n"/>
      <c r="IV30" s="1843" t="n"/>
      <c r="IW30" s="1660" t="n"/>
      <c r="IX30" s="1843" t="n"/>
      <c r="IY30" s="1660" t="n"/>
      <c r="IZ30" s="1769" t="n"/>
      <c r="JA30" s="1660" t="n"/>
      <c r="JB30" s="1769" t="n"/>
      <c r="JC30" s="1760" t="n"/>
      <c r="JD30" s="1784" t="n"/>
      <c r="JE30" s="1672" t="n"/>
      <c r="JF30" s="1844" t="n"/>
      <c r="JG30" s="1672" t="n"/>
      <c r="JH30" s="1769" t="n"/>
      <c r="JI30" s="1672" t="n"/>
      <c r="JJ30" s="1985">
        <f>JH30+JF30+JD30+JB30+IZ30+IX30+IV30+IT30+IR30+IP30+IN30+IL30</f>
        <v/>
      </c>
      <c r="JK30" s="1645" t="n"/>
      <c r="JL30" s="1647" t="n"/>
      <c r="JM30" s="1551" t="n"/>
      <c r="JN30" s="1339" t="n"/>
      <c r="JO30" s="1339" t="n"/>
      <c r="JP30" s="1339" t="n"/>
      <c r="JQ30" s="1339" t="n"/>
      <c r="JR30" s="1339" t="n"/>
      <c r="JS30" s="1339" t="n"/>
      <c r="JT30" s="1339" t="n"/>
      <c r="JU30" s="1339" t="n"/>
      <c r="JV30" s="1339" t="n"/>
      <c r="JW30" s="1339" t="n"/>
      <c r="JX30" s="1339" t="n"/>
      <c r="JY30" s="1339" t="n"/>
    </row>
    <row r="31" ht="28.8" customHeight="1" s="21">
      <c r="A31" s="1978" t="n"/>
      <c r="B31" s="1696" t="inlineStr">
        <is>
          <t>其中个体旅客周转量（万人公里）</t>
        </is>
      </c>
      <c r="C31" s="1659" t="n">
        <v>2.5782</v>
      </c>
      <c r="D31" s="1595">
        <f>C31/T31-1</f>
        <v/>
      </c>
      <c r="E31" s="1653" t="n">
        <v>1.880818</v>
      </c>
      <c r="F31" s="1595">
        <f>E31/V31-1</f>
        <v/>
      </c>
      <c r="G31" s="1653" t="n">
        <v>2.303473</v>
      </c>
      <c r="H31" s="1595">
        <f>G31/X31-1</f>
        <v/>
      </c>
      <c r="I31" s="1653" t="n">
        <v>2.496309</v>
      </c>
      <c r="J31" s="1595">
        <f>I31/Z31-1</f>
        <v/>
      </c>
      <c r="K31" s="1653" t="n">
        <v>2.673295</v>
      </c>
      <c r="L31" s="1595">
        <f>K31/AB31-1</f>
      </c>
      <c r="M31" s="1653" t="n">
        <v>2.475175</v>
      </c>
      <c r="N31" s="1595">
        <f>M31/AD31-1</f>
      </c>
      <c r="O31" s="2231" t="n">
        <v>2.02082</v>
      </c>
      <c r="P31" s="1595">
        <f>O31/AF31-1</f>
      </c>
      <c r="Q31" s="1653">
        <f>G31+E31+C31+I31+K31+M31+O31</f>
      </c>
      <c r="R31" s="1595">
        <f>Q31/SUM(T31+V31+X31+Z31+AB31+AD31+AF31)-1</f>
      </c>
      <c r="S31" s="1595" t="n"/>
      <c r="T31" s="1659" t="n">
        <v>14.9298</v>
      </c>
      <c r="U31" s="1595">
        <f>T31/AU31-1</f>
        <v/>
      </c>
      <c r="V31" s="1659" t="n">
        <v>14.9298</v>
      </c>
      <c r="W31" s="1649">
        <f>V31/AW31-1</f>
        <v/>
      </c>
      <c r="X31" s="1659" t="n">
        <v>6.6052</v>
      </c>
      <c r="Y31" s="1649">
        <f>X31/AY31-1</f>
        <v/>
      </c>
      <c r="Z31" s="1659" t="n">
        <v>7.3857</v>
      </c>
      <c r="AA31" s="1649">
        <f>Z31/BA31-1</f>
        <v/>
      </c>
      <c r="AB31" s="1659" t="n">
        <v>7.9005</v>
      </c>
      <c r="AC31" s="1649">
        <f>AB31/BC31-1</f>
        <v/>
      </c>
      <c r="AD31" s="1659" t="n">
        <v>8.6698</v>
      </c>
      <c r="AE31" s="1649">
        <f>AD31/BE31-1</f>
        <v/>
      </c>
      <c r="AF31" s="1659" t="n">
        <v>7.3901</v>
      </c>
      <c r="AG31" s="1649">
        <f>AF31/BG31-1</f>
        <v/>
      </c>
      <c r="AH31" s="1659" t="n">
        <v>6.8364</v>
      </c>
      <c r="AI31" s="1649">
        <f>AH31/BI31-1</f>
        <v/>
      </c>
      <c r="AJ31" s="1659" t="n">
        <v>7.3068</v>
      </c>
      <c r="AK31" s="1649">
        <f>AJ31/BK31-1</f>
        <v/>
      </c>
      <c r="AL31" s="1659" t="n">
        <v>2.438241</v>
      </c>
      <c r="AM31" s="1649">
        <f>AL31/BM31-1</f>
        <v/>
      </c>
      <c r="AN31" s="1659" t="n">
        <v>2.438241</v>
      </c>
      <c r="AO31" s="1649">
        <f>AN31/BO31-1</f>
        <v/>
      </c>
      <c r="AP31" s="1659" t="n">
        <v>2.2771</v>
      </c>
      <c r="AQ31" s="1649">
        <f>AP31/BQ31-1</f>
        <v/>
      </c>
      <c r="AR31" s="1748">
        <f>X31+T31+V31+Z31+AB31+AD31+AF31+AH31+AJ31+AL31+AN31+AP31</f>
      </c>
      <c r="AS31" s="1595">
        <f>AR31/(AU31+AW31+AY31+BA31+BC31+BE31+BG31+BI31+BK31+BM31+BO31+BQ31)-1</f>
        <v/>
      </c>
      <c r="AT31" s="1597" t="n"/>
      <c r="AU31" s="1732" t="n">
        <v>150.9561</v>
      </c>
      <c r="AV31" s="1683" t="n">
        <v>-0.026273115000271</v>
      </c>
      <c r="AW31" s="1697" t="n">
        <v>90.0485</v>
      </c>
      <c r="AX31" s="1684">
        <f>AW31/BX31-1</f>
        <v/>
      </c>
      <c r="AY31" s="1731" t="n">
        <v>44.0481</v>
      </c>
      <c r="AZ31" s="1684">
        <f>AY31/BZ31-1</f>
        <v/>
      </c>
      <c r="BA31" s="1731" t="n">
        <v>45.5178</v>
      </c>
      <c r="BB31" s="1684">
        <f>BA31/CB31-1</f>
        <v/>
      </c>
      <c r="BC31" s="1753" t="n">
        <v>48.2493</v>
      </c>
      <c r="BD31" s="1684">
        <f>BC31/CD31-1</f>
        <v/>
      </c>
      <c r="BE31" s="1731" t="n">
        <v>47.3142</v>
      </c>
      <c r="BF31" s="1684">
        <f>BE31/CF31-1</f>
        <v/>
      </c>
      <c r="BG31" s="1731" t="n">
        <v>47.6535</v>
      </c>
      <c r="BH31" s="1684">
        <f>BG31/CH31-1</f>
        <v/>
      </c>
      <c r="BI31" s="1731" t="n">
        <v>47.9631</v>
      </c>
      <c r="BJ31" s="1684">
        <f>BI31/CJ31-1</f>
        <v/>
      </c>
      <c r="BK31" s="1731" t="n">
        <v>49.9356</v>
      </c>
      <c r="BL31" s="1684">
        <f>BK31/CL31-1</f>
        <v/>
      </c>
      <c r="BM31" s="1731" t="n">
        <v>51.3887</v>
      </c>
      <c r="BN31" s="1684">
        <f>BM31/CN31-1</f>
        <v/>
      </c>
      <c r="BO31" s="1731" t="n">
        <v>52.0431</v>
      </c>
      <c r="BP31" s="1684">
        <f>BO31/CP31-1</f>
        <v/>
      </c>
      <c r="BQ31" s="1731" t="n">
        <v>25.3652</v>
      </c>
      <c r="BR31" s="1684">
        <f>BQ31/CR31-1</f>
        <v/>
      </c>
      <c r="BS31" s="1653">
        <f>AU31+AW31+AY31+BA31+BC31+BE31+BG31+BI31+BK31+BM31+BO31+BQ31</f>
        <v/>
      </c>
      <c r="BT31" s="1595">
        <f>BS31/CT31-1</f>
        <v/>
      </c>
      <c r="BU31" s="1651" t="n"/>
      <c r="BV31" s="1732" t="n">
        <v>155.0292</v>
      </c>
      <c r="BW31" s="1684">
        <f>BV31/CX31-1</f>
        <v/>
      </c>
      <c r="BX31" s="1732" t="n">
        <v>156.9104</v>
      </c>
      <c r="BY31" s="1684">
        <f>BX31/CY31-1</f>
        <v/>
      </c>
      <c r="BZ31" s="1697" t="n">
        <v>159.9664</v>
      </c>
      <c r="CA31" s="1595">
        <f>BZ31/CZ31-1</f>
        <v/>
      </c>
      <c r="CB31" s="1653" t="n">
        <v>161.0266</v>
      </c>
      <c r="CC31" s="1595" t="n">
        <v>1.0603893774148</v>
      </c>
      <c r="CD31" s="1659" t="n">
        <v>165.6476</v>
      </c>
      <c r="CE31" s="1595">
        <f>CD31/DB31-1</f>
        <v/>
      </c>
      <c r="CF31" s="1659" t="n">
        <v>168.3096</v>
      </c>
      <c r="CG31" s="1595">
        <f>CF31/DC31-1</f>
        <v/>
      </c>
      <c r="CH31" s="1659" t="n">
        <v>164.8628</v>
      </c>
      <c r="CI31" s="1595">
        <f>CH31/DD31-1</f>
        <v/>
      </c>
      <c r="CJ31" s="1653" t="n">
        <v>166.6348</v>
      </c>
      <c r="CK31" s="1595">
        <f>CJ31/DE31-1</f>
        <v/>
      </c>
      <c r="CL31" s="1653" t="n">
        <v>172.3588</v>
      </c>
      <c r="CM31" s="1595">
        <f>CL31/DF31-1</f>
        <v/>
      </c>
      <c r="CN31" s="1653" t="n">
        <v>183.6554</v>
      </c>
      <c r="CO31" s="1595">
        <f>CN31/DG31-1</f>
        <v/>
      </c>
      <c r="CP31" s="1653" t="n">
        <v>173.7853</v>
      </c>
      <c r="CQ31" s="1595">
        <f>CP31/DH31-1</f>
        <v/>
      </c>
      <c r="CR31" s="1653" t="n">
        <v>160.9193</v>
      </c>
      <c r="CS31" s="1595">
        <f>CR31/DI31-1</f>
        <v/>
      </c>
      <c r="CT31" s="1653">
        <f>BV31+BX31+BZ31+CB31+CD31+CF31+CH31+CJ31+CL31+CN31+CP31+CR31</f>
        <v/>
      </c>
      <c r="CU31" s="1595">
        <f>CT31/SUM(CX31:DI31)-1</f>
        <v/>
      </c>
      <c r="CV31" s="1657">
        <f>CR31/CP31-1</f>
        <v/>
      </c>
      <c r="CW31" s="1657" t="n"/>
      <c r="CX31" s="1734" t="n">
        <v>7.87744</v>
      </c>
      <c r="CY31" s="1732" t="n">
        <v>7.58544</v>
      </c>
      <c r="CZ31" s="1732" t="n">
        <v>7.4958</v>
      </c>
      <c r="DA31" s="1732" t="n">
        <v>78.15348</v>
      </c>
      <c r="DB31" s="1697" t="n">
        <v>64.54808</v>
      </c>
      <c r="DC31" s="1697" t="n">
        <v>72.12573999999999</v>
      </c>
      <c r="DD31" s="1697" t="n">
        <v>85.48884</v>
      </c>
      <c r="DE31" s="1697" t="n">
        <v>150.01912</v>
      </c>
      <c r="DF31" s="1697" t="n">
        <v>155.1793</v>
      </c>
      <c r="DG31" s="1697" t="n">
        <v>154.9655</v>
      </c>
      <c r="DH31" s="1697" t="n">
        <v>153.5318</v>
      </c>
      <c r="DI31" s="1697" t="n">
        <v>149.4665</v>
      </c>
      <c r="DJ31" s="1697" t="n">
        <v>1086.43704</v>
      </c>
      <c r="DK31" s="1702" t="n">
        <v>8.888296638785491</v>
      </c>
      <c r="DL31" s="1661" t="n"/>
      <c r="DM31" s="1735" t="n">
        <v>10.5879</v>
      </c>
      <c r="DN31" s="219" t="n"/>
      <c r="DO31" s="1554" t="n">
        <v>11.885</v>
      </c>
      <c r="DP31" s="1555" t="n"/>
      <c r="DQ31" s="1554" t="n">
        <v>8.949299999999999</v>
      </c>
      <c r="DR31" s="76">
        <f>(DQ31-ER31)/ER31</f>
        <v/>
      </c>
      <c r="DS31" s="1736">
        <f>DM31+DO31+DQ31</f>
        <v/>
      </c>
      <c r="DT31" s="1554" t="n">
        <v>11.2088</v>
      </c>
      <c r="DU31" s="76">
        <f>(DT31-ET31)/ET31</f>
        <v/>
      </c>
      <c r="DV31" s="1554" t="n">
        <v>12.1689</v>
      </c>
      <c r="DW31" s="76">
        <f>(DV31-EV31)/EV31</f>
        <v/>
      </c>
      <c r="DX31" s="1554" t="n">
        <v>10.785</v>
      </c>
      <c r="DY31" s="76">
        <f>(DX31-EX31)/EX31</f>
        <v/>
      </c>
      <c r="DZ31" s="1554" t="n">
        <v>11.4597</v>
      </c>
      <c r="EA31" s="76">
        <f>(DZ31-EZ31)/EZ31</f>
        <v/>
      </c>
      <c r="EB31" s="1554" t="n">
        <v>0</v>
      </c>
      <c r="EC31" s="76">
        <f>(EB31-FB31)/FB31</f>
        <v/>
      </c>
      <c r="ED31" s="1554" t="n">
        <v>7.6579</v>
      </c>
      <c r="EE31" s="76">
        <f>(ED31-FD31)/FD31</f>
        <v/>
      </c>
      <c r="EF31" s="1554" t="n">
        <v>8.1785</v>
      </c>
      <c r="EG31" s="76">
        <f>(EF31-FF31)/FF31</f>
        <v/>
      </c>
      <c r="EH31" s="1554" t="n">
        <v>8.483000000000001</v>
      </c>
      <c r="EI31" s="76">
        <f>(EH31-FH31)/FH31</f>
        <v/>
      </c>
      <c r="EJ31" s="1554" t="n">
        <v>8.507</v>
      </c>
      <c r="EK31" s="76">
        <f>(EJ31-FJ31)/FJ31</f>
        <v/>
      </c>
      <c r="EL31" s="1731">
        <f>DM31+DO31+DQ31+DT31+DV31+DX31+DZ31+EB31+ED31+EF31+EH31+EJ31</f>
        <v/>
      </c>
      <c r="EM31" s="76">
        <f>(EL31-FL31)/FL31</f>
        <v/>
      </c>
      <c r="EN31" s="76" t="n"/>
      <c r="EO31" s="76" t="n"/>
      <c r="EP31" s="1553" t="n"/>
      <c r="EQ31" s="76" t="n"/>
      <c r="ER31" s="1553" t="n"/>
      <c r="ES31" s="76" t="n"/>
      <c r="ET31" s="1553" t="n"/>
      <c r="EU31" s="76" t="n"/>
      <c r="EV31" s="1553" t="n"/>
      <c r="EW31" s="76" t="n"/>
      <c r="EX31" s="1553" t="n"/>
      <c r="EY31" s="76" t="n"/>
      <c r="EZ31" s="1553" t="n"/>
      <c r="FA31" s="76" t="n"/>
      <c r="FB31" s="1553" t="n"/>
      <c r="FC31" s="76" t="n"/>
      <c r="FD31" s="1553" t="n"/>
      <c r="FE31" s="76" t="n"/>
      <c r="FF31" s="1553" t="n"/>
      <c r="FG31" s="76" t="n"/>
      <c r="FH31" s="1553" t="n"/>
      <c r="FI31" s="76" t="n"/>
      <c r="FJ31" s="1553" t="n"/>
      <c r="FK31" s="76" t="n"/>
      <c r="FL31" s="1736">
        <f>EN31+EP31+ER31+ET31+EV31+EX31+EZ31+FB31+FD31+FF31+FH31+FJ31</f>
        <v/>
      </c>
      <c r="FM31" s="76" t="n"/>
      <c r="FN31" s="1567" t="n"/>
      <c r="FO31" s="1567" t="n"/>
      <c r="FP31" s="1567" t="n"/>
      <c r="FQ31" s="1567" t="n"/>
      <c r="FR31" s="1567" t="n"/>
      <c r="FS31" s="1567" t="n"/>
      <c r="FT31" s="1783" t="n"/>
      <c r="FU31" s="1755" t="n"/>
      <c r="FV31" s="1838" t="n"/>
      <c r="FW31" s="1838" t="n"/>
      <c r="FX31" s="1668" t="n"/>
      <c r="FY31" s="1838" t="n"/>
      <c r="FZ31" s="1668" t="n"/>
      <c r="GA31" s="1838" t="n"/>
      <c r="GB31" s="1668" t="n"/>
      <c r="GC31" s="1669" t="n"/>
      <c r="GD31" s="1756" t="n"/>
      <c r="GE31" s="1670" t="n"/>
      <c r="GF31" s="1561" t="n"/>
      <c r="GG31" s="1757" t="n"/>
      <c r="GH31" s="1660" t="n"/>
      <c r="GI31" s="1758" t="n"/>
      <c r="GJ31" s="1660" t="n"/>
      <c r="GK31" s="1758" t="n"/>
      <c r="GL31" s="1660" t="n"/>
      <c r="GM31" s="1758" t="n"/>
      <c r="GN31" s="1660" t="n"/>
      <c r="GO31" s="1758" t="n"/>
      <c r="GP31" s="1660" t="n"/>
      <c r="GQ31" s="1791" t="n"/>
      <c r="GR31" s="1660" t="n"/>
      <c r="GS31" s="1758" t="n"/>
      <c r="GT31" s="1660" t="n"/>
      <c r="GU31" s="1758" t="n"/>
      <c r="GV31" s="1660" t="n"/>
      <c r="GW31" s="1758" t="n"/>
      <c r="GX31" s="1660" t="n"/>
      <c r="GY31" s="1758" t="n"/>
      <c r="GZ31" s="1660" t="n"/>
      <c r="HA31" s="1758" t="n"/>
      <c r="HB31" s="1660" t="n"/>
      <c r="HC31" s="1758" t="n"/>
      <c r="HD31" s="1660" t="n"/>
      <c r="HE31" s="1671" t="n"/>
      <c r="HF31" s="1758" t="n"/>
      <c r="HG31" s="1760" t="n"/>
      <c r="HH31" s="1670" t="n"/>
      <c r="HI31" s="1749" t="n"/>
      <c r="HJ31" s="1757" t="n"/>
      <c r="HK31" s="1761" t="n"/>
      <c r="HL31" s="1762" t="n"/>
      <c r="HM31" s="1761" t="n"/>
      <c r="HN31" s="1762" t="n"/>
      <c r="HO31" s="1763" t="n"/>
      <c r="HP31" s="2001" t="n"/>
      <c r="HQ31" s="1765" t="n"/>
      <c r="HR31" s="1840" t="n"/>
      <c r="HS31" s="1765" t="n"/>
      <c r="HT31" s="1763" t="n"/>
      <c r="HU31" s="1840" t="n"/>
      <c r="HV31" s="1765" t="n"/>
      <c r="HW31" s="1841" t="n"/>
      <c r="HX31" s="1765" t="n"/>
      <c r="HY31" s="1841" t="n"/>
      <c r="HZ31" s="1680" t="n"/>
      <c r="IA31" s="1841" t="n"/>
      <c r="IB31" s="1680" t="n"/>
      <c r="IC31" s="1841" t="n"/>
      <c r="ID31" s="1680" t="n"/>
      <c r="IE31" s="1841" t="n"/>
      <c r="IF31" s="1549" t="n"/>
      <c r="IG31" s="1842" t="n"/>
      <c r="IH31" s="1549" t="n"/>
      <c r="II31" s="1638" t="n"/>
      <c r="IJ31" s="76" t="n"/>
      <c r="IK31" s="1561" t="n"/>
      <c r="IL31" s="1787" t="n"/>
      <c r="IM31" s="1765" t="n"/>
      <c r="IN31" s="1758" t="n"/>
      <c r="IO31" s="1765" t="n"/>
      <c r="IP31" s="1784" t="n"/>
      <c r="IQ31" s="1641" t="n"/>
      <c r="IR31" s="1843" t="n"/>
      <c r="IS31" s="1765" t="n"/>
      <c r="IT31" s="1843" t="n"/>
      <c r="IU31" s="1765" t="n"/>
      <c r="IV31" s="1843" t="n"/>
      <c r="IW31" s="1660" t="n"/>
      <c r="IX31" s="1843" t="n"/>
      <c r="IY31" s="1660" t="n"/>
      <c r="IZ31" s="1769" t="n"/>
      <c r="JA31" s="1660" t="n"/>
      <c r="JB31" s="1769" t="n"/>
      <c r="JC31" s="1760" t="n"/>
      <c r="JD31" s="1784" t="n"/>
      <c r="JE31" s="1672" t="n"/>
      <c r="JF31" s="1844" t="n"/>
      <c r="JG31" s="1672" t="n"/>
      <c r="JH31" s="1769" t="n"/>
      <c r="JI31" s="1672" t="n"/>
      <c r="JJ31" s="1985">
        <f>JH31+JF31+JD31+JB31+IZ31+IX31+IV31+IT31+IR31+IP31+IN31+IL31</f>
        <v/>
      </c>
      <c r="JK31" s="1645" t="n"/>
      <c r="JL31" s="1647" t="n"/>
      <c r="JM31" s="1551" t="n"/>
      <c r="JN31" s="1339" t="n"/>
      <c r="JO31" s="1339" t="n"/>
      <c r="JP31" s="1339" t="n"/>
      <c r="JQ31" s="1339" t="n"/>
      <c r="JR31" s="1339" t="n"/>
      <c r="JS31" s="1339" t="n"/>
      <c r="JT31" s="1339" t="n"/>
      <c r="JU31" s="1339" t="n"/>
      <c r="JV31" s="1339" t="n"/>
      <c r="JW31" s="1339" t="n"/>
      <c r="JX31" s="1339" t="n"/>
      <c r="JY31" s="1339" t="n"/>
    </row>
    <row r="32" hidden="1" ht="28.8" customFormat="1" customHeight="1" s="260">
      <c r="A32" s="1536" t="inlineStr">
        <is>
          <t>孝感市</t>
        </is>
      </c>
      <c r="B32" s="1593" t="inlineStr">
        <is>
          <t>客运量            （万人）</t>
        </is>
      </c>
      <c r="C32" s="1653" t="n">
        <v>59.3255</v>
      </c>
      <c r="D32" s="1595">
        <f>C32/T32-1</f>
        <v/>
      </c>
      <c r="E32" s="1653" t="n">
        <v>60.7363</v>
      </c>
      <c r="F32" s="1595">
        <f>E32/V32-1</f>
        <v/>
      </c>
      <c r="G32" s="1653" t="n">
        <v>56.7931</v>
      </c>
      <c r="H32" s="1595">
        <f>G32/X32-1</f>
        <v/>
      </c>
      <c r="I32" s="1653" t="n">
        <v>61.8497</v>
      </c>
      <c r="J32" s="1595">
        <f>I32/Z32-1</f>
        <v/>
      </c>
      <c r="K32" s="1653" t="n">
        <v>62.0998</v>
      </c>
      <c r="L32" s="1595">
        <f>K32/AB32-1</f>
      </c>
      <c r="M32" s="1653" t="n">
        <v>62.8884</v>
      </c>
      <c r="N32" s="1595">
        <f>M32/AD32-1</f>
      </c>
      <c r="O32" s="1653" t="n">
        <v>56.9534</v>
      </c>
      <c r="P32" s="1595">
        <f>O32/AF32-1</f>
      </c>
      <c r="Q32" s="1653">
        <f>G32+E32+C32+I32+K32+M32+O32</f>
      </c>
      <c r="R32" s="1595">
        <f>Q32/SUM(T32+V32+X32+Z32+AB32+AD32+AF32)-1</f>
      </c>
      <c r="S32" s="1595" t="n"/>
      <c r="T32" s="1653" t="n">
        <v>73.6615</v>
      </c>
      <c r="U32" s="1595">
        <f>T32/AU32-1</f>
        <v/>
      </c>
      <c r="V32" s="1653" t="n">
        <v>72.2681</v>
      </c>
      <c r="W32" s="1595">
        <f>V32/AW32-1</f>
        <v/>
      </c>
      <c r="X32" s="1653" t="n">
        <v>74.5694</v>
      </c>
      <c r="Y32" s="1595">
        <f>X32/AY32-1</f>
        <v/>
      </c>
      <c r="Z32" s="1653" t="n">
        <v>78.57429999999999</v>
      </c>
      <c r="AA32" s="1595">
        <f>Z32/BA32-1</f>
        <v/>
      </c>
      <c r="AB32" s="1659" t="n">
        <v>88.0018</v>
      </c>
      <c r="AC32" s="1595">
        <f>AB32/BC32-1</f>
        <v/>
      </c>
      <c r="AD32" s="1659" t="n">
        <v>72.70529999999999</v>
      </c>
      <c r="AE32" s="1595">
        <f>AD32/BE32-1</f>
        <v/>
      </c>
      <c r="AF32" s="1659" t="n">
        <v>66.06789999999999</v>
      </c>
      <c r="AG32" s="1595">
        <f>AF32/BG32-1</f>
        <v/>
      </c>
      <c r="AH32" s="1659" t="n">
        <v>64.5414</v>
      </c>
      <c r="AI32" s="1595">
        <f>AH32/BI32-1</f>
        <v/>
      </c>
      <c r="AJ32" s="1659" t="n">
        <v>66.36539999999999</v>
      </c>
      <c r="AK32" s="1595">
        <f>AJ32/BK32-1</f>
        <v/>
      </c>
      <c r="AL32" s="1659" t="n">
        <v>69.6476</v>
      </c>
      <c r="AM32" s="1595">
        <f>AL32/BM32-1</f>
        <v/>
      </c>
      <c r="AN32" s="1659" t="n">
        <v>65.11799999999999</v>
      </c>
      <c r="AO32" s="1595">
        <f>AN32/BO32-1</f>
        <v/>
      </c>
      <c r="AP32" s="1659" t="n">
        <v>62.5022</v>
      </c>
      <c r="AQ32" s="1595">
        <f>AP32/BQ32-1</f>
        <v/>
      </c>
      <c r="AR32" s="1748">
        <f>X32+T32+V32+Z32+AB32+AD32+AF32+AH32+AJ32+AL32+AN32+AP32</f>
      </c>
      <c r="AS32" s="1595">
        <f>AR32/(AU32+AW32+AY32+BA32+BC32+BE32+BG32+BI32+BK32+BM32+BO32+BQ32)-1</f>
        <v/>
      </c>
      <c r="AT32" s="1597" t="n"/>
      <c r="AU32" s="1704" t="n">
        <v>89.4042</v>
      </c>
      <c r="AV32" s="1598" t="n">
        <v>-0.008020894936151209</v>
      </c>
      <c r="AW32" s="1603" t="n">
        <v>85.1356</v>
      </c>
      <c r="AX32" s="1598">
        <f>AW32/BX32-1</f>
        <v/>
      </c>
      <c r="AY32" s="1603" t="n">
        <v>88.6011</v>
      </c>
      <c r="AZ32" s="1598">
        <f>AY32/BZ32-1</f>
        <v/>
      </c>
      <c r="BA32" s="1603" t="n">
        <v>93.63120000000001</v>
      </c>
      <c r="BB32" s="1598">
        <f>BA32/CB32-1</f>
        <v/>
      </c>
      <c r="BC32" s="1705" t="n">
        <v>92.7521</v>
      </c>
      <c r="BD32" s="1598">
        <f>BC32/CD32-1</f>
        <v/>
      </c>
      <c r="BE32" s="1706" t="n">
        <v>85.8</v>
      </c>
      <c r="BF32" s="1598">
        <f>BE32/CF32-1</f>
        <v/>
      </c>
      <c r="BG32" s="1706" t="n">
        <v>81.7736</v>
      </c>
      <c r="BH32" s="1598">
        <f>BG32/CH32-1</f>
        <v/>
      </c>
      <c r="BI32" s="1706" t="n">
        <v>79.01220000000001</v>
      </c>
      <c r="BJ32" s="1598">
        <f>BI32/CJ32-1</f>
        <v/>
      </c>
      <c r="BK32" s="1706" t="n">
        <v>77.40300000000001</v>
      </c>
      <c r="BL32" s="1598">
        <f>BK32/CL32-1</f>
        <v/>
      </c>
      <c r="BM32" s="1706" t="n">
        <v>86.1588</v>
      </c>
      <c r="BN32" s="1598">
        <f>BM32/CN32-1</f>
        <v/>
      </c>
      <c r="BO32" s="1706" t="n">
        <v>84.4975</v>
      </c>
      <c r="BP32" s="1598">
        <f>BO32/CP32-1</f>
        <v/>
      </c>
      <c r="BQ32" s="1706" t="n">
        <v>74.8516</v>
      </c>
      <c r="BR32" s="1598">
        <f>BQ32/CR32-1</f>
        <v/>
      </c>
      <c r="BS32" s="1603">
        <f>AU32+AW32+AY32+BA32+BC32+BE32+BG32+BI32+BK32+BM32+BO32+BQ32</f>
        <v/>
      </c>
      <c r="BT32" s="1598">
        <f>BS32/CT32-1</f>
        <v/>
      </c>
      <c r="BU32" s="1601" t="n"/>
      <c r="BV32" s="1704" t="n">
        <v>90.1271</v>
      </c>
      <c r="BW32" s="1598">
        <f>BV32/CX32-1</f>
        <v/>
      </c>
      <c r="BX32" s="1704" t="n">
        <v>91.24433999999999</v>
      </c>
      <c r="BY32" s="1598">
        <f>BX32/CY32-1</f>
        <v/>
      </c>
      <c r="BZ32" s="1603" t="n">
        <v>102.6152</v>
      </c>
      <c r="CA32" s="1598">
        <f>BZ32/CZ32-1</f>
        <v/>
      </c>
      <c r="CB32" s="1603" t="n">
        <v>105.1827</v>
      </c>
      <c r="CC32" s="1598" t="n">
        <v>0.193630276895143</v>
      </c>
      <c r="CD32" s="1706" t="n">
        <v>104.5001</v>
      </c>
      <c r="CE32" s="1598">
        <f>CD32/DB32-1</f>
        <v/>
      </c>
      <c r="CF32" s="1706" t="n">
        <v>106.1183</v>
      </c>
      <c r="CG32" s="1598">
        <f>CF32/DC32-1</f>
        <v/>
      </c>
      <c r="CH32" s="1706" t="n">
        <v>110.2726</v>
      </c>
      <c r="CI32" s="1598">
        <f>CH32/DD32-1</f>
        <v/>
      </c>
      <c r="CJ32" s="1603" t="n">
        <v>101.7027</v>
      </c>
      <c r="CK32" s="1598">
        <f>CJ32/DE32-1</f>
        <v/>
      </c>
      <c r="CL32" s="1603">
        <f>90.7712+CL34</f>
        <v/>
      </c>
      <c r="CM32" s="1598">
        <f>CL32/DF32-1</f>
        <v/>
      </c>
      <c r="CN32" s="1603">
        <f>96.9351+CN34</f>
        <v/>
      </c>
      <c r="CO32" s="1598">
        <f>CN32/DG32-1</f>
        <v/>
      </c>
      <c r="CP32" s="1603" t="n">
        <v>102.5691</v>
      </c>
      <c r="CQ32" s="1598">
        <f>CP32/DH32-1</f>
        <v/>
      </c>
      <c r="CR32" s="1603" t="n">
        <v>95.46469999999999</v>
      </c>
      <c r="CS32" s="1598">
        <f>CR32/DI32-1</f>
        <v/>
      </c>
      <c r="CT32" s="1603">
        <f>BV32+BX32+BZ32+CB32+CD32+CF32+CH32+CJ32+CL32+CN32+CP32+CR32</f>
        <v/>
      </c>
      <c r="CU32" s="1598">
        <f>CT32/SUM(CX32:DI32)-1</f>
        <v/>
      </c>
      <c r="CV32" s="1606">
        <f>CR32/CP32-1</f>
        <v/>
      </c>
      <c r="CW32" s="1606" t="n"/>
      <c r="CX32" s="1710" t="n">
        <v>128.1659</v>
      </c>
      <c r="CY32" s="1704" t="n">
        <v>133.0852</v>
      </c>
      <c r="CZ32" s="1704" t="n">
        <v>118.355</v>
      </c>
      <c r="DA32" s="1704" t="n">
        <v>88.12</v>
      </c>
      <c r="DB32" s="1603" t="n">
        <v>104.2773</v>
      </c>
      <c r="DC32" s="1603" t="n">
        <v>105.6953</v>
      </c>
      <c r="DD32" s="1603" t="n">
        <v>103.5216</v>
      </c>
      <c r="DE32" s="1603" t="n">
        <v>98.73520000000001</v>
      </c>
      <c r="DF32" s="1603" t="n">
        <v>67.5913</v>
      </c>
      <c r="DG32" s="1603" t="n">
        <v>63.573</v>
      </c>
      <c r="DH32" s="1603" t="n">
        <v>38.117</v>
      </c>
      <c r="DI32" s="1603" t="n">
        <v>44.7276</v>
      </c>
      <c r="DJ32" s="1603" t="n">
        <v>1093.9644</v>
      </c>
      <c r="DK32" s="1609" t="n">
        <v>-0.341006817729204</v>
      </c>
      <c r="DL32" s="1610" t="n"/>
      <c r="DM32" s="1711" t="n">
        <v>153.2798</v>
      </c>
      <c r="DN32" s="1612">
        <f>(DM32-DV32)/DV32</f>
        <v/>
      </c>
      <c r="DO32" s="1800" t="n">
        <v>158.168</v>
      </c>
      <c r="DP32" s="1801" t="n"/>
      <c r="DQ32" s="1800" t="n">
        <v>142.5601</v>
      </c>
      <c r="DR32" s="1614">
        <f>(DQ32-ER32)/ER32</f>
        <v/>
      </c>
      <c r="DS32" s="1712">
        <f>DM32+DO32+DQ32</f>
        <v/>
      </c>
      <c r="DT32" s="1800" t="n">
        <v>145.3739</v>
      </c>
      <c r="DU32" s="1614">
        <f>(DT32-ET32)/ET32</f>
        <v/>
      </c>
      <c r="DV32" s="1800" t="n">
        <v>151.1074</v>
      </c>
      <c r="DW32" s="1614">
        <f>(DV32-EV32)/EV32</f>
        <v/>
      </c>
      <c r="DX32" s="1800" t="n">
        <v>142.0322</v>
      </c>
      <c r="DY32" s="1614">
        <f>(DX32-EX32)/EX32</f>
        <v/>
      </c>
      <c r="DZ32" s="1800" t="n">
        <v>140.3826</v>
      </c>
      <c r="EA32" s="1614">
        <f>(DZ32-EZ32)/EZ32</f>
        <v/>
      </c>
      <c r="EB32" s="1800" t="n">
        <v>107.8136</v>
      </c>
      <c r="EC32" s="1614">
        <f>(EB32-FB32)/FB32</f>
        <v/>
      </c>
      <c r="ED32" s="1800" t="n">
        <v>124.9627</v>
      </c>
      <c r="EE32" s="1614">
        <f>(ED32-FD32)/FD32</f>
        <v/>
      </c>
      <c r="EF32" s="1800" t="n">
        <v>139.1247</v>
      </c>
      <c r="EG32" s="1614">
        <f>(EF32-FF32)/FF32</f>
        <v/>
      </c>
      <c r="EH32" s="1800" t="n">
        <v>130.4864</v>
      </c>
      <c r="EI32" s="1614">
        <f>(EH32-FH32)/FH32</f>
        <v/>
      </c>
      <c r="EJ32" s="1800" t="n">
        <v>124.7628</v>
      </c>
      <c r="EK32" s="1614">
        <f>(EJ32-FJ32)/FJ32</f>
        <v/>
      </c>
      <c r="EL32" s="1709">
        <f>DM32+DO32+DQ32+DT32+DV32+DX32+DZ32+EB32+ED32+EF32+EH32+EJ32</f>
        <v/>
      </c>
      <c r="EM32" s="1614">
        <f>(EL32-FL32)/FL32</f>
        <v/>
      </c>
      <c r="EN32" s="1802" t="n">
        <v>486.86</v>
      </c>
      <c r="EO32" s="1614">
        <f>(EN32-FN32)/FN32</f>
        <v/>
      </c>
      <c r="EP32" s="1800" t="n">
        <v>0</v>
      </c>
      <c r="EQ32" s="1614">
        <f>(EP32-FO32)/FO32</f>
        <v/>
      </c>
      <c r="ER32" s="1800" t="n">
        <v>51.25</v>
      </c>
      <c r="ES32" s="1614">
        <f>(ER32-FP32)/FP32</f>
        <v/>
      </c>
      <c r="ET32" s="1800" t="n">
        <v>201.58</v>
      </c>
      <c r="EU32" s="1614">
        <f>(ET32-FQ32)/FQ32</f>
        <v/>
      </c>
      <c r="EV32" s="1800" t="n">
        <v>206.98</v>
      </c>
      <c r="EW32" s="1614">
        <f>(EV32-FR32)/FR32</f>
        <v/>
      </c>
      <c r="EX32" s="1800" t="n">
        <v>217.48</v>
      </c>
      <c r="EY32" s="1614">
        <f>(EX32-FS32)/FS32</f>
        <v/>
      </c>
      <c r="EZ32" s="1800" t="n">
        <v>216.29</v>
      </c>
      <c r="FA32" s="1614">
        <f>(EZ32-FT32)/FT32</f>
        <v/>
      </c>
      <c r="FB32" s="1800" t="n">
        <v>119.6</v>
      </c>
      <c r="FC32" s="1614">
        <f>(FB32-FU32)/FU32</f>
        <v/>
      </c>
      <c r="FD32" s="1800" t="n">
        <v>156.17</v>
      </c>
      <c r="FE32" s="1614">
        <f>(FD32-FV32)/FV32</f>
        <v/>
      </c>
      <c r="FF32" s="1800" t="n">
        <v>175.53</v>
      </c>
      <c r="FG32" s="1614">
        <f>(FF32-FW32)/FW32</f>
        <v/>
      </c>
      <c r="FH32" s="1800" t="n">
        <v>159.69</v>
      </c>
      <c r="FI32" s="1614">
        <f>(FH32-FY32)/FY32</f>
        <v/>
      </c>
      <c r="FJ32" s="1800" t="n">
        <v>147.98</v>
      </c>
      <c r="FK32" s="1614">
        <f>(FJ32-GA32)/GA32</f>
        <v/>
      </c>
      <c r="FL32" s="1712">
        <f>EN32+EP32+ER32+ET32+EV32+EX32+EZ32+FB32+FD32+FF32+FH32+FJ32</f>
        <v/>
      </c>
      <c r="FM32" s="1614">
        <f>(FL32-(FN32+FO32+FP32+FQ32+FR32+FS32+FT32+FU32+FV32+FW32+FY32+GA32))/(FN32+FO32+FP32+FQ32+FR32+FS32+FT32+FU32+FV32+FW32+FY32+GA32)</f>
        <v/>
      </c>
      <c r="FN32" s="1802" t="n">
        <v>538.87</v>
      </c>
      <c r="FO32" s="1845" t="n">
        <v>716.92</v>
      </c>
      <c r="FP32" s="1845" t="n">
        <v>559.34</v>
      </c>
      <c r="FQ32" s="1845" t="n">
        <v>444.76</v>
      </c>
      <c r="FR32" s="1845" t="n">
        <v>427.85</v>
      </c>
      <c r="FS32" s="1845" t="n">
        <v>448.8</v>
      </c>
      <c r="FT32" s="1845" t="n">
        <v>446.05</v>
      </c>
      <c r="FU32" s="1620" t="inlineStr">
        <is>
          <t>425.1800</t>
        </is>
      </c>
      <c r="FV32" s="1620" t="inlineStr">
        <is>
          <t>445.8700</t>
        </is>
      </c>
      <c r="FW32" s="1620" t="inlineStr">
        <is>
          <t>455.0900</t>
        </is>
      </c>
      <c r="FX32" s="1621">
        <f>(FW32-GY32)/GY32</f>
        <v/>
      </c>
      <c r="FY32" s="1620" t="inlineStr">
        <is>
          <t>408.2300</t>
        </is>
      </c>
      <c r="FZ32" s="1621">
        <f>(FY32-HA32)/HA32</f>
        <v/>
      </c>
      <c r="GA32" s="1620" t="inlineStr">
        <is>
          <t>478.9800</t>
        </is>
      </c>
      <c r="GB32" s="1621">
        <f>(GA32-HC32)/HC32</f>
        <v/>
      </c>
      <c r="GC32" s="1717">
        <f>FN32+FO32+FP32+FQ32+FR32+FS32+FT32+FU32+FV32+FW32+FY32+GA32</f>
        <v/>
      </c>
      <c r="GD32" s="1623">
        <f>(GC32-HE32)/HE32</f>
        <v/>
      </c>
      <c r="GE32" s="1560" t="n"/>
      <c r="GF32" s="1804" t="n"/>
      <c r="GG32" s="1980" t="n">
        <v>580.38</v>
      </c>
      <c r="GH32" s="1621">
        <f>(GG32-HJ32)/HJ32</f>
        <v/>
      </c>
      <c r="GI32" s="1717" t="n">
        <v>786.27</v>
      </c>
      <c r="GJ32" s="1621">
        <f>(GI32-HL32)/HL32</f>
        <v/>
      </c>
      <c r="GK32" s="1802" t="n">
        <v>616.05</v>
      </c>
      <c r="GL32" s="1621">
        <f>(GK32-HN32)/HN32</f>
        <v/>
      </c>
      <c r="GM32" s="1802" t="n">
        <v>493.37</v>
      </c>
      <c r="GN32" s="1621">
        <f>(GM32-HP32)/HP32</f>
        <v/>
      </c>
      <c r="GO32" s="1802" t="n">
        <v>492.19</v>
      </c>
      <c r="GP32" s="1621">
        <f>(GO32-HR32)/HR32</f>
        <v/>
      </c>
      <c r="GQ32" s="1717" t="n">
        <v>521.76</v>
      </c>
      <c r="GR32" s="1621">
        <f>(GQ32-HU32)/HU32</f>
        <v/>
      </c>
      <c r="GS32" s="1717" t="n">
        <v>528.62</v>
      </c>
      <c r="GT32" s="1621">
        <f>(GS32-HW32)/HW32</f>
        <v/>
      </c>
      <c r="GU32" s="1717" t="n">
        <v>507.98</v>
      </c>
      <c r="GV32" s="1621">
        <f>(GU32-HY32)/HY32</f>
        <v/>
      </c>
      <c r="GW32" s="1717" t="n">
        <v>497.83</v>
      </c>
      <c r="GX32" s="1621">
        <f>(GW32-IA32)/IA32</f>
        <v/>
      </c>
      <c r="GY32" s="1717" t="n">
        <v>509.33</v>
      </c>
      <c r="GZ32" s="1621">
        <f>(GY32-IC32)/IC32</f>
        <v/>
      </c>
      <c r="HA32" s="1717" t="n">
        <v>457.05</v>
      </c>
      <c r="HB32" s="1621">
        <f>(HA32-IE32)/IE32</f>
        <v/>
      </c>
      <c r="HC32" s="1717" t="n">
        <v>536.5</v>
      </c>
      <c r="HD32" s="1621">
        <f>(HC32-IG32)/IG32</f>
        <v/>
      </c>
      <c r="HE32" s="1717">
        <f>GG32+GI32+GK32+GM32+GO32+GQ32+GS32+GU32+GW32+GY32+HA32+HC32</f>
        <v/>
      </c>
      <c r="HF32" s="1717">
        <f>HC32+HA32+GY32+GW32+GU32+GS32+GQ32+GO32+GM32+GK32+GI32+GG32</f>
        <v/>
      </c>
      <c r="HG32" s="1623" t="n"/>
      <c r="HH32" s="1610" t="n"/>
      <c r="HI32" s="1743" t="n"/>
      <c r="HJ32" s="1980" t="n">
        <v>589.9400000000001</v>
      </c>
      <c r="HK32" s="1626">
        <f>(HJ32-IL32)/IL32</f>
        <v/>
      </c>
      <c r="HL32" s="1719" t="n">
        <v>817.83</v>
      </c>
      <c r="HM32" s="1626">
        <f>(HL32-IN32)/IN32</f>
        <v/>
      </c>
      <c r="HN32" s="1719" t="n">
        <v>641.86</v>
      </c>
      <c r="HO32" s="1723">
        <f>(HN32-IP32)/IP32</f>
        <v/>
      </c>
      <c r="HP32" s="1721" t="n">
        <v>514.1900000000001</v>
      </c>
      <c r="HQ32" s="1722">
        <f>(HP32-IR32)/IR32</f>
        <v/>
      </c>
      <c r="HR32" s="1721" t="n">
        <v>512.8099999999999</v>
      </c>
      <c r="HS32" s="1722">
        <f>(HR32-IT32)/IT32</f>
        <v/>
      </c>
      <c r="HT32" s="1723" t="n"/>
      <c r="HU32" s="1721" t="n">
        <v>550.5599999999999</v>
      </c>
      <c r="HV32" s="1722">
        <f>(HU32-IV32)/IV32</f>
        <v/>
      </c>
      <c r="HW32" s="1721" t="n">
        <v>548.25</v>
      </c>
      <c r="HX32" s="1722">
        <f>(HW32-IX32)/IX32</f>
        <v/>
      </c>
      <c r="HY32" s="1721" t="n">
        <v>530.87</v>
      </c>
      <c r="HZ32" s="1637">
        <f>(HY32-IZ32)/IZ32</f>
        <v/>
      </c>
      <c r="IA32" s="1721" t="n">
        <v>528.54</v>
      </c>
      <c r="IB32" s="1637">
        <f>(IA32-JB32)/JB32</f>
        <v/>
      </c>
      <c r="IC32" s="1721" t="n">
        <v>541.17</v>
      </c>
      <c r="ID32" s="1623">
        <f>(IC32-JD32)/JD32</f>
        <v/>
      </c>
      <c r="IE32" s="1721" t="n">
        <v>485.76</v>
      </c>
      <c r="IF32" s="1637">
        <f>(IE32-JF32)/JF32</f>
        <v/>
      </c>
      <c r="IG32" s="1721" t="n">
        <v>569.3200000000001</v>
      </c>
      <c r="IH32" s="1549">
        <f>(IG32-JH32)/JH32</f>
        <v/>
      </c>
      <c r="II32" s="1983">
        <f>HJ32+HL32+HN32+HP32+HR32+HU32+HW32+HY32+IA32+IC32+IE32+IG32</f>
        <v/>
      </c>
      <c r="IJ32" s="76">
        <f>II32/JJ32-1</f>
        <v/>
      </c>
      <c r="IK32" s="1561" t="n"/>
      <c r="IL32" s="1999" t="n">
        <v>602.1</v>
      </c>
      <c r="IM32" s="1765">
        <f>IL32/JN32-1</f>
        <v/>
      </c>
      <c r="IN32" s="1791" t="n">
        <v>826.6</v>
      </c>
      <c r="IO32" s="1765">
        <f>IN32/JO32-1</f>
        <v/>
      </c>
      <c r="IP32" s="2002" t="n">
        <v>651.9</v>
      </c>
      <c r="IQ32" s="1641">
        <f>(IP32-JP32)/JP32</f>
        <v/>
      </c>
      <c r="IR32" s="1790" t="n">
        <v>523.4</v>
      </c>
      <c r="IS32" s="1765">
        <f>(IR32-JQ32)/JQ32</f>
        <v/>
      </c>
      <c r="IT32" s="1790" t="n">
        <v>522.9</v>
      </c>
      <c r="IU32" s="1765">
        <f>(IT32-JR32)/JR32</f>
        <v/>
      </c>
      <c r="IV32" s="1790" t="n">
        <v>561.5</v>
      </c>
      <c r="IW32" s="1761">
        <f>(IV32-JS32)/JS32</f>
        <v/>
      </c>
      <c r="IX32" s="1847" t="n">
        <v>559.21</v>
      </c>
      <c r="IY32" s="1761">
        <f>(IX32-JT32)/JT32</f>
        <v/>
      </c>
      <c r="IZ32" s="1791" t="n">
        <v>539.89</v>
      </c>
      <c r="JA32" s="1761">
        <f>(IZ32-JU32)/JU32</f>
        <v/>
      </c>
      <c r="JB32" s="1726" t="n">
        <v>534.86</v>
      </c>
      <c r="JC32" s="1727">
        <f>(JB32-JV32)/JV32</f>
        <v/>
      </c>
      <c r="JD32" s="1726" t="n">
        <v>549.58</v>
      </c>
      <c r="JE32" s="1672">
        <f>(JD32-JW32)/JW32</f>
        <v/>
      </c>
      <c r="JF32" s="1717" t="n">
        <v>492.21</v>
      </c>
      <c r="JG32" s="1645">
        <f>(JF32-JX32)/JX32</f>
        <v/>
      </c>
      <c r="JH32" s="1730" t="n">
        <v>577.34</v>
      </c>
      <c r="JI32" s="1645">
        <f>(JH32-JY32)/JY32</f>
        <v/>
      </c>
      <c r="JJ32" s="1985">
        <f>JH32+JF32+JD32+JB32+IZ32+IX32+IV32+IT32+IR32+IP32+IN32+IL32</f>
        <v/>
      </c>
      <c r="JK32" s="1645">
        <f>JJ32/JM32-1</f>
        <v/>
      </c>
      <c r="JL32" s="1647" t="n"/>
      <c r="JM32" s="1994" t="n">
        <v>6942.33981585278</v>
      </c>
      <c r="JN32" s="1800" t="n">
        <v>600.553774603951</v>
      </c>
      <c r="JO32" s="1800" t="n">
        <v>823.674483380389</v>
      </c>
      <c r="JP32" s="1800" t="n">
        <v>661.6822923670979</v>
      </c>
      <c r="JQ32" s="1800" t="n">
        <v>521.611426928545</v>
      </c>
      <c r="JR32" s="1800" t="n">
        <v>519.327575112819</v>
      </c>
      <c r="JS32" s="1800" t="n">
        <v>555.148479142147</v>
      </c>
      <c r="JT32" s="1800" t="n">
        <v>552.993021764181</v>
      </c>
      <c r="JU32" s="1800" t="n">
        <v>533.793804995967</v>
      </c>
      <c r="JV32" s="1800" t="n">
        <v>536.149403400551</v>
      </c>
      <c r="JW32" s="1800" t="n">
        <v>551.706404532943</v>
      </c>
      <c r="JX32" s="1800" t="n">
        <v>495.728927839739</v>
      </c>
      <c r="JY32" s="1800" t="n">
        <v>589.970221784454</v>
      </c>
    </row>
    <row r="33" hidden="1" ht="28.8" customHeight="1" s="21">
      <c r="A33" s="2073" t="n"/>
      <c r="B33" s="1337" t="inlineStr">
        <is>
          <t>旅客周转量        （万人公里）</t>
        </is>
      </c>
      <c r="C33" s="1659" t="n">
        <v>2820.2439</v>
      </c>
      <c r="D33" s="1595">
        <f>C33/T33-1</f>
        <v/>
      </c>
      <c r="E33" s="1659" t="n">
        <v>2880.7429</v>
      </c>
      <c r="F33" s="1595">
        <f>E33/V33-1</f>
        <v/>
      </c>
      <c r="G33" s="1659" t="n">
        <v>3223.1066</v>
      </c>
      <c r="H33" s="1595">
        <f>G33/X33-1</f>
        <v/>
      </c>
      <c r="I33" s="1659" t="n">
        <v>3740.0259</v>
      </c>
      <c r="J33" s="1595">
        <f>I33/Z33-1</f>
        <v/>
      </c>
      <c r="K33" s="1659" t="n">
        <v>3834.7599</v>
      </c>
      <c r="L33" s="1595">
        <f>K33/AB33-1</f>
      </c>
      <c r="M33" s="1659" t="n">
        <v>4215.6505</v>
      </c>
      <c r="N33" s="1595">
        <f>M33/AD33-1</f>
      </c>
      <c r="O33" s="1659" t="n">
        <v>3538.2242</v>
      </c>
      <c r="P33" s="1595">
        <f>O33/AF33-1</f>
      </c>
      <c r="Q33" s="1653">
        <f>G33+E33+C33+I33+K33+M33+O33</f>
      </c>
      <c r="R33" s="1595">
        <f>Q33/SUM(T33+V33+X33+Z33+AB33+AD33+AF33)-1</f>
      </c>
      <c r="S33" s="1595" t="n"/>
      <c r="T33" s="1659" t="n">
        <v>3012.15431</v>
      </c>
      <c r="U33" s="1595">
        <f>T33/AU33-1</f>
        <v/>
      </c>
      <c r="V33" s="1731" t="n">
        <v>3032.91915</v>
      </c>
      <c r="W33" s="1649">
        <f>V33/AW33-1</f>
        <v/>
      </c>
      <c r="X33" s="1731" t="n">
        <v>3713.6165</v>
      </c>
      <c r="Y33" s="1649">
        <f>X33/AY33-1</f>
        <v/>
      </c>
      <c r="Z33" s="1731" t="n">
        <v>4263.1965</v>
      </c>
      <c r="AA33" s="1649">
        <f>Z33/BA33-1</f>
        <v/>
      </c>
      <c r="AB33" s="1659" t="n">
        <v>4876.7518</v>
      </c>
      <c r="AC33" s="1649">
        <f>AB33/BC33-1</f>
        <v/>
      </c>
      <c r="AD33" s="1659" t="n">
        <v>3859.0526</v>
      </c>
      <c r="AE33" s="1649">
        <f>AD33/BE33-1</f>
        <v/>
      </c>
      <c r="AF33" s="1659" t="n">
        <v>3570.2202</v>
      </c>
      <c r="AG33" s="1649">
        <f>AF33/BG33-1</f>
        <v/>
      </c>
      <c r="AH33" s="1659" t="n">
        <v>3408.068</v>
      </c>
      <c r="AI33" s="1649">
        <f>AH33/BI33-1</f>
        <v/>
      </c>
      <c r="AJ33" s="1659" t="n">
        <v>3530.7566</v>
      </c>
      <c r="AK33" s="1649">
        <f>AJ33/BK33-1</f>
        <v/>
      </c>
      <c r="AL33" s="1659" t="n">
        <v>3837.5662</v>
      </c>
      <c r="AM33" s="1649">
        <f>AL33/BM33-1</f>
        <v/>
      </c>
      <c r="AN33" s="1659" t="n">
        <v>4288.0104</v>
      </c>
      <c r="AO33" s="1649">
        <f>AN33/BO33-1</f>
        <v/>
      </c>
      <c r="AP33" s="1659" t="n">
        <v>3095.6344</v>
      </c>
      <c r="AQ33" s="1649">
        <f>AP33/BQ33-1</f>
        <v/>
      </c>
      <c r="AR33" s="1748">
        <f>X33+T33+V33+Z33+AB33+AD33+AF33+AH33+AJ33+AL33+AN33+AP33</f>
      </c>
      <c r="AS33" s="1595">
        <f>AR33/(AU33+AW33+AY33+BA33+BC33+BE33+BG33+BI33+BK33+BM33+BO33+BQ33)-1</f>
        <v/>
      </c>
      <c r="AT33" s="1597" t="n"/>
      <c r="AU33" s="1731" t="n">
        <v>3210.0465</v>
      </c>
      <c r="AV33" s="1595" t="n">
        <v>0.108768588357007</v>
      </c>
      <c r="AW33" s="1659" t="n">
        <v>3288.7968</v>
      </c>
      <c r="AX33" s="1649">
        <f>AW33/BX33-1</f>
        <v/>
      </c>
      <c r="AY33" s="1659" t="n">
        <v>4022.413</v>
      </c>
      <c r="AZ33" s="1649">
        <f>AY33/BZ33-1</f>
        <v/>
      </c>
      <c r="BA33" s="1659" t="n">
        <v>5019.3147</v>
      </c>
      <c r="BB33" s="1649">
        <f>BA33/CB33-1</f>
        <v/>
      </c>
      <c r="BC33" s="1733" t="n">
        <v>4577.879</v>
      </c>
      <c r="BD33" s="1649">
        <f>BC33/CD33-1</f>
        <v/>
      </c>
      <c r="BE33" s="1659" t="n">
        <v>3764.2067</v>
      </c>
      <c r="BF33" s="1649">
        <f>BE33/CF33-1</f>
        <v/>
      </c>
      <c r="BG33" s="1659" t="n">
        <v>3706.5364</v>
      </c>
      <c r="BH33" s="1649">
        <f>BG33/CH33-1</f>
        <v/>
      </c>
      <c r="BI33" s="1659" t="n">
        <v>3438.7117</v>
      </c>
      <c r="BJ33" s="1649">
        <f>BI33/CJ33-1</f>
        <v/>
      </c>
      <c r="BK33" s="1659" t="n">
        <v>3459.9615</v>
      </c>
      <c r="BL33" s="1649">
        <f>BK33/CL33-1</f>
        <v/>
      </c>
      <c r="BM33" s="1659" t="n">
        <v>4335.7787</v>
      </c>
      <c r="BN33" s="1649">
        <f>BM33/CN33-1</f>
        <v/>
      </c>
      <c r="BO33" s="1659" t="n">
        <v>4322.3981</v>
      </c>
      <c r="BP33" s="1649">
        <f>BO33/CP33-1</f>
        <v/>
      </c>
      <c r="BQ33" s="1659" t="n">
        <v>3279.2029</v>
      </c>
      <c r="BR33" s="1649">
        <f>BQ33/CR33-1</f>
        <v/>
      </c>
      <c r="BS33" s="1653">
        <f>AU33+AW33+AY33+BA33+BC33+BE33+BG33+BI33+BK33+BM33+BO33+BQ33</f>
        <v/>
      </c>
      <c r="BT33" s="1595">
        <f>BS33/CT33-1</f>
        <v/>
      </c>
      <c r="BU33" s="1651" t="n"/>
      <c r="BV33" s="1731" t="n">
        <v>2895.1456</v>
      </c>
      <c r="BW33" s="1649">
        <f>BV33/CX33-1</f>
        <v/>
      </c>
      <c r="BX33" s="1731" t="n">
        <v>3750.4135126</v>
      </c>
      <c r="BY33" s="1595">
        <f>BX33/CY33-1</f>
        <v/>
      </c>
      <c r="BZ33" s="1653" t="n">
        <v>5110.7507</v>
      </c>
      <c r="CA33" s="1595">
        <f>BZ33/CZ33-1</f>
        <v/>
      </c>
      <c r="CB33" s="1653" t="n">
        <v>5979.4294</v>
      </c>
      <c r="CC33" s="1595" t="n">
        <v>0.949103973660203</v>
      </c>
      <c r="CD33" s="1659" t="n">
        <v>4464.7565</v>
      </c>
      <c r="CE33" s="1595">
        <f>CD33/DB33-1</f>
        <v/>
      </c>
      <c r="CF33" s="1659" t="n">
        <v>4869.1835</v>
      </c>
      <c r="CG33" s="1595">
        <f>CF33/DC33-1</f>
        <v/>
      </c>
      <c r="CH33" s="1659" t="n">
        <v>4813.1694</v>
      </c>
      <c r="CI33" s="1595">
        <f>CH33/DD33-1</f>
        <v/>
      </c>
      <c r="CJ33" s="1653" t="n">
        <v>4630.1394</v>
      </c>
      <c r="CK33" s="1595">
        <f>CJ33/DE33-1</f>
        <v/>
      </c>
      <c r="CL33" s="1653">
        <f>4460.9907+CL35</f>
        <v/>
      </c>
      <c r="CM33" s="1595">
        <f>CL33/DF33-1</f>
        <v/>
      </c>
      <c r="CN33" s="1653">
        <f>5022.4635+CN35</f>
        <v/>
      </c>
      <c r="CO33" s="1595">
        <f>CN33/DG33-1</f>
        <v/>
      </c>
      <c r="CP33" s="1653" t="n">
        <v>4864.4647</v>
      </c>
      <c r="CQ33" s="1595">
        <f>CP33/DH33-1</f>
        <v/>
      </c>
      <c r="CR33" s="1653" t="n">
        <v>4036.0264</v>
      </c>
      <c r="CS33" s="1595">
        <f>CR33/DI33-1</f>
        <v/>
      </c>
      <c r="CT33" s="1653">
        <f>BV33+BX33+BZ33+CB33+CD33+CF33+CH33+CJ33+CL33+CN33+CP33+CR33</f>
        <v/>
      </c>
      <c r="CU33" s="1595">
        <f>CT33/SUM(CX33:DI33)-1</f>
        <v/>
      </c>
      <c r="CV33" s="1657">
        <f>CR33/CP33-1</f>
        <v/>
      </c>
      <c r="CW33" s="1657" t="n"/>
      <c r="CX33" s="1747" t="n">
        <v>4669.622</v>
      </c>
      <c r="CY33" s="1731" t="n">
        <v>5576.6082</v>
      </c>
      <c r="CZ33" s="1731" t="n">
        <v>4496.9051</v>
      </c>
      <c r="DA33" s="1748" t="n">
        <v>3067.7837</v>
      </c>
      <c r="DB33" s="1659" t="n">
        <v>3621.8857</v>
      </c>
      <c r="DC33" s="1659" t="n">
        <v>4111.1928</v>
      </c>
      <c r="DD33" s="1653" t="n">
        <v>4153.9886</v>
      </c>
      <c r="DE33" s="1653" t="n">
        <v>3630.2789</v>
      </c>
      <c r="DF33" s="1653" t="n">
        <v>2170.7038</v>
      </c>
      <c r="DG33" s="1653" t="n">
        <v>1978.3366</v>
      </c>
      <c r="DH33" s="1653" t="n">
        <v>1263.1624</v>
      </c>
      <c r="DI33" s="1653" t="n">
        <v>1500.4005</v>
      </c>
      <c r="DJ33" s="1653" t="n">
        <v>40240.8683</v>
      </c>
      <c r="DK33" s="1660" t="n">
        <v>-0.367672673545035</v>
      </c>
      <c r="DL33" s="1661" t="n"/>
      <c r="DM33" s="1735" t="n">
        <v>5800.9441</v>
      </c>
      <c r="DN33" s="219">
        <f>(DM33-DV33)/DV33</f>
        <v/>
      </c>
      <c r="DO33" s="1554" t="n">
        <v>5920.4927</v>
      </c>
      <c r="DP33" s="1555" t="n"/>
      <c r="DQ33" s="1554" t="n">
        <v>5533.9084</v>
      </c>
      <c r="DR33" s="76">
        <f>(DQ33-ER33)/ER33</f>
        <v/>
      </c>
      <c r="DS33" s="1736">
        <f>DM33+DO33+DQ33</f>
        <v/>
      </c>
      <c r="DT33" s="1554" t="n">
        <v>5985.4238</v>
      </c>
      <c r="DU33" s="76">
        <f>(DT33-ET33)/ET33</f>
        <v/>
      </c>
      <c r="DV33" s="1554" t="n">
        <v>6359.4837</v>
      </c>
      <c r="DW33" s="76">
        <f>(DV33-EV33)/EV33</f>
        <v/>
      </c>
      <c r="DX33" s="1554" t="n">
        <v>5787.4575</v>
      </c>
      <c r="DY33" s="76">
        <f>(DX33-EX33)/EX33</f>
        <v/>
      </c>
      <c r="DZ33" s="1554" t="n">
        <v>5620.9966</v>
      </c>
      <c r="EA33" s="76">
        <f>(DZ33-EZ33)/EZ33</f>
        <v/>
      </c>
      <c r="EB33" s="1554" t="n">
        <v>3407.2583</v>
      </c>
      <c r="EC33" s="76">
        <f>(EB33-FB33)/FB33</f>
        <v/>
      </c>
      <c r="ED33" s="1554" t="n">
        <v>4483.1789</v>
      </c>
      <c r="EE33" s="76">
        <f>(ED33-FD33)/FD33</f>
        <v/>
      </c>
      <c r="EF33" s="1554" t="n">
        <v>5366.2515</v>
      </c>
      <c r="EG33" s="76">
        <f>(EF33-FF33)/FF33</f>
        <v/>
      </c>
      <c r="EH33" s="1554" t="n">
        <v>4903.162</v>
      </c>
      <c r="EI33" s="76">
        <f>(EH33-FH33)/FH33</f>
        <v/>
      </c>
      <c r="EJ33" s="1554" t="n">
        <v>4470.7423</v>
      </c>
      <c r="EK33" s="76">
        <f>(EJ33-FJ33)/FJ33</f>
        <v/>
      </c>
      <c r="EL33" s="1731">
        <f>DM33+DO33+DQ33+DT33+DV33+DX33+DZ33+EB33+ED33+EF33+EH33+EJ33</f>
        <v/>
      </c>
      <c r="EM33" s="76">
        <f>(EL33-FL33)/FL33</f>
        <v/>
      </c>
      <c r="EN33" s="1775" t="n">
        <v>17813.4</v>
      </c>
      <c r="EO33" s="76">
        <f>(EN33-FN33)/FN33</f>
        <v/>
      </c>
      <c r="EP33" s="1554" t="n">
        <v>0</v>
      </c>
      <c r="EQ33" s="76">
        <f>(EP33-FO33)/FO33</f>
        <v/>
      </c>
      <c r="ER33" s="1554" t="n">
        <v>2187.75</v>
      </c>
      <c r="ES33" s="76">
        <f>(ER33-FP33)/FP33</f>
        <v/>
      </c>
      <c r="ET33" s="1554" t="n">
        <v>9065.52</v>
      </c>
      <c r="EU33" s="76">
        <f>(ET33-FQ33)/FQ33</f>
        <v/>
      </c>
      <c r="EV33" s="1554" t="n">
        <v>9853.32</v>
      </c>
      <c r="EW33" s="76">
        <f>(EV33-FR33)/FR33</f>
        <v/>
      </c>
      <c r="EX33" s="1554" t="n">
        <v>8755.34</v>
      </c>
      <c r="EY33" s="76">
        <f>(EX33-FS33)/FS33</f>
        <v/>
      </c>
      <c r="EZ33" s="1554" t="n">
        <v>9402.209999999999</v>
      </c>
      <c r="FA33" s="76">
        <f>(EZ33-FT33)/FT33</f>
        <v/>
      </c>
      <c r="FB33" s="1554" t="n">
        <v>8524.799999999999</v>
      </c>
      <c r="FC33" s="76">
        <f>(FB33-FU33)/FU33</f>
        <v/>
      </c>
      <c r="FD33" s="1554" t="n">
        <v>9011.6</v>
      </c>
      <c r="FE33" s="76">
        <f>(FD33-FV33)/FV33</f>
        <v/>
      </c>
      <c r="FF33" s="1554" t="n">
        <v>9798.09</v>
      </c>
      <c r="FG33" s="76">
        <f>(FF33-FW33)/FW33</f>
        <v/>
      </c>
      <c r="FH33" s="1554" t="n">
        <v>9091.99</v>
      </c>
      <c r="FI33" s="76">
        <f>(FH33-FY33)/FY33</f>
        <v/>
      </c>
      <c r="FJ33" s="1554" t="n">
        <v>8564.511</v>
      </c>
      <c r="FK33" s="76">
        <f>(FJ33-GA33)/GA33</f>
        <v/>
      </c>
      <c r="FL33" s="1736">
        <f>EN33+EP33+ER33+ET33+EV33+EX33+EZ33+FB33+FD33+FF33+FH33+FJ33</f>
        <v/>
      </c>
      <c r="FM33" s="76">
        <f>(FL33-(FN33+FO33+FP33+FQ33+FR33+FS33+FT33+FU33+FV33+FW33+FY33+GA33))/(FN33+FO33+FP33+FQ33+FR33+FS33+FT33+FU33+FV33+FW33+FY33+GA33)</f>
        <v/>
      </c>
      <c r="FN33" s="1775" t="n">
        <v>19611.82</v>
      </c>
      <c r="FO33" s="1848" t="n">
        <v>27179.48</v>
      </c>
      <c r="FP33" s="1848" t="n">
        <v>22255.25</v>
      </c>
      <c r="FQ33" s="1848" t="n">
        <v>19017.26</v>
      </c>
      <c r="FR33" s="1848" t="n">
        <v>21321.96</v>
      </c>
      <c r="FS33" s="1848" t="n">
        <v>18712</v>
      </c>
      <c r="FT33" s="1848" t="n">
        <v>20081.59</v>
      </c>
      <c r="FU33" s="1738" t="inlineStr">
        <is>
          <t>19,487.6800</t>
        </is>
      </c>
      <c r="FV33" s="1738" t="inlineStr">
        <is>
          <t>22,469.6700</t>
        </is>
      </c>
      <c r="FW33" s="1738" t="inlineStr">
        <is>
          <t>19,737.4600</t>
        </is>
      </c>
      <c r="FX33" s="1668">
        <f>(FW33-GY33)/GY33</f>
        <v/>
      </c>
      <c r="FY33" s="1738" t="inlineStr">
        <is>
          <t>17,237.7600</t>
        </is>
      </c>
      <c r="FZ33" s="1668">
        <f>(FY33-HA33)/HA33</f>
        <v/>
      </c>
      <c r="GA33" s="1738" t="inlineStr">
        <is>
          <t>28,820.8300</t>
        </is>
      </c>
      <c r="GB33" s="1668">
        <f>(GA33-HC33)/HC33</f>
        <v/>
      </c>
      <c r="GC33" s="1726">
        <f>FN33+FO33+FP33+FQ33+FR33+FS33+FT33+FU33+FV33+FW33+FY33+GA33</f>
        <v/>
      </c>
      <c r="GD33" s="1739">
        <f>(GC33-HE33)/HE33</f>
        <v/>
      </c>
      <c r="GE33" s="1670" t="n"/>
      <c r="GF33" s="1561" t="n"/>
      <c r="GG33" s="1988" t="n">
        <v>20970.74</v>
      </c>
      <c r="GH33" s="76">
        <f>(GG33-HJ33)/HJ33</f>
        <v/>
      </c>
      <c r="GI33" s="1736" t="n">
        <v>28751.57</v>
      </c>
      <c r="GJ33" s="76">
        <f>(GI33-HL33)/HL33</f>
        <v/>
      </c>
      <c r="GK33" s="1554" t="n">
        <v>23766.82</v>
      </c>
      <c r="GL33" s="76">
        <f>(GK33-HN33)/HN33</f>
        <v/>
      </c>
      <c r="GM33" s="1554" t="n">
        <v>20585.91</v>
      </c>
      <c r="GN33" s="76">
        <f>(GM33-HP33)/HP33</f>
        <v/>
      </c>
      <c r="GO33" s="1554" t="n">
        <v>24373.98</v>
      </c>
      <c r="GP33" s="76">
        <f>(GO33-HR33)/HR33</f>
        <v/>
      </c>
      <c r="GQ33" s="1736" t="n">
        <v>21914.15</v>
      </c>
      <c r="GR33" s="76">
        <f>(GQ33-HU33)/HU33</f>
        <v/>
      </c>
      <c r="GS33" s="1736" t="n">
        <v>23980.89</v>
      </c>
      <c r="GT33" s="76">
        <f>(GS33-HW33)/HW33</f>
        <v/>
      </c>
      <c r="GU33" s="1736" t="n">
        <v>23308.65</v>
      </c>
      <c r="GV33" s="76">
        <f>(GU33-HY33)/HY33</f>
        <v/>
      </c>
      <c r="GW33" s="1736" t="n">
        <v>25134.53</v>
      </c>
      <c r="GX33" s="76">
        <f>(GW33-IA33)/IA33</f>
        <v/>
      </c>
      <c r="GY33" s="1736" t="n">
        <v>22119.76</v>
      </c>
      <c r="GZ33" s="76">
        <f>(GY33-IC33)/IC33</f>
        <v/>
      </c>
      <c r="HA33" s="1736" t="n">
        <v>19327.02</v>
      </c>
      <c r="HB33" s="76">
        <f>(HA33-IE33)/IE33</f>
        <v/>
      </c>
      <c r="HC33" s="1736" t="n">
        <v>32332.1</v>
      </c>
      <c r="HD33" s="76">
        <f>(HC33-IG33)/IG33</f>
        <v/>
      </c>
      <c r="HE33" s="1726">
        <f>GG33+GI33+GK33+GM33+GO33+GQ33+GS33+GU33+GW33+GY33+HA33+HC33</f>
        <v/>
      </c>
      <c r="HF33" s="1736">
        <f>HC33+HA33+GY33+GW33+GU33+GS33+GQ33+GO33+GM33+GK33+GI33+GG33</f>
        <v/>
      </c>
      <c r="HG33" s="1641" t="n"/>
      <c r="HH33" s="1661" t="n"/>
      <c r="HI33" s="1749" t="n"/>
      <c r="HJ33" s="1988" t="n">
        <v>21370.37</v>
      </c>
      <c r="HK33" s="1672">
        <f>(HJ33-IL33)/IL33</f>
        <v/>
      </c>
      <c r="HL33" s="1740" t="n">
        <v>30078.71</v>
      </c>
      <c r="HM33" s="1672">
        <f>(HL33-IN33)/IN33</f>
        <v/>
      </c>
      <c r="HN33" s="1740" t="n">
        <v>25046.71</v>
      </c>
      <c r="HO33" s="1678">
        <f>(HN33-IP33)/IP33</f>
        <v/>
      </c>
      <c r="HP33" s="1741" t="n">
        <v>21699.08</v>
      </c>
      <c r="HQ33" s="1555">
        <f>(HP33-IR33)/IR33</f>
        <v/>
      </c>
      <c r="HR33" s="1741" t="n">
        <v>25678.45</v>
      </c>
      <c r="HS33" s="1555">
        <f>(HR33-IT33)/IT33</f>
        <v/>
      </c>
      <c r="HT33" s="1678" t="n"/>
      <c r="HU33" s="1741" t="n">
        <v>23397.56</v>
      </c>
      <c r="HV33" s="1555">
        <f>(HU33-IV33)/IV33</f>
        <v/>
      </c>
      <c r="HW33" s="1741" t="n">
        <v>24753.19</v>
      </c>
      <c r="HX33" s="1555">
        <f>(HW33-IX33)/IX33</f>
        <v/>
      </c>
      <c r="HY33" s="1741" t="n">
        <v>24239.44</v>
      </c>
      <c r="HZ33" s="1677">
        <f>(HY33-IZ33)/IZ33</f>
        <v/>
      </c>
      <c r="IA33" s="1741" t="n">
        <v>26390.73</v>
      </c>
      <c r="IB33" s="1680">
        <f>(IA33-JB33)/JB33</f>
        <v/>
      </c>
      <c r="IC33" s="1741" t="n">
        <v>23265.83</v>
      </c>
      <c r="ID33" s="1760">
        <f>(IC33-JD33)/JD33</f>
        <v/>
      </c>
      <c r="IE33" s="1741" t="n">
        <v>20335.67</v>
      </c>
      <c r="IF33" s="1549">
        <f>(IE33-JF33)/JF33</f>
        <v/>
      </c>
      <c r="IG33" s="1741" t="n">
        <v>33987.32</v>
      </c>
      <c r="IH33" s="1549">
        <f>(IG33-JH33)/JH33</f>
        <v/>
      </c>
      <c r="II33" s="1983">
        <f>HJ33+HL33+HN33+HP33+HR33+HU33+HW33+HY33+IA33+IC33+IE33+IG33</f>
        <v/>
      </c>
      <c r="IJ33" s="76">
        <f>II33/JJ33-1</f>
        <v/>
      </c>
      <c r="IK33" s="1561" t="n"/>
      <c r="IL33" s="1992" t="n">
        <v>22017.7</v>
      </c>
      <c r="IM33" s="1555">
        <f>IL33/JN33-1</f>
        <v/>
      </c>
      <c r="IN33" s="1736" t="n">
        <v>30450.2</v>
      </c>
      <c r="IO33" s="1555">
        <f>IN33/JO33-1</f>
        <v/>
      </c>
      <c r="IP33" s="1554" t="n">
        <v>25604.9</v>
      </c>
      <c r="IQ33" s="1641">
        <f>(IP33-JP33)/JP33</f>
        <v/>
      </c>
      <c r="IR33" s="1777" t="n">
        <v>22173.6</v>
      </c>
      <c r="IS33" s="1555">
        <f>(IR33-JQ33)/JQ33</f>
        <v/>
      </c>
      <c r="IT33" s="1777" t="n">
        <v>26272.2</v>
      </c>
      <c r="IU33" s="1555">
        <f>(IT33-JR33)/JR33</f>
        <v/>
      </c>
      <c r="IV33" s="1777" t="n">
        <v>23933.7</v>
      </c>
      <c r="IW33" s="1672">
        <f>(IV33-JS33)/JS33</f>
        <v/>
      </c>
      <c r="IX33" s="1850" t="n">
        <v>25322.96</v>
      </c>
      <c r="IY33" s="1672">
        <f>(IX33-JT33)/JT33</f>
        <v/>
      </c>
      <c r="IZ33" s="1736" t="n">
        <v>24668.4</v>
      </c>
      <c r="JA33" s="1672">
        <f>(IZ33-JU33)/JU33</f>
        <v/>
      </c>
      <c r="JB33" s="1736" t="n">
        <v>26716.68</v>
      </c>
      <c r="JC33" s="1641">
        <f>(JB33-JV33)/JV33</f>
        <v/>
      </c>
      <c r="JD33" s="1736" t="n">
        <v>23615.34</v>
      </c>
      <c r="JE33" s="1672">
        <f>(JD33-JW33)/JW33</f>
        <v/>
      </c>
      <c r="JF33" s="1736" t="n">
        <v>20618.14</v>
      </c>
      <c r="JG33" s="1672">
        <f>(JF33-JX33)/JX33</f>
        <v/>
      </c>
      <c r="JH33" s="1736" t="n">
        <v>34475.14</v>
      </c>
      <c r="JI33" s="1672">
        <f>(JH33-JY33)/JY33</f>
        <v/>
      </c>
      <c r="JJ33" s="1985">
        <f>JH33+JF33+JD33+JB33+IZ33+IX33+IV33+IT33+IR33+IP33+IN33+IL33</f>
        <v/>
      </c>
      <c r="JK33" s="1645">
        <f>JJ33/JM33-1</f>
        <v/>
      </c>
      <c r="JL33" s="1647" t="n"/>
      <c r="JM33" s="1992" t="n">
        <v>307082.079457663</v>
      </c>
      <c r="JN33" s="1554" t="n">
        <v>21992.3604984</v>
      </c>
      <c r="JO33" s="1554" t="n">
        <v>30362.4673165765</v>
      </c>
      <c r="JP33" s="1554" t="n">
        <v>26573.1826138635</v>
      </c>
      <c r="JQ33" s="1554" t="n">
        <v>21991.1799138961</v>
      </c>
      <c r="JR33" s="1554" t="n">
        <v>26084.885831799</v>
      </c>
      <c r="JS33" s="1554" t="n">
        <v>23668.6025455449</v>
      </c>
      <c r="JT33" s="1554" t="n">
        <v>25063.2724289415</v>
      </c>
      <c r="JU33" s="1554" t="n">
        <v>24412.1112706786</v>
      </c>
      <c r="JV33" s="1554" t="n">
        <v>26823.8347977049</v>
      </c>
      <c r="JW33" s="1554" t="n">
        <v>23724.0489548755</v>
      </c>
      <c r="JX33" s="1554" t="n">
        <v>20815.5439789485</v>
      </c>
      <c r="JY33" s="1554" t="n">
        <v>35570.5893064343</v>
      </c>
    </row>
    <row r="34" ht="28.8" customHeight="1" s="21">
      <c r="A34" s="2073" t="n"/>
      <c r="B34" s="1337" t="inlineStr">
        <is>
          <t>其中个体客运量     （万人）</t>
        </is>
      </c>
      <c r="C34" s="1659" t="n">
        <v>2.3455</v>
      </c>
      <c r="D34" s="1595">
        <f>C34/T34-1</f>
        <v/>
      </c>
      <c r="E34" s="1659" t="n">
        <v>2.41</v>
      </c>
      <c r="F34" s="1595">
        <f>E34/V34-1</f>
        <v/>
      </c>
      <c r="G34" s="1659" t="n">
        <v>2.159</v>
      </c>
      <c r="H34" s="1595">
        <f>G34/X34-1</f>
        <v/>
      </c>
      <c r="I34" s="1659" t="n">
        <v>2.0569</v>
      </c>
      <c r="J34" s="1595">
        <f>I34/Z34-1</f>
        <v/>
      </c>
      <c r="K34" s="1659" t="n">
        <v>2.0727</v>
      </c>
      <c r="L34" s="1595">
        <f>K34/AB34-1</f>
      </c>
      <c r="M34" s="1659" t="n">
        <v>2.3384</v>
      </c>
      <c r="N34" s="1595">
        <f>M34/AD34-1</f>
      </c>
      <c r="O34" s="2232" t="n">
        <v>2.1802</v>
      </c>
      <c r="P34" s="1595">
        <f>O34/AF34-1</f>
      </c>
      <c r="Q34" s="1653">
        <f>G34+E34+C34+I34+K34+M34+O34</f>
      </c>
      <c r="R34" s="1595">
        <f>Q34/SUM(T34+V34+X34+Z34+AB34+AD34+AF34)-1</f>
      </c>
      <c r="S34" s="1595" t="n"/>
      <c r="T34" s="1659" t="n">
        <v>6.7333</v>
      </c>
      <c r="U34" s="1683">
        <f>T34/AU34-1</f>
        <v/>
      </c>
      <c r="V34" s="1659" t="n">
        <v>6.577</v>
      </c>
      <c r="W34" s="1684">
        <f>V34/AW34-1</f>
        <v/>
      </c>
      <c r="X34" s="1659" t="n">
        <v>6.0692</v>
      </c>
      <c r="Y34" s="1684">
        <f>X34/AY34-1</f>
        <v/>
      </c>
      <c r="Z34" s="1659" t="n">
        <v>5.3113</v>
      </c>
      <c r="AA34" s="1684">
        <f>Z34/BA34-1</f>
        <v/>
      </c>
      <c r="AB34" s="1659" t="n">
        <v>5.3456</v>
      </c>
      <c r="AC34" s="1684">
        <f>AB34/BC34-1</f>
        <v/>
      </c>
      <c r="AD34" s="1659" t="n">
        <v>5.1545</v>
      </c>
      <c r="AE34" s="1684">
        <f>AD34/BE34-1</f>
        <v/>
      </c>
      <c r="AF34" s="1659" t="n">
        <v>4.6544</v>
      </c>
      <c r="AG34" s="1684">
        <f>AF34/BG34-1</f>
        <v/>
      </c>
      <c r="AH34" s="1659" t="n">
        <v>4.6356</v>
      </c>
      <c r="AI34" s="1684">
        <f>AH34/BI34-1</f>
        <v/>
      </c>
      <c r="AJ34" s="1659" t="n">
        <v>4.6952</v>
      </c>
      <c r="AK34" s="1684">
        <f>AJ34/BK34-1</f>
        <v/>
      </c>
      <c r="AL34" s="1659" t="n">
        <v>4.8767</v>
      </c>
      <c r="AM34" s="1684">
        <f>AL34/BM34-1</f>
        <v/>
      </c>
      <c r="AN34" s="1659" t="n">
        <v>4.6494</v>
      </c>
      <c r="AO34" s="1684">
        <f>AN34/BO34-1</f>
        <v/>
      </c>
      <c r="AP34" s="1659" t="n">
        <v>4.2354</v>
      </c>
      <c r="AQ34" s="1684">
        <f>AP34/BQ34-1</f>
        <v/>
      </c>
      <c r="AR34" s="1748">
        <f>X34+T34+V34+Z34+AB34+AD34+AF34+AH34+AJ34+AL34+AN34+AP34</f>
      </c>
      <c r="AS34" s="1595">
        <f>AR34/(AU34+AW34+AY34+BA34+BC34+BE34+BG34+BI34+BK34+BM34+BO34+BQ34)-1</f>
        <v/>
      </c>
      <c r="AT34" s="1597" t="n"/>
      <c r="AU34" s="1731" t="n">
        <v>10.2173</v>
      </c>
      <c r="AV34" s="1595" t="n">
        <v>-0.211828778166053</v>
      </c>
      <c r="AW34" s="1659" t="n">
        <v>9.883900000000001</v>
      </c>
      <c r="AX34" s="1649">
        <f>AW34/BX34-1</f>
        <v/>
      </c>
      <c r="AY34" s="1731" t="n">
        <v>9.2455</v>
      </c>
      <c r="AZ34" s="1649">
        <f>AY34/BZ34-1</f>
        <v/>
      </c>
      <c r="BA34" s="1731" t="n">
        <v>8.7323</v>
      </c>
      <c r="BB34" s="1649">
        <f>BA34/CB34-1</f>
        <v/>
      </c>
      <c r="BC34" s="1753" t="n">
        <v>8.9802</v>
      </c>
      <c r="BD34" s="1649">
        <f>BC34/CD34-1</f>
        <v/>
      </c>
      <c r="BE34" s="1731" t="n">
        <v>8.9933</v>
      </c>
      <c r="BF34" s="1649">
        <f>BE34/CF34-1</f>
        <v/>
      </c>
      <c r="BG34" s="1731" t="n">
        <v>8.5122</v>
      </c>
      <c r="BH34" s="1649">
        <f>BG34/CH34-1</f>
        <v/>
      </c>
      <c r="BI34" s="1731" t="n">
        <v>8.2014</v>
      </c>
      <c r="BJ34" s="1649">
        <f>BI34/CJ34-1</f>
        <v/>
      </c>
      <c r="BK34" s="1731" t="n">
        <v>8.351699999999999</v>
      </c>
      <c r="BL34" s="1649">
        <f>BK34/CL34-1</f>
        <v/>
      </c>
      <c r="BM34" s="1731" t="n">
        <v>8.6393</v>
      </c>
      <c r="BN34" s="1649">
        <f>BM34/CN34-1</f>
        <v/>
      </c>
      <c r="BO34" s="1731" t="n">
        <v>8.1777</v>
      </c>
      <c r="BP34" s="1649">
        <f>BO34/CP34-1</f>
        <v/>
      </c>
      <c r="BQ34" s="1731" t="n">
        <v>8.2881</v>
      </c>
      <c r="BR34" s="1649">
        <f>BQ34/CR34-1</f>
        <v/>
      </c>
      <c r="BS34" s="1653">
        <f>AU34+AW34+AY34+BA34+BC34+BE34+BG34+BI34+BK34+BM34+BO34+BQ34</f>
        <v/>
      </c>
      <c r="BT34" s="1595">
        <f>BS34/CT34-1</f>
        <v/>
      </c>
      <c r="BU34" s="1651" t="n"/>
      <c r="BV34" s="1731" t="n">
        <v>12.9633</v>
      </c>
      <c r="BW34" s="1649">
        <f>BV34/CX34-1</f>
        <v/>
      </c>
      <c r="BX34" s="1731" t="n">
        <v>11.28444</v>
      </c>
      <c r="BY34" s="1595">
        <f>BX34/CY34-1</f>
        <v/>
      </c>
      <c r="BZ34" s="1653" t="n">
        <v>11.5167</v>
      </c>
      <c r="CA34" s="1595">
        <f>BZ34/CZ34-1</f>
        <v/>
      </c>
      <c r="CB34" s="1653" t="n">
        <v>11.2073</v>
      </c>
      <c r="CC34" s="1595" t="n">
        <v>-0.196672663804288</v>
      </c>
      <c r="CD34" s="1659" t="n">
        <v>11.5899</v>
      </c>
      <c r="CE34" s="1595">
        <f>CD34/DB34-1</f>
        <v/>
      </c>
      <c r="CF34" s="1659" t="n">
        <v>11.4819</v>
      </c>
      <c r="CG34" s="1595">
        <f>CF34/DC34-1</f>
        <v/>
      </c>
      <c r="CH34" s="1659" t="n">
        <v>18.663</v>
      </c>
      <c r="CI34" s="1595">
        <f>CH34/DD34-1</f>
        <v/>
      </c>
      <c r="CJ34" s="1653" t="n">
        <v>11.6187</v>
      </c>
      <c r="CK34" s="1595">
        <f>CJ34/DE34-1</f>
        <v/>
      </c>
      <c r="CL34" s="1653" t="n">
        <v>12.1363</v>
      </c>
      <c r="CM34" s="1595">
        <f>CL34/DF34-1</f>
        <v/>
      </c>
      <c r="CN34" s="1653" t="n">
        <v>11.9514</v>
      </c>
      <c r="CO34" s="1595">
        <f>CN34/DG34-1</f>
        <v/>
      </c>
      <c r="CP34" s="1653" t="n">
        <v>10.2318</v>
      </c>
      <c r="CQ34" s="1595">
        <f>CP34/DH34-1</f>
        <v/>
      </c>
      <c r="CR34" s="1653" t="n">
        <v>10.0591</v>
      </c>
      <c r="CS34" s="1595">
        <f>CR34/DI34-1</f>
        <v/>
      </c>
      <c r="CT34" s="1653">
        <f>BV34+BX34+BZ34+CB34+CD34+CF34+CH34+CJ34+CL34+CN34+CP34+CR34</f>
        <v/>
      </c>
      <c r="CU34" s="1595">
        <f>CT34/SUM(CX34:DI34)-1</f>
        <v/>
      </c>
      <c r="CV34" s="1657">
        <f>CR34/CP34-1</f>
        <v/>
      </c>
      <c r="CW34" s="1657" t="n"/>
      <c r="CX34" s="1747" t="n">
        <v>14.7347</v>
      </c>
      <c r="CY34" s="1731" t="n">
        <v>15.2593</v>
      </c>
      <c r="CZ34" s="1731" t="n">
        <v>14.0643</v>
      </c>
      <c r="DA34" s="1748" t="n">
        <v>13.9511</v>
      </c>
      <c r="DB34" s="1659" t="n">
        <v>14.0611</v>
      </c>
      <c r="DC34" s="1659" t="n">
        <v>14.1924</v>
      </c>
      <c r="DD34" s="1653" t="n">
        <v>13.8373</v>
      </c>
      <c r="DE34" s="1653" t="n">
        <v>13.6052</v>
      </c>
      <c r="DF34" s="1653" t="n">
        <v>9.568899999999999</v>
      </c>
      <c r="DG34" s="1653" t="n">
        <v>9.9115</v>
      </c>
      <c r="DH34" s="1653" t="n">
        <v>9.318199999999999</v>
      </c>
      <c r="DI34" s="1653" t="n">
        <v>8.7248</v>
      </c>
      <c r="DJ34" s="1653" t="n">
        <v>151.2288</v>
      </c>
      <c r="DK34" s="1660" t="n">
        <v>-0.292396205121103</v>
      </c>
      <c r="DL34" s="1661" t="n"/>
      <c r="DM34" s="1735" t="n">
        <v>23.5578</v>
      </c>
      <c r="DN34" s="219" t="n"/>
      <c r="DO34" s="1554" t="n">
        <v>25.1988</v>
      </c>
      <c r="DP34" s="1555" t="n"/>
      <c r="DQ34" s="1554" t="n">
        <v>19.6029</v>
      </c>
      <c r="DR34" s="76">
        <f>(DQ34-ER34)/ER34</f>
        <v/>
      </c>
      <c r="DS34" s="1736">
        <f>DM34+DO34+DQ34</f>
        <v/>
      </c>
      <c r="DT34" s="1554" t="n">
        <v>18.0871</v>
      </c>
      <c r="DU34" s="76">
        <f>(DT34-ET34)/ET34</f>
        <v/>
      </c>
      <c r="DV34" s="1554" t="n">
        <v>16.8053</v>
      </c>
      <c r="DW34" s="76">
        <f>(DV34-EV34)/EV34</f>
        <v/>
      </c>
      <c r="DX34" s="1554" t="n">
        <v>17.0148</v>
      </c>
      <c r="DY34" s="76">
        <f>(DX34-EX34)/EX34</f>
        <v/>
      </c>
      <c r="DZ34" s="1554" t="n">
        <v>17.0767</v>
      </c>
      <c r="EA34" s="76">
        <f>(DZ34-EZ34)/EZ34</f>
        <v/>
      </c>
      <c r="EB34" s="1554" t="n">
        <v>16.4853</v>
      </c>
      <c r="EC34" s="76">
        <f>(EB34-FB34)/FB34</f>
        <v/>
      </c>
      <c r="ED34" s="1554" t="n">
        <v>15.7735</v>
      </c>
      <c r="EE34" s="76">
        <f>(ED34-FD34)/FD34</f>
        <v/>
      </c>
      <c r="EF34" s="1554" t="n">
        <v>15.498</v>
      </c>
      <c r="EG34" s="76">
        <f>(EF34-FF34)/FF34</f>
        <v/>
      </c>
      <c r="EH34" s="1554" t="n">
        <v>14.3214</v>
      </c>
      <c r="EI34" s="76">
        <f>(EH34-FH34)/FH34</f>
        <v/>
      </c>
      <c r="EJ34" s="1554" t="n">
        <v>14.298</v>
      </c>
      <c r="EK34" s="76">
        <f>(EJ34-FJ34)/FJ34</f>
        <v/>
      </c>
      <c r="EL34" s="1731">
        <f>DM34+DO34+DQ34+DT34+DV34+DX34+DZ34+EB34+ED34+EF34+EH34+EJ34</f>
        <v/>
      </c>
      <c r="EM34" s="76">
        <f>(EL34-FL34)/FL34</f>
        <v/>
      </c>
      <c r="EN34" s="76" t="n"/>
      <c r="EO34" s="76" t="n"/>
      <c r="EP34" s="1553" t="n"/>
      <c r="EQ34" s="76" t="n"/>
      <c r="ER34" s="1553" t="n"/>
      <c r="ES34" s="76" t="n"/>
      <c r="ET34" s="1553" t="n"/>
      <c r="EU34" s="76" t="n"/>
      <c r="EV34" s="1553" t="n"/>
      <c r="EW34" s="76" t="n"/>
      <c r="EX34" s="1553" t="n"/>
      <c r="EY34" s="76" t="n"/>
      <c r="EZ34" s="1553" t="n"/>
      <c r="FA34" s="76" t="n"/>
      <c r="FB34" s="1553" t="n"/>
      <c r="FC34" s="76" t="n"/>
      <c r="FD34" s="1553" t="n"/>
      <c r="FE34" s="76" t="n"/>
      <c r="FF34" s="1553" t="n"/>
      <c r="FG34" s="76" t="n"/>
      <c r="FH34" s="1553" t="n"/>
      <c r="FI34" s="76" t="n"/>
      <c r="FJ34" s="1553" t="n"/>
      <c r="FK34" s="76" t="n"/>
      <c r="FL34" s="1736">
        <f>EN34+EP34+ER34+ET34+EV34+EX34+EZ34+FB34+FD34+FF34+FH34+FJ34</f>
        <v/>
      </c>
      <c r="FM34" s="76" t="n"/>
      <c r="FN34" s="1567" t="n"/>
      <c r="FO34" s="1852" t="n"/>
      <c r="FP34" s="1852" t="n"/>
      <c r="FQ34" s="1852" t="n"/>
      <c r="FR34" s="1852" t="n"/>
      <c r="FS34" s="1852" t="n"/>
      <c r="FT34" s="1853" t="n"/>
      <c r="FU34" s="1755" t="n"/>
      <c r="FV34" s="1755" t="n"/>
      <c r="FW34" s="1755" t="n"/>
      <c r="FX34" s="1668" t="n"/>
      <c r="FY34" s="1755" t="n"/>
      <c r="FZ34" s="1668" t="n"/>
      <c r="GA34" s="1755" t="n"/>
      <c r="GB34" s="1668" t="n"/>
      <c r="GC34" s="1669" t="n"/>
      <c r="GD34" s="1756" t="n"/>
      <c r="GE34" s="1670" t="n"/>
      <c r="GF34" s="1561" t="n"/>
      <c r="GG34" s="1757" t="n"/>
      <c r="GH34" s="1660" t="n"/>
      <c r="GI34" s="1758" t="n"/>
      <c r="GJ34" s="1660" t="n"/>
      <c r="GK34" s="1784" t="n"/>
      <c r="GL34" s="1660" t="n"/>
      <c r="GM34" s="1784" t="n"/>
      <c r="GN34" s="1660" t="n"/>
      <c r="GO34" s="1784" t="n"/>
      <c r="GP34" s="1660" t="n"/>
      <c r="GQ34" s="1791" t="n"/>
      <c r="GR34" s="1660" t="n"/>
      <c r="GS34" s="1758" t="n"/>
      <c r="GT34" s="1660" t="n"/>
      <c r="GU34" s="1758" t="n"/>
      <c r="GV34" s="1660" t="n"/>
      <c r="GW34" s="1758" t="n"/>
      <c r="GX34" s="1660" t="n"/>
      <c r="GY34" s="1758" t="n"/>
      <c r="GZ34" s="1660" t="n"/>
      <c r="HA34" s="1758" t="n"/>
      <c r="HB34" s="1660" t="n"/>
      <c r="HC34" s="1758" t="n"/>
      <c r="HD34" s="1660" t="n"/>
      <c r="HE34" s="1671" t="n"/>
      <c r="HF34" s="1758" t="n"/>
      <c r="HG34" s="1760" t="n"/>
      <c r="HH34" s="1661" t="n"/>
      <c r="HI34" s="1749" t="n"/>
      <c r="HJ34" s="1757" t="n"/>
      <c r="HK34" s="1761" t="n"/>
      <c r="HL34" s="1762" t="n"/>
      <c r="HM34" s="1761" t="n"/>
      <c r="HN34" s="1762" t="n"/>
      <c r="HO34" s="1763" t="n"/>
      <c r="HP34" s="1764" t="n"/>
      <c r="HQ34" s="1765" t="n"/>
      <c r="HR34" s="1764" t="n"/>
      <c r="HS34" s="1765" t="n"/>
      <c r="HT34" s="1763" t="n"/>
      <c r="HU34" s="1764" t="n"/>
      <c r="HV34" s="1765" t="n"/>
      <c r="HW34" s="1764" t="n"/>
      <c r="HX34" s="1765" t="n"/>
      <c r="HY34" s="1764" t="n"/>
      <c r="HZ34" s="1680" t="n"/>
      <c r="IA34" s="1764" t="n"/>
      <c r="IB34" s="1680" t="n"/>
      <c r="IC34" s="1764" t="n"/>
      <c r="ID34" s="1760" t="n"/>
      <c r="IE34" s="1764" t="n"/>
      <c r="IF34" s="1549" t="n"/>
      <c r="IG34" s="1764" t="n"/>
      <c r="IH34" s="1549" t="n"/>
      <c r="II34" s="1638" t="n"/>
      <c r="IJ34" s="76" t="n"/>
      <c r="IK34" s="1561" t="n"/>
      <c r="IL34" s="1787" t="n"/>
      <c r="IM34" s="1765" t="n"/>
      <c r="IN34" s="1758" t="n"/>
      <c r="IO34" s="1765" t="n"/>
      <c r="IP34" s="1784" t="n"/>
      <c r="IQ34" s="1641" t="n"/>
      <c r="IR34" s="1788" t="n"/>
      <c r="IS34" s="1765" t="n"/>
      <c r="IT34" s="1788" t="n"/>
      <c r="IU34" s="1765" t="n"/>
      <c r="IV34" s="1788" t="n"/>
      <c r="IW34" s="1761" t="n"/>
      <c r="IX34" s="1796" t="n"/>
      <c r="IY34" s="1761" t="n"/>
      <c r="IZ34" s="1769" t="n"/>
      <c r="JA34" s="1761" t="n"/>
      <c r="JB34" s="1769" t="n"/>
      <c r="JC34" s="1760" t="n"/>
      <c r="JD34" s="1769" t="n"/>
      <c r="JE34" s="1672" t="n"/>
      <c r="JF34" s="1769" t="n"/>
      <c r="JG34" s="1672" t="n"/>
      <c r="JH34" s="1769" t="n"/>
      <c r="JI34" s="1672" t="n"/>
      <c r="JJ34" s="1985">
        <f>JH34+JF34+JD34+JB34+IZ34+IX34+IV34+IT34+IR34+IP34+IN34+IL34</f>
        <v/>
      </c>
      <c r="JK34" s="1645" t="n"/>
      <c r="JL34" s="1647" t="n"/>
      <c r="JM34" s="1551" t="n"/>
      <c r="JN34" s="1339" t="n"/>
      <c r="JO34" s="1339" t="n"/>
      <c r="JP34" s="1339" t="n"/>
      <c r="JQ34" s="1339" t="n"/>
      <c r="JR34" s="1339" t="n"/>
      <c r="JS34" s="1339" t="n"/>
      <c r="JT34" s="1339" t="n"/>
      <c r="JU34" s="1339" t="n"/>
      <c r="JV34" s="1339" t="n"/>
      <c r="JW34" s="1339" t="n"/>
      <c r="JX34" s="1339" t="n"/>
      <c r="JY34" s="1339" t="n"/>
    </row>
    <row r="35" ht="28.8" customHeight="1" s="21">
      <c r="A35" s="1978" t="n"/>
      <c r="B35" s="1696" t="inlineStr">
        <is>
          <t>其中个体旅客周转量（万人公里）</t>
        </is>
      </c>
      <c r="C35" s="1659" t="n">
        <v>51.1698</v>
      </c>
      <c r="D35" s="1595">
        <f>C35/T35-1</f>
        <v/>
      </c>
      <c r="E35" s="1659" t="n">
        <v>53.2252</v>
      </c>
      <c r="F35" s="1595">
        <f>E35/V35-1</f>
        <v/>
      </c>
      <c r="G35" s="1659" t="n">
        <v>43.9387</v>
      </c>
      <c r="H35" s="1595">
        <f>G35/X35-1</f>
        <v/>
      </c>
      <c r="I35" s="1659" t="n">
        <v>41.1799</v>
      </c>
      <c r="J35" s="1595">
        <f>I35/Z35-1</f>
        <v/>
      </c>
      <c r="K35" s="1659" t="n">
        <v>41.8882</v>
      </c>
      <c r="L35" s="1595">
        <f>K35/AB35-1</f>
      </c>
      <c r="M35" s="1659" t="n">
        <v>49.6743</v>
      </c>
      <c r="N35" s="1595">
        <f>M35/AD35-1</f>
      </c>
      <c r="O35" s="2233" t="n">
        <v>43.6433</v>
      </c>
      <c r="P35" s="1595">
        <f>O35/AF35-1</f>
      </c>
      <c r="Q35" s="1653">
        <f>G35+E35+C35+I35+K35+M35+O35</f>
      </c>
      <c r="R35" s="1595">
        <f>Q35/SUM(T35+V35+X35+Z35+AB35+AD35+AF35)-1</f>
      </c>
      <c r="S35" s="1595" t="n"/>
      <c r="T35" s="1659" t="n">
        <v>121.371108</v>
      </c>
      <c r="U35" s="1595">
        <f>T35/AU35-1</f>
        <v/>
      </c>
      <c r="V35" s="1659" t="n">
        <v>120.29785</v>
      </c>
      <c r="W35" s="1649">
        <f>V35/AW35-1</f>
        <v/>
      </c>
      <c r="X35" s="1659" t="n">
        <v>106.4589</v>
      </c>
      <c r="Y35" s="1649">
        <f>X35/AY35-1</f>
        <v/>
      </c>
      <c r="Z35" s="1659" t="n">
        <v>96.1561</v>
      </c>
      <c r="AA35" s="1649">
        <f>Z35/BA35-1</f>
        <v/>
      </c>
      <c r="AB35" s="1659" t="n">
        <v>97.42319999999999</v>
      </c>
      <c r="AC35" s="1649">
        <f>AB35/BC35-1</f>
        <v/>
      </c>
      <c r="AD35" s="1659" t="n">
        <v>91.7474</v>
      </c>
      <c r="AE35" s="1649">
        <f>AD35/BE35-1</f>
        <v/>
      </c>
      <c r="AF35" s="1659" t="n">
        <v>88.4355</v>
      </c>
      <c r="AG35" s="1649">
        <f>AF35/BG35-1</f>
        <v/>
      </c>
      <c r="AH35" s="1659" t="n">
        <v>85.23909999999999</v>
      </c>
      <c r="AI35" s="1649">
        <f>AH35/BI35-1</f>
        <v/>
      </c>
      <c r="AJ35" s="1659" t="n">
        <v>86.6438</v>
      </c>
      <c r="AK35" s="1649">
        <f>AJ35/BK35-1</f>
        <v/>
      </c>
      <c r="AL35" s="1659" t="n">
        <v>88.9152</v>
      </c>
      <c r="AM35" s="1649">
        <f>AL35/BM35-1</f>
        <v/>
      </c>
      <c r="AN35" s="1659" t="n">
        <v>104.4257</v>
      </c>
      <c r="AO35" s="1649">
        <f>AN35/BO35-1</f>
        <v/>
      </c>
      <c r="AP35" s="1659" t="n">
        <v>90.24290000000001</v>
      </c>
      <c r="AQ35" s="1649">
        <f>AP35/BQ35-1</f>
        <v/>
      </c>
      <c r="AR35" s="1748">
        <f>X35+T35+V35+Z35+AB35+AD35+AF35+AH35+AJ35+AL35+AN35+AP35</f>
      </c>
      <c r="AS35" s="1595">
        <f>AR35/(AU35+AW35+AY35+BA35+BC35+BE35+BG35+BI35+BK35+BM35+BO35+BQ35)-1</f>
        <v/>
      </c>
      <c r="AT35" s="1597" t="n"/>
      <c r="AU35" s="1732" t="n">
        <v>170.6318</v>
      </c>
      <c r="AV35" s="1683" t="n">
        <v>-0.193699553593157</v>
      </c>
      <c r="AW35" s="1697" t="n">
        <v>161.4117</v>
      </c>
      <c r="AX35" s="1684">
        <f>AW35/BX35-1</f>
        <v/>
      </c>
      <c r="AY35" s="1731" t="n">
        <v>151.246</v>
      </c>
      <c r="AZ35" s="1684">
        <f>AY35/BZ35-1</f>
        <v/>
      </c>
      <c r="BA35" s="1731" t="n">
        <v>144.2516</v>
      </c>
      <c r="BB35" s="1684">
        <f>BA35/CB35-1</f>
        <v/>
      </c>
      <c r="BC35" s="1753" t="n">
        <v>146.6646</v>
      </c>
      <c r="BD35" s="1684">
        <f>BC35/CD35-1</f>
        <v/>
      </c>
      <c r="BE35" s="1731" t="n">
        <v>147.952</v>
      </c>
      <c r="BF35" s="1684">
        <f>BE35/CF35-1</f>
        <v/>
      </c>
      <c r="BG35" s="1731" t="n">
        <v>142.7325</v>
      </c>
      <c r="BH35" s="1684">
        <f>BG35/CH35-1</f>
        <v/>
      </c>
      <c r="BI35" s="1731" t="n">
        <v>141.0234</v>
      </c>
      <c r="BJ35" s="1684">
        <f>BI35/CJ35-1</f>
        <v/>
      </c>
      <c r="BK35" s="1731" t="n">
        <v>143.8327</v>
      </c>
      <c r="BL35" s="1684">
        <f>BK35/CL35-1</f>
        <v/>
      </c>
      <c r="BM35" s="1731" t="n">
        <v>150.3592</v>
      </c>
      <c r="BN35" s="1684">
        <f>BM35/CN35-1</f>
        <v/>
      </c>
      <c r="BO35" s="1731" t="n">
        <v>137.3691</v>
      </c>
      <c r="BP35" s="1684">
        <f>BO35/CP35-1</f>
        <v/>
      </c>
      <c r="BQ35" s="1731" t="n">
        <v>140.347</v>
      </c>
      <c r="BR35" s="1684">
        <f>BQ35/CR35-1</f>
        <v/>
      </c>
      <c r="BS35" s="1653">
        <f>AU35+AW35+AY35+BA35+BC35+BE35+BG35+BI35+BK35+BM35+BO35+BQ35</f>
        <v/>
      </c>
      <c r="BT35" s="1595">
        <f>BS35/CT35-1</f>
        <v/>
      </c>
      <c r="BU35" s="1651" t="n"/>
      <c r="BV35" s="1732" t="n">
        <v>211.6231</v>
      </c>
      <c r="BW35" s="1684">
        <f>BV35/CX35-1</f>
        <v/>
      </c>
      <c r="BX35" s="1732" t="n">
        <v>182.1635126</v>
      </c>
      <c r="BY35" s="1684">
        <f>BX35/CY35-1</f>
        <v/>
      </c>
      <c r="BZ35" s="1697" t="n">
        <v>192.7352</v>
      </c>
      <c r="CA35" s="1595">
        <f>BZ35/CZ35-1</f>
        <v/>
      </c>
      <c r="CB35" s="1653" t="n">
        <v>183.4674</v>
      </c>
      <c r="CC35" s="1595" t="n">
        <v>-0.230717882425258</v>
      </c>
      <c r="CD35" s="1659" t="n">
        <v>190.3791</v>
      </c>
      <c r="CE35" s="1595">
        <f>CD35/DB35-1</f>
        <v/>
      </c>
      <c r="CF35" s="1659" t="n">
        <v>189.4661</v>
      </c>
      <c r="CG35" s="1595">
        <f>CF35/DC35-1</f>
        <v/>
      </c>
      <c r="CH35" s="1659" t="n">
        <v>193.8319</v>
      </c>
      <c r="CI35" s="1595">
        <f>CH35/DD35-1</f>
        <v/>
      </c>
      <c r="CJ35" s="1653" t="n">
        <v>191.2232</v>
      </c>
      <c r="CK35" s="1595">
        <f>CJ35/DE35-1</f>
        <v/>
      </c>
      <c r="CL35" s="1653" t="n">
        <v>194.8677</v>
      </c>
      <c r="CM35" s="1595">
        <f>CL35/DF35-1</f>
        <v/>
      </c>
      <c r="CN35" s="1653" t="n">
        <v>200.7353</v>
      </c>
      <c r="CO35" s="1595">
        <f>CN35/DG35-1</f>
        <v/>
      </c>
      <c r="CP35" s="1653" t="n">
        <v>167.7929</v>
      </c>
      <c r="CQ35" s="1595">
        <f>CP35/DH35-1</f>
        <v/>
      </c>
      <c r="CR35" s="1653" t="n">
        <v>166.2542</v>
      </c>
      <c r="CS35" s="1595">
        <f>CR35/DI35-1</f>
        <v/>
      </c>
      <c r="CT35" s="1653">
        <f>BV35+BX35+BZ35+CB35+CD35+CF35+CH35+CJ35+CL35+CN35+CP35+CR35</f>
        <v/>
      </c>
      <c r="CU35" s="1595">
        <f>CT35/SUM(CX35:DI35)-1</f>
        <v/>
      </c>
      <c r="CV35" s="1657">
        <f>CR35/CP35-1</f>
        <v/>
      </c>
      <c r="CW35" s="1657" t="n"/>
      <c r="CX35" s="1734" t="n">
        <v>255.7051</v>
      </c>
      <c r="CY35" s="1732" t="n">
        <v>266.5267</v>
      </c>
      <c r="CZ35" s="1732" t="n">
        <v>246.5613</v>
      </c>
      <c r="DA35" s="1732" t="n">
        <v>238.4917</v>
      </c>
      <c r="DB35" s="1697" t="n">
        <v>236.3052</v>
      </c>
      <c r="DC35" s="1697" t="n">
        <v>245.4895</v>
      </c>
      <c r="DD35" s="1697" t="n">
        <v>236.5356</v>
      </c>
      <c r="DE35" s="1697" t="n">
        <v>231.1594</v>
      </c>
      <c r="DF35" s="1697" t="n">
        <v>159.7851</v>
      </c>
      <c r="DG35" s="1697" t="n">
        <v>163.0126</v>
      </c>
      <c r="DH35" s="1697" t="n">
        <v>145.0678</v>
      </c>
      <c r="DI35" s="1697" t="n">
        <v>138.6547</v>
      </c>
      <c r="DJ35" s="1697" t="n">
        <v>2563.2947</v>
      </c>
      <c r="DK35" s="1702" t="n">
        <v>-0.316420841140387</v>
      </c>
      <c r="DL35" s="1661" t="n"/>
      <c r="DM35" s="1735" t="n">
        <v>321.3962</v>
      </c>
      <c r="DN35" s="219" t="n"/>
      <c r="DO35" s="1554" t="n">
        <v>488.0232</v>
      </c>
      <c r="DP35" s="1555" t="n"/>
      <c r="DQ35" s="1554" t="n">
        <v>387.163</v>
      </c>
      <c r="DR35" s="76">
        <f>(DQ35-ER35)/ER35</f>
        <v/>
      </c>
      <c r="DS35" s="1736">
        <f>DM35+DO35+DQ35</f>
        <v/>
      </c>
      <c r="DT35" s="1554" t="n">
        <v>342.5843</v>
      </c>
      <c r="DU35" s="76">
        <f>(DT35-ET35)/ET35</f>
        <v/>
      </c>
      <c r="DV35" s="1554" t="n">
        <v>292.2797</v>
      </c>
      <c r="DW35" s="76">
        <f>(DV35-EV35)/EV35</f>
        <v/>
      </c>
      <c r="DX35" s="1554" t="n">
        <v>298.1928</v>
      </c>
      <c r="DY35" s="76">
        <f>(DX35-EX35)/EX35</f>
        <v/>
      </c>
      <c r="DZ35" s="1554" t="n">
        <v>303.6275</v>
      </c>
      <c r="EA35" s="76">
        <f>(DZ35-EZ35)/EZ35</f>
        <v/>
      </c>
      <c r="EB35" s="1554" t="n">
        <v>290.4718</v>
      </c>
      <c r="EC35" s="76">
        <f>(EB35-FB35)/FB35</f>
        <v/>
      </c>
      <c r="ED35" s="1554" t="n">
        <v>269.9398</v>
      </c>
      <c r="EE35" s="76">
        <f>(ED35-FD35)/FD35</f>
        <v/>
      </c>
      <c r="EF35" s="1554" t="n">
        <v>269.9841</v>
      </c>
      <c r="EG35" s="76">
        <f>(EF35-FF35)/FF35</f>
        <v/>
      </c>
      <c r="EH35" s="1554" t="n">
        <v>241.7117</v>
      </c>
      <c r="EI35" s="76">
        <f>(EH35-FH35)/FH35</f>
        <v/>
      </c>
      <c r="EJ35" s="1554" t="n">
        <v>244.4399</v>
      </c>
      <c r="EK35" s="76">
        <f>(EJ35-FJ35)/FJ35</f>
        <v/>
      </c>
      <c r="EL35" s="1731">
        <f>DM35+DO35+DQ35+DT35+DV35+DX35+DZ35+EB35+ED35+EF35+EH35+EJ35</f>
        <v/>
      </c>
      <c r="EM35" s="76">
        <f>(EL35-FL35)/FL35</f>
        <v/>
      </c>
      <c r="EN35" s="76" t="n"/>
      <c r="EO35" s="76" t="n"/>
      <c r="EP35" s="1553" t="n"/>
      <c r="EQ35" s="76" t="n"/>
      <c r="ER35" s="1553" t="n"/>
      <c r="ES35" s="76" t="n"/>
      <c r="ET35" s="1553" t="n"/>
      <c r="EU35" s="76" t="n"/>
      <c r="EV35" s="1553" t="n"/>
      <c r="EW35" s="76" t="n"/>
      <c r="EX35" s="1553" t="n"/>
      <c r="EY35" s="76" t="n"/>
      <c r="EZ35" s="1553" t="n"/>
      <c r="FA35" s="76" t="n"/>
      <c r="FB35" s="1553" t="n"/>
      <c r="FC35" s="76" t="n"/>
      <c r="FD35" s="1553" t="n"/>
      <c r="FE35" s="76" t="n"/>
      <c r="FF35" s="1553" t="n"/>
      <c r="FG35" s="76" t="n"/>
      <c r="FH35" s="1553" t="n"/>
      <c r="FI35" s="76" t="n"/>
      <c r="FJ35" s="1553" t="n"/>
      <c r="FK35" s="76" t="n"/>
      <c r="FL35" s="1736">
        <f>EN35+EP35+ER35+ET35+EV35+EX35+EZ35+FB35+FD35+FF35+FH35+FJ35</f>
        <v/>
      </c>
      <c r="FM35" s="76" t="n"/>
      <c r="FN35" s="1567" t="n"/>
      <c r="FO35" s="1852" t="n"/>
      <c r="FP35" s="1852" t="n"/>
      <c r="FQ35" s="1852" t="n"/>
      <c r="FR35" s="1852" t="n"/>
      <c r="FS35" s="1852" t="n"/>
      <c r="FT35" s="1853" t="n"/>
      <c r="FU35" s="1755" t="n"/>
      <c r="FV35" s="1755" t="n"/>
      <c r="FW35" s="1755" t="n"/>
      <c r="FX35" s="1668" t="n"/>
      <c r="FY35" s="1755" t="n"/>
      <c r="FZ35" s="1668" t="n"/>
      <c r="GA35" s="1755" t="n"/>
      <c r="GB35" s="1668" t="n"/>
      <c r="GC35" s="1669" t="n"/>
      <c r="GD35" s="1756" t="n"/>
      <c r="GE35" s="1670" t="n"/>
      <c r="GF35" s="1561" t="n"/>
      <c r="GG35" s="1757" t="n"/>
      <c r="GH35" s="1660" t="n"/>
      <c r="GI35" s="1758" t="n"/>
      <c r="GJ35" s="1660" t="n"/>
      <c r="GK35" s="1784" t="n"/>
      <c r="GL35" s="1660" t="n"/>
      <c r="GM35" s="1784" t="n"/>
      <c r="GN35" s="1660" t="n"/>
      <c r="GO35" s="1784" t="n"/>
      <c r="GP35" s="1660" t="n"/>
      <c r="GQ35" s="1791" t="n"/>
      <c r="GR35" s="1660" t="n"/>
      <c r="GS35" s="1758" t="n"/>
      <c r="GT35" s="1660" t="n"/>
      <c r="GU35" s="1758" t="n"/>
      <c r="GV35" s="1660" t="n"/>
      <c r="GW35" s="1758" t="n"/>
      <c r="GX35" s="1660" t="n"/>
      <c r="GY35" s="1758" t="n"/>
      <c r="GZ35" s="1660" t="n"/>
      <c r="HA35" s="1758" t="n"/>
      <c r="HB35" s="1660" t="n"/>
      <c r="HC35" s="1758" t="n"/>
      <c r="HD35" s="1660" t="n"/>
      <c r="HE35" s="1671" t="n"/>
      <c r="HF35" s="1758" t="n"/>
      <c r="HG35" s="1760" t="n"/>
      <c r="HH35" s="1661" t="n"/>
      <c r="HI35" s="1749" t="n"/>
      <c r="HJ35" s="1757" t="n"/>
      <c r="HK35" s="1761" t="n"/>
      <c r="HL35" s="1762" t="n"/>
      <c r="HM35" s="1761" t="n"/>
      <c r="HN35" s="1762" t="n"/>
      <c r="HO35" s="1763" t="n"/>
      <c r="HP35" s="1764" t="n"/>
      <c r="HQ35" s="1765" t="n"/>
      <c r="HR35" s="1764" t="n"/>
      <c r="HS35" s="1765" t="n"/>
      <c r="HT35" s="1763" t="n"/>
      <c r="HU35" s="1764" t="n"/>
      <c r="HV35" s="1765" t="n"/>
      <c r="HW35" s="1764" t="n"/>
      <c r="HX35" s="1765" t="n"/>
      <c r="HY35" s="1764" t="n"/>
      <c r="HZ35" s="1680" t="n"/>
      <c r="IA35" s="1764" t="n"/>
      <c r="IB35" s="1680" t="n"/>
      <c r="IC35" s="1764" t="n"/>
      <c r="ID35" s="1760" t="n"/>
      <c r="IE35" s="1764" t="n"/>
      <c r="IF35" s="1549" t="n"/>
      <c r="IG35" s="1764" t="n"/>
      <c r="IH35" s="1549" t="n"/>
      <c r="II35" s="1638" t="n"/>
      <c r="IJ35" s="76" t="n"/>
      <c r="IK35" s="1561" t="n"/>
      <c r="IL35" s="1787" t="n"/>
      <c r="IM35" s="1765" t="n"/>
      <c r="IN35" s="1758" t="n"/>
      <c r="IO35" s="1765" t="n"/>
      <c r="IP35" s="1784" t="n"/>
      <c r="IQ35" s="1641" t="n"/>
      <c r="IR35" s="1788" t="n"/>
      <c r="IS35" s="1765" t="n"/>
      <c r="IT35" s="1788" t="n"/>
      <c r="IU35" s="1765" t="n"/>
      <c r="IV35" s="1788" t="n"/>
      <c r="IW35" s="1761" t="n"/>
      <c r="IX35" s="1796" t="n"/>
      <c r="IY35" s="1761" t="n"/>
      <c r="IZ35" s="1769" t="n"/>
      <c r="JA35" s="1761" t="n"/>
      <c r="JB35" s="1769" t="n"/>
      <c r="JC35" s="1760" t="n"/>
      <c r="JD35" s="1769" t="n"/>
      <c r="JE35" s="1672" t="n"/>
      <c r="JF35" s="1769" t="n"/>
      <c r="JG35" s="1672" t="n"/>
      <c r="JH35" s="1769" t="n"/>
      <c r="JI35" s="1672" t="n"/>
      <c r="JJ35" s="1985">
        <f>JH35+JF35+JD35+JB35+IZ35+IX35+IV35+IT35+IR35+IP35+IN35+IL35</f>
        <v/>
      </c>
      <c r="JK35" s="1645" t="n"/>
      <c r="JL35" s="1647" t="n"/>
      <c r="JM35" s="1551" t="n"/>
      <c r="JN35" s="1339" t="n"/>
      <c r="JO35" s="1339" t="n"/>
      <c r="JP35" s="1339" t="n"/>
      <c r="JQ35" s="1339" t="n"/>
      <c r="JR35" s="1339" t="n"/>
      <c r="JS35" s="1339" t="n"/>
      <c r="JT35" s="1339" t="n"/>
      <c r="JU35" s="1339" t="n"/>
      <c r="JV35" s="1339" t="n"/>
      <c r="JW35" s="1339" t="n"/>
      <c r="JX35" s="1339" t="n"/>
      <c r="JY35" s="1339" t="n"/>
    </row>
    <row r="36" hidden="1" ht="28.8" customFormat="1" customHeight="1" s="260">
      <c r="A36" s="1536" t="inlineStr">
        <is>
          <t>荆州市</t>
        </is>
      </c>
      <c r="B36" s="1593" t="inlineStr">
        <is>
          <t>客运量            （万人）</t>
        </is>
      </c>
      <c r="C36" s="1653" t="n">
        <v>133.6683</v>
      </c>
      <c r="D36" s="1595">
        <f>C36/T36-1</f>
        <v/>
      </c>
      <c r="E36" s="1659" t="n">
        <v>143.6103</v>
      </c>
      <c r="F36" s="1595">
        <f>E36/V36-1</f>
        <v/>
      </c>
      <c r="G36" s="1659" t="n">
        <v>139.5382</v>
      </c>
      <c r="H36" s="1595">
        <f>G36/X36-1</f>
        <v/>
      </c>
      <c r="I36" s="1659" t="n">
        <v>141.171</v>
      </c>
      <c r="J36" s="1595">
        <f>I36/Z36-1</f>
        <v/>
      </c>
      <c r="K36" s="1659" t="n">
        <v>140.9257</v>
      </c>
      <c r="L36" s="1595">
        <f>K36/AB36-1</f>
      </c>
      <c r="M36" s="1659" t="n">
        <v>134.7257</v>
      </c>
      <c r="N36" s="1595">
        <f>M36/AD36-1</f>
      </c>
      <c r="O36" s="1659" t="n">
        <v>137.6465</v>
      </c>
      <c r="P36" s="1595">
        <f>O36/AF36-1</f>
      </c>
      <c r="Q36" s="1653">
        <f>G36+E36+C36+I36+K36+M36+O36</f>
      </c>
      <c r="R36" s="1595">
        <f>Q36/SUM(T36+V36+X36+Z36+AB36+AD36+AF36)-1</f>
      </c>
      <c r="S36" s="1595" t="n"/>
      <c r="T36" s="1653" t="n">
        <v>164.4953</v>
      </c>
      <c r="U36" s="1595">
        <f>T36/AU36-1</f>
        <v/>
      </c>
      <c r="V36" s="1653" t="n">
        <v>172.6711</v>
      </c>
      <c r="W36" s="1595">
        <f>V36/AW36-1</f>
        <v/>
      </c>
      <c r="X36" s="1653" t="n">
        <v>158.0056</v>
      </c>
      <c r="Y36" s="1595">
        <f>X36/AY36-1</f>
        <v/>
      </c>
      <c r="Z36" s="1653" t="n">
        <v>162.0783</v>
      </c>
      <c r="AA36" s="1595">
        <f>Z36/BA36-1</f>
        <v/>
      </c>
      <c r="AB36" s="1659" t="n">
        <v>163.5476</v>
      </c>
      <c r="AC36" s="1595">
        <f>AB36/BC36-1</f>
        <v/>
      </c>
      <c r="AD36" s="1659" t="n">
        <v>161.1131</v>
      </c>
      <c r="AE36" s="1595">
        <f>AD36/BE36-1</f>
        <v/>
      </c>
      <c r="AF36" s="1659" t="n">
        <v>167.1169</v>
      </c>
      <c r="AG36" s="1595">
        <f>AF36/BG36-1</f>
        <v/>
      </c>
      <c r="AH36" s="1659" t="n">
        <v>162.8831</v>
      </c>
      <c r="AI36" s="1595">
        <f>AH36/BI36-1</f>
        <v/>
      </c>
      <c r="AJ36" s="1659" t="n">
        <v>136.8044</v>
      </c>
      <c r="AK36" s="1595">
        <f>AJ36/BK36-1</f>
        <v/>
      </c>
      <c r="AL36" s="1659" t="n">
        <v>145.8738</v>
      </c>
      <c r="AM36" s="1595">
        <f>AL36/BM36-1</f>
        <v/>
      </c>
      <c r="AN36" s="1659" t="n">
        <v>133.7493</v>
      </c>
      <c r="AO36" s="1595">
        <f>AN36/BO36-1</f>
        <v/>
      </c>
      <c r="AP36" s="1659" t="n">
        <v>132.9524</v>
      </c>
      <c r="AQ36" s="1595">
        <f>AP36/BQ36-1</f>
        <v/>
      </c>
      <c r="AR36" s="1748">
        <f>X36+T36+V36+Z36+AB36+AD36+AF36+AH36+AJ36+AL36+AN36+AP36</f>
      </c>
      <c r="AS36" s="1595">
        <f>AR36/(AU36+AW36+AY36+BA36+BC36+BE36+BG36+BI36+BK36+BM36+BO36+BQ36)-1</f>
        <v/>
      </c>
      <c r="AT36" s="1597" t="n"/>
      <c r="AU36" s="1704" t="n">
        <v>157.2721</v>
      </c>
      <c r="AV36" s="1598" t="n">
        <v>-0.123270619059565</v>
      </c>
      <c r="AW36" s="1603" t="n">
        <v>166.3319</v>
      </c>
      <c r="AX36" s="1598">
        <f>AW36/BX36-1</f>
        <v/>
      </c>
      <c r="AY36" s="1603" t="n">
        <v>156.2658</v>
      </c>
      <c r="AZ36" s="1598">
        <f>AY36/BZ36-1</f>
        <v/>
      </c>
      <c r="BA36" s="1603" t="n">
        <v>159.9114</v>
      </c>
      <c r="BB36" s="1598">
        <f>BA36/CB36-1</f>
        <v/>
      </c>
      <c r="BC36" s="1705" t="n">
        <v>169.6945</v>
      </c>
      <c r="BD36" s="1598">
        <f>BC36/CD36-1</f>
        <v/>
      </c>
      <c r="BE36" s="1706" t="n">
        <v>160.4583</v>
      </c>
      <c r="BF36" s="1598">
        <f>BE36/CF36-1</f>
        <v/>
      </c>
      <c r="BG36" s="1706" t="n">
        <v>165.7418</v>
      </c>
      <c r="BH36" s="1598">
        <f>BG36/CH36-1</f>
        <v/>
      </c>
      <c r="BI36" s="1706" t="n">
        <v>155.1431</v>
      </c>
      <c r="BJ36" s="1598">
        <f>BI36/CJ36-1</f>
        <v/>
      </c>
      <c r="BK36" s="1706" t="n">
        <v>147.4553</v>
      </c>
      <c r="BL36" s="1598">
        <f>BK36/CL36-1</f>
        <v/>
      </c>
      <c r="BM36" s="1706" t="n">
        <v>156.2083</v>
      </c>
      <c r="BN36" s="1598">
        <f>BM36/CN36-1</f>
        <v/>
      </c>
      <c r="BO36" s="1706" t="n">
        <v>142.782</v>
      </c>
      <c r="BP36" s="1598">
        <f>BO36/CP36-1</f>
        <v/>
      </c>
      <c r="BQ36" s="1706" t="n">
        <v>144.3512</v>
      </c>
      <c r="BR36" s="1598">
        <f>BQ36/CR36-1</f>
        <v/>
      </c>
      <c r="BS36" s="1603">
        <f>AU36+AW36+AY36+BA36+BC36+BE36+BG36+BI36+BK36+BM36+BO36+BQ36</f>
        <v/>
      </c>
      <c r="BT36" s="1598">
        <f>BS36/CT36-1</f>
        <v/>
      </c>
      <c r="BU36" s="1601" t="n"/>
      <c r="BV36" s="1704" t="n">
        <v>179.385</v>
      </c>
      <c r="BW36" s="1598">
        <f>BV36/CX36-1</f>
        <v/>
      </c>
      <c r="BX36" s="1704" t="n">
        <v>173.1604</v>
      </c>
      <c r="BY36" s="1598">
        <f>BX36/CY36-1</f>
        <v/>
      </c>
      <c r="BZ36" s="1603" t="n">
        <v>165.0192</v>
      </c>
      <c r="CA36" s="1598">
        <f>BZ36/CZ36-1</f>
        <v/>
      </c>
      <c r="CB36" s="1603" t="n">
        <v>168.1359</v>
      </c>
      <c r="CC36" s="1598" t="n">
        <v>-0.0634198431270753</v>
      </c>
      <c r="CD36" s="1706" t="n">
        <v>171.3219</v>
      </c>
      <c r="CE36" s="1598">
        <f>CD36/DB36-1</f>
        <v/>
      </c>
      <c r="CF36" s="1706" t="n">
        <v>168.9196</v>
      </c>
      <c r="CG36" s="1598">
        <f>CF36/DC36-1</f>
        <v/>
      </c>
      <c r="CH36" s="1706" t="n">
        <v>176.3177</v>
      </c>
      <c r="CI36" s="1598">
        <f>CH36/DD36-1</f>
        <v/>
      </c>
      <c r="CJ36" s="1603" t="n">
        <v>174.8996</v>
      </c>
      <c r="CK36" s="1598">
        <f>CJ36/DE36-1</f>
        <v/>
      </c>
      <c r="CL36" s="1603" t="n">
        <v>167.7106</v>
      </c>
      <c r="CM36" s="1598">
        <f>CL36/DF36-1</f>
        <v/>
      </c>
      <c r="CN36" s="1603" t="n">
        <v>166.1111</v>
      </c>
      <c r="CO36" s="1598">
        <f>CN36/DG36-1</f>
        <v/>
      </c>
      <c r="CP36" s="1603" t="n">
        <v>151.4315</v>
      </c>
      <c r="CQ36" s="1598">
        <f>CP36/DH36-1</f>
        <v/>
      </c>
      <c r="CR36" s="1603" t="n">
        <v>144.2316</v>
      </c>
      <c r="CS36" s="1598">
        <f>CR36/DI36-1</f>
        <v/>
      </c>
      <c r="CT36" s="1603">
        <f>BV36+BX36+BZ36+CB36+CD36+CF36+CH36+CJ36+CL36+CN36+CP36+CR36</f>
        <v/>
      </c>
      <c r="CU36" s="1598">
        <f>CT36/SUM(CX36:DI36)-1</f>
        <v/>
      </c>
      <c r="CV36" s="1606">
        <f>CR36/CP36-1</f>
        <v/>
      </c>
      <c r="CW36" s="1606" t="n"/>
      <c r="CX36" s="1710" t="n">
        <v>220.5387</v>
      </c>
      <c r="CY36" s="1704" t="n">
        <v>225.7114</v>
      </c>
      <c r="CZ36" s="1704" t="n">
        <v>193.1284</v>
      </c>
      <c r="DA36" s="1704" t="n">
        <v>179.5211</v>
      </c>
      <c r="DB36" s="1603" t="n">
        <v>190.2613</v>
      </c>
      <c r="DC36" s="1603" t="n">
        <v>194.8593</v>
      </c>
      <c r="DD36" s="1603" t="n">
        <v>198.5402</v>
      </c>
      <c r="DE36" s="1603" t="n">
        <v>189.6918</v>
      </c>
      <c r="DF36" s="1603" t="n">
        <v>184.9237</v>
      </c>
      <c r="DG36" s="1603" t="n">
        <v>131.5616</v>
      </c>
      <c r="DH36" s="1603" t="n">
        <v>135.4751</v>
      </c>
      <c r="DI36" s="1603" t="n">
        <v>114.2164</v>
      </c>
      <c r="DJ36" s="1603" t="n">
        <v>2158.429</v>
      </c>
      <c r="DK36" s="1609" t="n">
        <v>-0.210098208314988</v>
      </c>
      <c r="DL36" s="1610" t="n"/>
      <c r="DM36" s="1711" t="n">
        <v>246.82</v>
      </c>
      <c r="DN36" s="1612">
        <f>(DM36-DV36)/DV36</f>
        <v/>
      </c>
      <c r="DO36" s="1712" t="n">
        <v>261.5492</v>
      </c>
      <c r="DP36" s="1614" t="n"/>
      <c r="DQ36" s="1712" t="n">
        <v>241.2143</v>
      </c>
      <c r="DR36" s="1614">
        <f>(DQ36-ER36)/ER36</f>
        <v/>
      </c>
      <c r="DS36" s="1712">
        <f>DM36+DO36+DQ36</f>
        <v/>
      </c>
      <c r="DT36" s="1712" t="n">
        <v>245.6004</v>
      </c>
      <c r="DU36" s="1614">
        <f>(DT36-ET36)/ET36</f>
        <v/>
      </c>
      <c r="DV36" s="1712" t="n">
        <v>255.268</v>
      </c>
      <c r="DW36" s="1614">
        <f>(DV36-EV36)/EV36</f>
        <v/>
      </c>
      <c r="DX36" s="1712" t="n">
        <v>252.9692</v>
      </c>
      <c r="DY36" s="1614">
        <f>(DX36-EX36)/EX36</f>
        <v/>
      </c>
      <c r="DZ36" s="1712" t="n">
        <v>256.3831</v>
      </c>
      <c r="EA36" s="1614">
        <f>(DZ36-EZ36)/EZ36</f>
        <v/>
      </c>
      <c r="EB36" s="1712" t="n">
        <v>138.2668</v>
      </c>
      <c r="EC36" s="1614">
        <f>(EB36-FB36)/FB36</f>
        <v/>
      </c>
      <c r="ED36" s="1712" t="n">
        <v>215.1248</v>
      </c>
      <c r="EE36" s="1614">
        <f>(ED36-FD36)/FD36</f>
        <v/>
      </c>
      <c r="EF36" s="1712" t="n">
        <v>210.5634</v>
      </c>
      <c r="EG36" s="1614">
        <f>(EF36-FF36)/FF36</f>
        <v/>
      </c>
      <c r="EH36" s="1712" t="n">
        <v>206.5183</v>
      </c>
      <c r="EI36" s="1614">
        <f>(EH36-FH36)/FH36</f>
        <v/>
      </c>
      <c r="EJ36" s="1712" t="n">
        <v>202.2508</v>
      </c>
      <c r="EK36" s="1614">
        <f>(EJ36-FJ36)/FJ36</f>
        <v/>
      </c>
      <c r="EL36" s="1709">
        <f>DM36+DO36+DQ36+DT36+DV36+DX36+DZ36+EB36+ED36+EF36+EH36+EJ36</f>
        <v/>
      </c>
      <c r="EM36" s="1614">
        <f>(EL36-FL36)/FL36</f>
        <v/>
      </c>
      <c r="EN36" s="1717" t="n">
        <v>411</v>
      </c>
      <c r="EO36" s="1614">
        <f>(EN36-FN36)/FN36</f>
        <v/>
      </c>
      <c r="EP36" s="1712" t="n">
        <v>0</v>
      </c>
      <c r="EQ36" s="1614">
        <f>(EP36-FO36)/FO36</f>
        <v/>
      </c>
      <c r="ER36" s="1712" t="n">
        <v>23.5671</v>
      </c>
      <c r="ES36" s="1614">
        <f>(ER36-FP36)/FP36</f>
        <v/>
      </c>
      <c r="ET36" s="1712" t="n">
        <v>96.9556</v>
      </c>
      <c r="EU36" s="1614">
        <f>(ET36-FQ36)/FQ36</f>
        <v/>
      </c>
      <c r="EV36" s="1712" t="n">
        <v>92.6972</v>
      </c>
      <c r="EW36" s="1614">
        <f>(EV36-FR36)/FR36</f>
        <v/>
      </c>
      <c r="EX36" s="1712" t="n">
        <v>133.18</v>
      </c>
      <c r="EY36" s="1614">
        <f>(EX36-FS36)/FS36</f>
        <v/>
      </c>
      <c r="EZ36" s="1712" t="n">
        <v>172.71</v>
      </c>
      <c r="FA36" s="1614">
        <f>(EZ36-FT36)/FT36</f>
        <v/>
      </c>
      <c r="FB36" s="1712" t="n">
        <v>293.5</v>
      </c>
      <c r="FC36" s="1614">
        <f>(FB36-FU36)/FU36</f>
        <v/>
      </c>
      <c r="FD36" s="1712" t="n">
        <v>286</v>
      </c>
      <c r="FE36" s="1614">
        <f>(FD36-FV36)/FV36</f>
        <v/>
      </c>
      <c r="FF36" s="1712" t="n">
        <v>288.63</v>
      </c>
      <c r="FG36" s="1614">
        <f>(FF36-FW36)/FW36</f>
        <v/>
      </c>
      <c r="FH36" s="1712" t="n">
        <v>256.88</v>
      </c>
      <c r="FI36" s="1614">
        <f>(FH36-FY36)/FY36</f>
        <v/>
      </c>
      <c r="FJ36" s="1712" t="n">
        <v>257.1</v>
      </c>
      <c r="FK36" s="1614">
        <f>(FJ36-GA36)/GA36</f>
        <v/>
      </c>
      <c r="FL36" s="1712">
        <f>EN36+EP36+ER36+ET36+EV36+EX36+EZ36+FB36+FD36+FF36+FH36+FJ36</f>
        <v/>
      </c>
      <c r="FM36" s="1614">
        <f>(FL36-(FN36+FO36+FP36+FQ36+FR36+FS36+FT36+FU36+FV36+FW36+FY36+GA36))/(FN36+FO36+FP36+FQ36+FR36+FS36+FT36+FU36+FV36+FW36+FY36+GA36)</f>
        <v/>
      </c>
      <c r="FN36" s="1717" t="n">
        <v>404.28</v>
      </c>
      <c r="FO36" s="1717" t="n">
        <v>582</v>
      </c>
      <c r="FP36" s="1845" t="n">
        <v>533</v>
      </c>
      <c r="FQ36" s="1845" t="n">
        <v>449</v>
      </c>
      <c r="FR36" s="1845" t="n">
        <v>459</v>
      </c>
      <c r="FS36" s="1845" t="n">
        <v>442</v>
      </c>
      <c r="FT36" s="1846" t="inlineStr">
        <is>
          <t>475.0000</t>
        </is>
      </c>
      <c r="FU36" s="1620" t="inlineStr">
        <is>
          <t>469.0000</t>
        </is>
      </c>
      <c r="FV36" s="1620" t="inlineStr">
        <is>
          <t>455.0000</t>
        </is>
      </c>
      <c r="FW36" s="1620" t="inlineStr">
        <is>
          <t>456.0000</t>
        </is>
      </c>
      <c r="FX36" s="1621">
        <f>(FW36-GY36)/GY36</f>
        <v/>
      </c>
      <c r="FY36" s="1620" t="inlineStr">
        <is>
          <t>401.0000</t>
        </is>
      </c>
      <c r="FZ36" s="1621">
        <f>(FY36-HA36)/HA36</f>
        <v/>
      </c>
      <c r="GA36" s="1620" t="inlineStr">
        <is>
          <t>465.4500</t>
        </is>
      </c>
      <c r="GB36" s="1621">
        <f>(GA36-HC36)/HC36</f>
        <v/>
      </c>
      <c r="GC36" s="1717">
        <f>FN36+FO36+FP36+FQ36+FR36+FS36+FT36+FU36+FV36+FW36+FY36+GA36</f>
        <v/>
      </c>
      <c r="GD36" s="1623">
        <f>(GC36-HE36)/HE36</f>
        <v/>
      </c>
      <c r="GE36" s="1560" t="n"/>
      <c r="GF36" s="1624" t="n"/>
      <c r="GG36" s="1980" t="n">
        <v>438.16</v>
      </c>
      <c r="GH36" s="1621">
        <f>(GG36-HJ36)/HJ36</f>
        <v/>
      </c>
      <c r="GI36" s="1717" t="n">
        <v>706.2</v>
      </c>
      <c r="GJ36" s="1621">
        <f>(GI36-HL36)/HL36</f>
        <v/>
      </c>
      <c r="GK36" s="1717" t="n">
        <v>577</v>
      </c>
      <c r="GL36" s="1621">
        <f>(GK36-HN36)/HN36</f>
        <v/>
      </c>
      <c r="GM36" s="1717" t="n">
        <v>497.71</v>
      </c>
      <c r="GN36" s="1621">
        <f>(GM36-HP36)/HP36</f>
        <v/>
      </c>
      <c r="GO36" s="1717" t="n">
        <v>508.08</v>
      </c>
      <c r="GP36" s="1621">
        <f>(GO36-HR36)/HR36</f>
        <v/>
      </c>
      <c r="GQ36" s="1717" t="n">
        <v>493.48</v>
      </c>
      <c r="GR36" s="1621">
        <f>(GQ36-HU36)/HU36</f>
        <v/>
      </c>
      <c r="GS36" s="1717" t="n">
        <v>532.17</v>
      </c>
      <c r="GT36" s="1621">
        <f>(GS36-HW36)/HW36</f>
        <v/>
      </c>
      <c r="GU36" s="1717" t="n">
        <v>530.08</v>
      </c>
      <c r="GV36" s="1621">
        <f>(GU36-HY36)/HY36</f>
        <v/>
      </c>
      <c r="GW36" s="1717" t="n">
        <v>501.88</v>
      </c>
      <c r="GX36" s="1621">
        <f>(GW36-IA36)/IA36</f>
        <v/>
      </c>
      <c r="GY36" s="1717" t="n">
        <v>502.9</v>
      </c>
      <c r="GZ36" s="1621">
        <f>(GY36-IC36)/IC36</f>
        <v/>
      </c>
      <c r="HA36" s="1717" t="n">
        <v>443.96</v>
      </c>
      <c r="HB36" s="1621">
        <f>(HA36-IE36)/IE36</f>
        <v/>
      </c>
      <c r="HC36" s="1717" t="n">
        <v>522.35</v>
      </c>
      <c r="HD36" s="1621">
        <f>(HC36-IG36)/IG36</f>
        <v/>
      </c>
      <c r="HE36" s="1717">
        <f>GG36+GI36+GK36+GM36+GO36+GQ36+GS36+GU36+GW36+GY36+HA36+HC36</f>
        <v/>
      </c>
      <c r="HF36" s="1717">
        <f>HC36+HA36+GY36+GW36+GU36+GS36+GQ36+GO36+GM36+GK36+GI36+GG36</f>
        <v/>
      </c>
      <c r="HG36" s="1623" t="n"/>
      <c r="HH36" s="1855" t="n"/>
      <c r="HI36" s="1743" t="n"/>
      <c r="HJ36" s="1980" t="n">
        <v>558.6900000000001</v>
      </c>
      <c r="HK36" s="1626">
        <f>(HJ36-IL36)/IL36</f>
        <v/>
      </c>
      <c r="HL36" s="1719" t="n">
        <v>699.5599999999999</v>
      </c>
      <c r="HM36" s="1626">
        <f>(HL36-IN36)/IN36</f>
        <v/>
      </c>
      <c r="HN36" s="1719" t="n">
        <v>570.12</v>
      </c>
      <c r="HO36" s="1723">
        <f>(HN36-IP36)/IP36</f>
        <v/>
      </c>
      <c r="HP36" s="1721" t="n">
        <v>484.37</v>
      </c>
      <c r="HQ36" s="1722">
        <f>(HP36-IR36)/IR36</f>
        <v/>
      </c>
      <c r="HR36" s="1721" t="n">
        <v>504.38</v>
      </c>
      <c r="HS36" s="1722">
        <f>(HR36-IT36)/IT36</f>
        <v/>
      </c>
      <c r="HT36" s="1723" t="n"/>
      <c r="HU36" s="1721" t="n">
        <v>498.37</v>
      </c>
      <c r="HV36" s="1722">
        <f>(HU36-IV36)/IV36</f>
        <v/>
      </c>
      <c r="HW36" s="1721" t="n">
        <v>536.6799999999999</v>
      </c>
      <c r="HX36" s="1722">
        <f>(HW36-IX36)/IX36</f>
        <v/>
      </c>
      <c r="HY36" s="1721" t="n">
        <v>528.6900000000001</v>
      </c>
      <c r="HZ36" s="1637">
        <f>(HY36-IZ36)/IZ36</f>
        <v/>
      </c>
      <c r="IA36" s="1721" t="n">
        <v>494.79</v>
      </c>
      <c r="IB36" s="1637">
        <f>(IA36-JB36)/JB36</f>
        <v/>
      </c>
      <c r="IC36" s="1721" t="n">
        <v>492.56</v>
      </c>
      <c r="ID36" s="1637">
        <f>(IC36-JD36)/JD36</f>
        <v/>
      </c>
      <c r="IE36" s="1831" t="n">
        <v>436.07</v>
      </c>
      <c r="IF36" s="1623">
        <f>(IE36-JF36)/JF36</f>
        <v/>
      </c>
      <c r="IG36" s="1831" t="n">
        <v>520.09</v>
      </c>
      <c r="IH36" s="1549">
        <f>(IG36-JH36)/JH36</f>
        <v/>
      </c>
      <c r="II36" s="1983">
        <f>HJ36+HL36+HN36+HP36+HR36+HU36+HW36+HY36+IA36+IC36+IE36+IG36</f>
        <v/>
      </c>
      <c r="IJ36" s="76">
        <f>II36/JJ36-1</f>
        <v/>
      </c>
      <c r="IK36" s="1639" t="n"/>
      <c r="IL36" s="1991" t="n">
        <v>541.73</v>
      </c>
      <c r="IM36" s="1668">
        <f>IL36/JN36-1</f>
        <v/>
      </c>
      <c r="IN36" s="1726" t="n">
        <v>772.79</v>
      </c>
      <c r="IO36" s="1668">
        <f>IN36/JO36-1</f>
        <v/>
      </c>
      <c r="IP36" s="1726" t="n">
        <v>617.72</v>
      </c>
      <c r="IQ36" s="1641">
        <f>(IP36-JP36)/JP36</f>
        <v/>
      </c>
      <c r="IR36" s="1773" t="n">
        <v>488.71</v>
      </c>
      <c r="IS36" s="1668">
        <f>(IR36-JQ36)/JQ36</f>
        <v/>
      </c>
      <c r="IT36" s="1773" t="n">
        <v>504.78</v>
      </c>
      <c r="IU36" s="1668">
        <f>(IT36-JR36)/JR36</f>
        <v/>
      </c>
      <c r="IV36" s="1773" t="n">
        <v>502.74</v>
      </c>
      <c r="IW36" s="1668">
        <f>(IV36-JS36)/JS36</f>
        <v/>
      </c>
      <c r="IX36" s="1773" t="n">
        <v>522.8</v>
      </c>
      <c r="IY36" s="1668">
        <f>(IX36-JT36)/JT36</f>
        <v/>
      </c>
      <c r="IZ36" s="1726" t="n">
        <v>527.15</v>
      </c>
      <c r="JA36" s="1668">
        <f>(IZ36-JU36)/JU36</f>
        <v/>
      </c>
      <c r="JB36" s="1726" t="n">
        <v>492.69</v>
      </c>
      <c r="JC36" s="1727">
        <f>(JB36-JV36)/JV36</f>
        <v/>
      </c>
      <c r="JD36" s="1726" t="n">
        <v>492.96</v>
      </c>
      <c r="JE36" s="1729">
        <f>(JD36-JW36)/JW36</f>
        <v/>
      </c>
      <c r="JF36" s="1717" t="n">
        <v>434.2</v>
      </c>
      <c r="JG36" s="1623">
        <f>(JF36-JX36)/JX36</f>
        <v/>
      </c>
      <c r="JH36" s="1730" t="n">
        <v>505.54</v>
      </c>
      <c r="JI36" s="1626">
        <f>(JH36-JY36)/JY36</f>
        <v/>
      </c>
      <c r="JJ36" s="1985">
        <f>JH36+JF36+JD36+JB36+IZ36+IX36+IV36+IT36+IR36+IP36+IN36+IL36</f>
        <v/>
      </c>
      <c r="JK36" s="1645">
        <f>JJ36/JM36-1</f>
        <v/>
      </c>
      <c r="JL36" s="1647" t="n"/>
      <c r="JM36" s="1994" t="n">
        <v>6413.87081693046</v>
      </c>
      <c r="JN36" s="1800" t="n">
        <v>556.723902144793</v>
      </c>
      <c r="JO36" s="1800" t="n">
        <v>763.049794936072</v>
      </c>
      <c r="JP36" s="1800" t="n">
        <v>612.971414753201</v>
      </c>
      <c r="JQ36" s="1800" t="n">
        <v>480.888457471392</v>
      </c>
      <c r="JR36" s="1800" t="n">
        <v>477.442979426552</v>
      </c>
      <c r="JS36" s="1800" t="n">
        <v>513.665428916063</v>
      </c>
      <c r="JT36" s="1800" t="n">
        <v>511.083710047854</v>
      </c>
      <c r="JU36" s="1800" t="n">
        <v>492.676668527244</v>
      </c>
      <c r="JV36" s="1800" t="n">
        <v>494.713963736081</v>
      </c>
      <c r="JW36" s="1800" t="n">
        <v>507.257944011582</v>
      </c>
      <c r="JX36" s="1800" t="n">
        <v>457.179580045832</v>
      </c>
      <c r="JY36" s="1800" t="n">
        <v>546.216972913795</v>
      </c>
    </row>
    <row r="37" hidden="1" ht="28.8" customHeight="1" s="21">
      <c r="A37" s="1978" t="n"/>
      <c r="B37" s="1337" t="inlineStr">
        <is>
          <t>旅客周转量        （万人公里）</t>
        </is>
      </c>
      <c r="C37" s="1659" t="n">
        <v>8460.326800000001</v>
      </c>
      <c r="D37" s="1595">
        <f>C37/T37-1</f>
        <v/>
      </c>
      <c r="E37" s="1659" t="n">
        <v>10893.6835</v>
      </c>
      <c r="F37" s="1595">
        <f>E37/V37-1</f>
        <v/>
      </c>
      <c r="G37" s="1659" t="n">
        <v>10915.655</v>
      </c>
      <c r="H37" s="1595">
        <f>G37/X37-1</f>
        <v/>
      </c>
      <c r="I37" s="1659" t="n">
        <v>9181.116900000001</v>
      </c>
      <c r="J37" s="1595">
        <f>I37/Z37-1</f>
        <v/>
      </c>
      <c r="K37" s="1659" t="n">
        <v>9903.441</v>
      </c>
      <c r="L37" s="1595">
        <f>K37/AB37-1</f>
      </c>
      <c r="M37" s="1659" t="n">
        <v>9184.0432</v>
      </c>
      <c r="N37" s="1595">
        <f>M37/AD37-1</f>
      </c>
      <c r="O37" s="1659" t="n">
        <v>9351.8498</v>
      </c>
      <c r="P37" s="1595">
        <f>O37/AF37-1</f>
      </c>
      <c r="Q37" s="1653">
        <f>G37+E37+C37+I37+K37+M37+O37</f>
      </c>
      <c r="R37" s="1595">
        <f>Q37/SUM(T37+V37+X37+Z37+AB37+AD37+AF37)-1</f>
      </c>
      <c r="S37" s="1595" t="n"/>
      <c r="T37" s="1659" t="n">
        <v>10799.7779</v>
      </c>
      <c r="U37" s="1683">
        <f>T37/AU37-1</f>
        <v/>
      </c>
      <c r="V37" s="1732" t="n">
        <v>13153.0143</v>
      </c>
      <c r="W37" s="1684">
        <f>V37/AW37-1</f>
        <v/>
      </c>
      <c r="X37" s="1732" t="n">
        <v>10881.1162</v>
      </c>
      <c r="Y37" s="1684">
        <f>X37/AY37-1</f>
        <v/>
      </c>
      <c r="Z37" s="1732" t="n">
        <v>11104.6944</v>
      </c>
      <c r="AA37" s="1684">
        <f>Z37/BA37-1</f>
        <v/>
      </c>
      <c r="AB37" s="1659" t="n">
        <v>10895.0669</v>
      </c>
      <c r="AC37" s="1684">
        <f>AB37/BC37-1</f>
        <v/>
      </c>
      <c r="AD37" s="1659" t="n">
        <v>10219.4209</v>
      </c>
      <c r="AE37" s="1684">
        <f>AD37/BE37-1</f>
        <v/>
      </c>
      <c r="AF37" s="1659" t="n">
        <v>10813.7971</v>
      </c>
      <c r="AG37" s="1684">
        <f>AF37/BG37-1</f>
        <v/>
      </c>
      <c r="AH37" s="1659" t="n">
        <v>9954.126700000001</v>
      </c>
      <c r="AI37" s="1684">
        <f>AH37/BI37-1</f>
        <v/>
      </c>
      <c r="AJ37" s="1659" t="n">
        <v>9722.301100000001</v>
      </c>
      <c r="AK37" s="1684">
        <f>AJ37/BK37-1</f>
        <v/>
      </c>
      <c r="AL37" s="1659" t="n">
        <v>10569.0524</v>
      </c>
      <c r="AM37" s="1684">
        <f>AL37/BM37-1</f>
        <v/>
      </c>
      <c r="AN37" s="1659" t="n">
        <v>9485.8706</v>
      </c>
      <c r="AO37" s="1684">
        <f>AN37/BO37-1</f>
        <v/>
      </c>
      <c r="AP37" s="1659" t="n">
        <v>8968.575500000001</v>
      </c>
      <c r="AQ37" s="1684">
        <f>AP37/BQ37-1</f>
        <v/>
      </c>
      <c r="AR37" s="1748">
        <f>X37+T37+V37+Z37+AB37+AD37+AF37+AH37+AJ37+AL37+AN37+AP37</f>
      </c>
      <c r="AS37" s="1595">
        <f>AR37/(AU37+AW37+AY37+BA37+BC37+BE37+BG37+BI37+BK37+BM37+BO37+BQ37)-1</f>
        <v/>
      </c>
      <c r="AT37" s="1597" t="n"/>
      <c r="AU37" s="1732" t="n">
        <v>9452.7022</v>
      </c>
      <c r="AV37" s="1683" t="n">
        <v>0.0205900515711666</v>
      </c>
      <c r="AW37" s="1697" t="n">
        <v>13557.7368</v>
      </c>
      <c r="AX37" s="1684">
        <f>AW37/BX37-1</f>
        <v/>
      </c>
      <c r="AY37" s="1697" t="n">
        <v>10272.9172</v>
      </c>
      <c r="AZ37" s="1684">
        <f>AY37/BZ37-1</f>
        <v/>
      </c>
      <c r="BA37" s="1697" t="n">
        <v>11245.4144</v>
      </c>
      <c r="BB37" s="1684">
        <f>BA37/CB37-1</f>
        <v/>
      </c>
      <c r="BC37" s="1733" t="n">
        <v>11804.8435</v>
      </c>
      <c r="BD37" s="1684">
        <f>BC37/CD37-1</f>
        <v/>
      </c>
      <c r="BE37" s="1659" t="n">
        <v>10524.2317</v>
      </c>
      <c r="BF37" s="1684">
        <f>BE37/CF37-1</f>
        <v/>
      </c>
      <c r="BG37" s="1659" t="n">
        <v>10914.3791</v>
      </c>
      <c r="BH37" s="1684">
        <f>BG37/CH37-1</f>
        <v/>
      </c>
      <c r="BI37" s="1659" t="n">
        <v>10387.0477</v>
      </c>
      <c r="BJ37" s="1684">
        <f>BI37/CJ37-1</f>
        <v/>
      </c>
      <c r="BK37" s="1659" t="n">
        <v>9858.844499999999</v>
      </c>
      <c r="BL37" s="1684">
        <f>BK37/CL37-1</f>
        <v/>
      </c>
      <c r="BM37" s="1659" t="n">
        <v>10725.552</v>
      </c>
      <c r="BN37" s="1684">
        <f>BM37/CN37-1</f>
        <v/>
      </c>
      <c r="BO37" s="1659" t="n">
        <v>9132.621800000001</v>
      </c>
      <c r="BP37" s="1684">
        <f>BO37/CP37-1</f>
        <v/>
      </c>
      <c r="BQ37" s="1659" t="n">
        <v>9073.592000000001</v>
      </c>
      <c r="BR37" s="1684">
        <f>BQ37/CR37-1</f>
        <v/>
      </c>
      <c r="BS37" s="1653">
        <f>AU37+AW37+AY37+BA37+BC37+BE37+BG37+BI37+BK37+BM37+BO37+BQ37</f>
        <v/>
      </c>
      <c r="BT37" s="1595">
        <f>BS37/CT37-1</f>
        <v/>
      </c>
      <c r="BU37" s="1651" t="n"/>
      <c r="BV37" s="1732" t="n">
        <v>9261.9972</v>
      </c>
      <c r="BW37" s="1684">
        <f>BV37/CX37-1</f>
        <v/>
      </c>
      <c r="BX37" s="1732" t="n">
        <v>10629.0574</v>
      </c>
      <c r="BY37" s="1684">
        <f>BX37/CY37-1</f>
        <v/>
      </c>
      <c r="BZ37" s="1697" t="n">
        <v>9463.746800000001</v>
      </c>
      <c r="CA37" s="1595">
        <f>BZ37/CZ37-1</f>
        <v/>
      </c>
      <c r="CB37" s="1653" t="n">
        <v>9929.888499999999</v>
      </c>
      <c r="CC37" s="1595" t="n">
        <v>0.153732182523875</v>
      </c>
      <c r="CD37" s="1659" t="n">
        <v>10630.7192</v>
      </c>
      <c r="CE37" s="1595">
        <f>CD37/DB37-1</f>
        <v/>
      </c>
      <c r="CF37" s="1659" t="n">
        <v>9670.5229</v>
      </c>
      <c r="CG37" s="1595">
        <f>CF37/DC37-1</f>
        <v/>
      </c>
      <c r="CH37" s="1659" t="n">
        <v>10394.0898</v>
      </c>
      <c r="CI37" s="1595">
        <f>CH37/DD37-1</f>
        <v/>
      </c>
      <c r="CJ37" s="1653" t="n">
        <v>10095.0142</v>
      </c>
      <c r="CK37" s="1595">
        <f>CJ37/DE37-1</f>
        <v/>
      </c>
      <c r="CL37" s="1653" t="n">
        <v>9709.7852</v>
      </c>
      <c r="CM37" s="1595">
        <f>CL37/DF37-1</f>
        <v/>
      </c>
      <c r="CN37" s="1653" t="n">
        <v>10639.8999</v>
      </c>
      <c r="CO37" s="1595">
        <f>CN37/DG37-1</f>
        <v/>
      </c>
      <c r="CP37" s="1653" t="n">
        <v>9453.6816</v>
      </c>
      <c r="CQ37" s="1595">
        <f>CP37/DH37-1</f>
        <v/>
      </c>
      <c r="CR37" s="1653" t="n">
        <v>8480.302900000001</v>
      </c>
      <c r="CS37" s="1595">
        <f>CR37/DI37-1</f>
        <v/>
      </c>
      <c r="CT37" s="1653">
        <f>BV37+BX37+BZ37+CB37+CD37+CF37+CH37+CJ37+CL37+CN37+CP37+CR37</f>
        <v/>
      </c>
      <c r="CU37" s="1595">
        <f>CT37/SUM(CX37:DI37)-1</f>
        <v/>
      </c>
      <c r="CV37" s="1657">
        <f>CR37/CP37-1</f>
        <v/>
      </c>
      <c r="CW37" s="1657" t="n"/>
      <c r="CX37" s="1734" t="n">
        <v>11253.3663</v>
      </c>
      <c r="CY37" s="1732" t="n">
        <v>13348.5106</v>
      </c>
      <c r="CZ37" s="1732" t="n">
        <v>9474.6183</v>
      </c>
      <c r="DA37" s="1732" t="n">
        <v>8606.753500000001</v>
      </c>
      <c r="DB37" s="1697" t="n">
        <v>9234.704</v>
      </c>
      <c r="DC37" s="1697" t="n">
        <v>9624.5527</v>
      </c>
      <c r="DD37" s="1697" t="n">
        <v>10705.225</v>
      </c>
      <c r="DE37" s="1697" t="n">
        <v>10074.3298</v>
      </c>
      <c r="DF37" s="1697" t="n">
        <v>9397.855100000001</v>
      </c>
      <c r="DG37" s="1697" t="n">
        <v>6510.7552</v>
      </c>
      <c r="DH37" s="1697" t="n">
        <v>6189.341</v>
      </c>
      <c r="DI37" s="1697" t="n">
        <v>5334.5715</v>
      </c>
      <c r="DJ37" s="1697" t="n">
        <v>109754.583</v>
      </c>
      <c r="DK37" s="1702" t="n">
        <v>-0.210768786901009</v>
      </c>
      <c r="DL37" s="1661" t="n"/>
      <c r="DM37" s="1735" t="n">
        <v>11862.69</v>
      </c>
      <c r="DN37" s="219">
        <f>(DM37-DV37)/DV37</f>
        <v/>
      </c>
      <c r="DO37" s="1736" t="n">
        <v>13066.6868</v>
      </c>
      <c r="DP37" s="76" t="n"/>
      <c r="DQ37" s="1736" t="n">
        <v>13069.8031</v>
      </c>
      <c r="DR37" s="76">
        <f>(DQ37-ER37)/ER37</f>
        <v/>
      </c>
      <c r="DS37" s="1736">
        <f>DM37+DO37+DQ37</f>
        <v/>
      </c>
      <c r="DT37" s="1736" t="n">
        <v>13570.5241</v>
      </c>
      <c r="DU37" s="76">
        <f>(DT37-ET37)/ET37</f>
        <v/>
      </c>
      <c r="DV37" s="1736" t="n">
        <v>14174.2605</v>
      </c>
      <c r="DW37" s="76">
        <f>(DV37-EV37)/EV37</f>
        <v/>
      </c>
      <c r="DX37" s="1736" t="n">
        <v>12327.6149</v>
      </c>
      <c r="DY37" s="76">
        <f>(DX37-EX37)/EX37</f>
        <v/>
      </c>
      <c r="DZ37" s="1736" t="n">
        <v>13495.2463</v>
      </c>
      <c r="EA37" s="76">
        <f>(DZ37-EZ37)/EZ37</f>
        <v/>
      </c>
      <c r="EB37" s="1736" t="n">
        <v>6418.3694</v>
      </c>
      <c r="EC37" s="76">
        <f>(EB37-FB37)/FB37</f>
        <v/>
      </c>
      <c r="ED37" s="1736" t="n">
        <v>10618.1946</v>
      </c>
      <c r="EE37" s="76">
        <f>(ED37-FD37)/FD37</f>
        <v/>
      </c>
      <c r="EF37" s="1736" t="n">
        <v>10796.8437</v>
      </c>
      <c r="EG37" s="76">
        <f>(EF37-FF37)/FF37</f>
        <v/>
      </c>
      <c r="EH37" s="1736" t="n">
        <v>9820.3519</v>
      </c>
      <c r="EI37" s="76">
        <f>(EH37-FH37)/FH37</f>
        <v/>
      </c>
      <c r="EJ37" s="1736" t="n">
        <v>9844.597599999999</v>
      </c>
      <c r="EK37" s="76">
        <f>(EJ37-FJ37)/FJ37</f>
        <v/>
      </c>
      <c r="EL37" s="1731">
        <f>DM37+DO37+DQ37+DT37+DV37+DX37+DZ37+EB37+ED37+EF37+EH37+EJ37</f>
        <v/>
      </c>
      <c r="EM37" s="76">
        <f>(EL37-FL37)/FL37</f>
        <v/>
      </c>
      <c r="EN37" s="1737" t="n">
        <v>18717</v>
      </c>
      <c r="EO37" s="76">
        <f>(EN37-FN37)/FN37</f>
        <v/>
      </c>
      <c r="EP37" s="1736" t="n">
        <v>0</v>
      </c>
      <c r="EQ37" s="76">
        <f>(EP37-FO37)/FO37</f>
        <v/>
      </c>
      <c r="ER37" s="1736" t="n">
        <v>5986.0434</v>
      </c>
      <c r="ES37" s="76">
        <f>(ER37-FP37)/FP37</f>
        <v/>
      </c>
      <c r="ET37" s="1736" t="n">
        <v>11440.76</v>
      </c>
      <c r="EU37" s="76">
        <f>(ET37-FQ37)/FQ37</f>
        <v/>
      </c>
      <c r="EV37" s="1736" t="n">
        <v>6303.4</v>
      </c>
      <c r="EW37" s="76">
        <f>(EV37-FR37)/FR37</f>
        <v/>
      </c>
      <c r="EX37" s="1736" t="n">
        <v>18592.87</v>
      </c>
      <c r="EY37" s="76">
        <f>(EX37-FS37)/FS37</f>
        <v/>
      </c>
      <c r="EZ37" s="1736" t="n">
        <v>12641.98</v>
      </c>
      <c r="FA37" s="76">
        <f>(EZ37-FT37)/FT37</f>
        <v/>
      </c>
      <c r="FB37" s="1736" t="n">
        <v>16389.5</v>
      </c>
      <c r="FC37" s="76">
        <f>(FB37-FU37)/FU37</f>
        <v/>
      </c>
      <c r="FD37" s="1736" t="n">
        <v>15936.76</v>
      </c>
      <c r="FE37" s="76">
        <f>(FD37-FV37)/FV37</f>
        <v/>
      </c>
      <c r="FF37" s="1736" t="n">
        <v>17695.29</v>
      </c>
      <c r="FG37" s="76">
        <f>(FF37-FW37)/FW37</f>
        <v/>
      </c>
      <c r="FH37" s="1736" t="n">
        <v>14425.19</v>
      </c>
      <c r="FI37" s="76">
        <f>(FH37-FY37)/FY37</f>
        <v/>
      </c>
      <c r="FJ37" s="1736" t="n">
        <v>13336.64</v>
      </c>
      <c r="FK37" s="76">
        <f>(FJ37-GA37)/GA37</f>
        <v/>
      </c>
      <c r="FL37" s="1736">
        <f>EN37+EP37+ER37+ET37+EV37+EX37+EZ37+FB37+FD37+FF37+FH37+FJ37</f>
        <v/>
      </c>
      <c r="FM37" s="76">
        <f>(FL37-(FN37+FO37+FP37+FQ37+FR37+FS37+FT37+FU37+FV37+FW37+FY37+GA37))/(FN37+FO37+FP37+FQ37+FR37+FS37+FT37+FU37+FV37+FW37+FY37+GA37)</f>
        <v/>
      </c>
      <c r="FN37" s="1737" t="n">
        <v>18488.71</v>
      </c>
      <c r="FO37" s="1737" t="n">
        <v>28237</v>
      </c>
      <c r="FP37" s="1848" t="n">
        <v>27082</v>
      </c>
      <c r="FQ37" s="1848" t="n">
        <v>23350</v>
      </c>
      <c r="FR37" s="1848" t="n">
        <v>24973</v>
      </c>
      <c r="FS37" s="1848" t="n">
        <v>22603</v>
      </c>
      <c r="FT37" s="1849" t="inlineStr">
        <is>
          <t>26,742.0000</t>
        </is>
      </c>
      <c r="FU37" s="1738" t="inlineStr">
        <is>
          <t>25,128.0000</t>
        </is>
      </c>
      <c r="FV37" s="1738" t="inlineStr">
        <is>
          <t>25,308.0000</t>
        </is>
      </c>
      <c r="FW37" s="1738" t="inlineStr">
        <is>
          <t>25,412.0000</t>
        </is>
      </c>
      <c r="FX37" s="1668">
        <f>(FW37-GY37)/GY37</f>
        <v/>
      </c>
      <c r="FY37" s="1738" t="inlineStr">
        <is>
          <t>21,352.0000</t>
        </is>
      </c>
      <c r="FZ37" s="1668">
        <f>(FY37-HA37)/HA37</f>
        <v/>
      </c>
      <c r="GA37" s="1738" t="inlineStr">
        <is>
          <t>23,866.5700</t>
        </is>
      </c>
      <c r="GB37" s="1668">
        <f>(GA37-HC37)/HC37</f>
        <v/>
      </c>
      <c r="GC37" s="1726">
        <f>FN37+FO37+FP37+FQ37+FR37+FS37+FT37+FU37+FV37+FW37+FY37+GA37</f>
        <v/>
      </c>
      <c r="GD37" s="1739">
        <f>(GC37-HE37)/HE37</f>
        <v/>
      </c>
      <c r="GE37" s="1670" t="n"/>
      <c r="GF37" s="1639" t="n"/>
      <c r="GG37" s="1988" t="n">
        <v>19293.68</v>
      </c>
      <c r="GH37" s="76">
        <f>(GG37-HJ37)/HJ37</f>
        <v/>
      </c>
      <c r="GI37" s="1736" t="n">
        <v>34436.87</v>
      </c>
      <c r="GJ37" s="76">
        <f>(GI37-HL37)/HL37</f>
        <v/>
      </c>
      <c r="GK37" s="1736" t="n">
        <v>30180</v>
      </c>
      <c r="GL37" s="76">
        <f>(GK37-HN37)/HN37</f>
        <v/>
      </c>
      <c r="GM37" s="1736" t="n">
        <v>25932.36</v>
      </c>
      <c r="GN37" s="76">
        <f>(GM37-HP37)/HP37</f>
        <v/>
      </c>
      <c r="GO37" s="1736" t="n">
        <v>27618.26</v>
      </c>
      <c r="GP37" s="76">
        <f>(GO37-HR37)/HR37</f>
        <v/>
      </c>
      <c r="GQ37" s="1736" t="n">
        <v>25251.04</v>
      </c>
      <c r="GR37" s="76">
        <f>(GQ37-HU37)/HU37</f>
        <v/>
      </c>
      <c r="GS37" s="1736" t="n">
        <v>29821.93</v>
      </c>
      <c r="GT37" s="76">
        <f>(GS37-HW37)/HW37</f>
        <v/>
      </c>
      <c r="GU37" s="1736" t="n">
        <v>28293.34</v>
      </c>
      <c r="GV37" s="76">
        <f>(GU37-HY37)/HY37</f>
        <v/>
      </c>
      <c r="GW37" s="1736" t="n">
        <v>28449.76</v>
      </c>
      <c r="GX37" s="76">
        <f>(GW37-IA37)/IA37</f>
        <v/>
      </c>
      <c r="GY37" s="1736" t="n">
        <v>28536.78</v>
      </c>
      <c r="GZ37" s="76">
        <f>(GY37-IC37)/IC37</f>
        <v/>
      </c>
      <c r="HA37" s="1736" t="n">
        <v>23656</v>
      </c>
      <c r="HB37" s="76">
        <f>(HA37-IE37)/IE37</f>
        <v/>
      </c>
      <c r="HC37" s="1736" t="n">
        <v>29213.29</v>
      </c>
      <c r="HD37" s="76">
        <f>(HC37-IG37)/IG37</f>
        <v/>
      </c>
      <c r="HE37" s="1726">
        <f>GG37+GI37+GK37+GM37+GO37+GQ37+GS37+GU37+GW37+GY37+HA37+HC37</f>
        <v/>
      </c>
      <c r="HF37" s="1736">
        <f>HC37+HA37+GY37+GW37+GU37+GS37+GQ37+GO37+GM37+GK37+GI37+GG37</f>
        <v/>
      </c>
      <c r="HG37" s="1641" t="n"/>
      <c r="HH37" s="1857" t="n"/>
      <c r="HI37" s="1749" t="n"/>
      <c r="HJ37" s="1988" t="n">
        <v>26699.19</v>
      </c>
      <c r="HK37" s="1672">
        <f>(HJ37-IL37)/IL37</f>
        <v/>
      </c>
      <c r="HL37" s="1740" t="n">
        <v>33880.61</v>
      </c>
      <c r="HM37" s="1672">
        <f>(HL37-IN37)/IN37</f>
        <v/>
      </c>
      <c r="HN37" s="1740" t="n">
        <v>29709.98</v>
      </c>
      <c r="HO37" s="1678">
        <f>(HN37-IP37)/IP37</f>
        <v/>
      </c>
      <c r="HP37" s="1741" t="n">
        <v>25105.95</v>
      </c>
      <c r="HQ37" s="1555">
        <f>(HP37-IR37)/IR37</f>
        <v/>
      </c>
      <c r="HR37" s="1741" t="n">
        <v>27331.72</v>
      </c>
      <c r="HS37" s="1555">
        <f>(HR37-IT37)/IT37</f>
        <v/>
      </c>
      <c r="HT37" s="1678" t="n"/>
      <c r="HU37" s="1741" t="n">
        <v>25256.87</v>
      </c>
      <c r="HV37" s="1555">
        <f>(HU37-IV37)/IV37</f>
        <v/>
      </c>
      <c r="HW37" s="1741" t="n">
        <v>29522.33</v>
      </c>
      <c r="HX37" s="1555">
        <f>(HW37-IX37)/IX37</f>
        <v/>
      </c>
      <c r="HY37" s="1741" t="n">
        <v>27913.07</v>
      </c>
      <c r="HZ37" s="1677">
        <f>(HY37-IZ37)/IZ37</f>
        <v/>
      </c>
      <c r="IA37" s="1741" t="n">
        <v>29698.13</v>
      </c>
      <c r="IB37" s="1680">
        <f>(IA37-JB37)/JB37</f>
        <v/>
      </c>
      <c r="IC37" s="1741" t="n">
        <v>27616.78</v>
      </c>
      <c r="ID37" s="1680">
        <f>(IC37-JD37)/JD37</f>
        <v/>
      </c>
      <c r="IE37" s="1837" t="n">
        <v>24261.75</v>
      </c>
      <c r="IF37" s="1727">
        <f>(IE37-JF37)/JF37</f>
        <v/>
      </c>
      <c r="IG37" s="1837" t="n">
        <v>30723.91</v>
      </c>
      <c r="IH37" s="1549">
        <f>(IG37-JH37)/JH37</f>
        <v/>
      </c>
      <c r="II37" s="1983">
        <f>HJ37+HL37+HN37+HP37+HR37+HU37+HW37+HY37+IA37+IC37+IE37+IG37</f>
        <v/>
      </c>
      <c r="IJ37" s="76">
        <f>II37/JJ37-1</f>
        <v/>
      </c>
      <c r="IK37" s="1639" t="n"/>
      <c r="IL37" s="1988" t="n">
        <v>25384.82</v>
      </c>
      <c r="IM37" s="76">
        <f>IL37/JN37-1</f>
        <v/>
      </c>
      <c r="IN37" s="1736" t="n">
        <v>39120.71</v>
      </c>
      <c r="IO37" s="76">
        <f>IN37/JO37-1</f>
        <v/>
      </c>
      <c r="IP37" s="1736" t="n">
        <v>30245.26</v>
      </c>
      <c r="IQ37" s="1641">
        <f>(IP37-JP37)/JP37</f>
        <v/>
      </c>
      <c r="IR37" s="1777" t="n">
        <v>26176.61</v>
      </c>
      <c r="IS37" s="76">
        <f>(IR37-JQ37)/JQ37</f>
        <v/>
      </c>
      <c r="IT37" s="1777" t="n">
        <v>29051.55</v>
      </c>
      <c r="IU37" s="76">
        <f>(IT37-JR37)/JR37</f>
        <v/>
      </c>
      <c r="IV37" s="1777" t="n">
        <v>25389.78</v>
      </c>
      <c r="IW37" s="76">
        <f>(IV37-JS37)/JS37</f>
        <v/>
      </c>
      <c r="IX37" s="1777" t="n">
        <v>29516.05</v>
      </c>
      <c r="IY37" s="76">
        <f>(IX37-JT37)/JT37</f>
        <v/>
      </c>
      <c r="IZ37" s="1736" t="n">
        <v>27821.48</v>
      </c>
      <c r="JA37" s="76">
        <f>(IZ37-JU37)/JU37</f>
        <v/>
      </c>
      <c r="JB37" s="1736" t="n">
        <v>29623.59</v>
      </c>
      <c r="JC37" s="1641">
        <f>(JB37-JV37)/JV37</f>
        <v/>
      </c>
      <c r="JD37" s="1736" t="n">
        <v>27800.06</v>
      </c>
      <c r="JE37" s="1672">
        <f>(JD37-JW37)/JW37</f>
        <v/>
      </c>
      <c r="JF37" s="1736" t="n">
        <v>24348.8</v>
      </c>
      <c r="JG37" s="1641">
        <f>(JF37-JX37)/JX37</f>
        <v/>
      </c>
      <c r="JH37" s="1736" t="n">
        <v>31598.32</v>
      </c>
      <c r="JI37" s="1672">
        <f>(JH37-JY37)/JY37</f>
        <v/>
      </c>
      <c r="JJ37" s="1985">
        <f>JH37+JF37+JD37+JB37+IZ37+IX37+IV37+IT37+IR37+IP37+IN37+IL37</f>
        <v/>
      </c>
      <c r="JK37" s="1645">
        <f>JJ37/JM37-1</f>
        <v/>
      </c>
      <c r="JL37" s="1647" t="n"/>
      <c r="JM37" s="1992" t="n">
        <v>369055.075873558</v>
      </c>
      <c r="JN37" s="1554" t="n">
        <v>26396.1523750228</v>
      </c>
      <c r="JO37" s="1554" t="n">
        <v>36315.8413608092</v>
      </c>
      <c r="JP37" s="1554" t="n">
        <v>32008.5743399636</v>
      </c>
      <c r="JQ37" s="1554" t="n">
        <v>26389.6284078443</v>
      </c>
      <c r="JR37" s="1554" t="n">
        <v>31387.8824389677</v>
      </c>
      <c r="JS37" s="1554" t="n">
        <v>28457.8742839546</v>
      </c>
      <c r="JT37" s="1554" t="n">
        <v>30127.0021889259</v>
      </c>
      <c r="JU37" s="1554" t="n">
        <v>29332.4727269206</v>
      </c>
      <c r="JV37" s="1554" t="n">
        <v>32292.710217702</v>
      </c>
      <c r="JW37" s="1554" t="n">
        <v>28421.5269641984</v>
      </c>
      <c r="JX37" s="1554" t="n">
        <v>24952.1402326441</v>
      </c>
      <c r="JY37" s="1554" t="n">
        <v>42973.2703366051</v>
      </c>
    </row>
    <row r="38" hidden="1" ht="28.8" customFormat="1" customHeight="1" s="260">
      <c r="A38" s="1536" t="inlineStr">
        <is>
          <t>黄冈市</t>
        </is>
      </c>
      <c r="B38" s="1593" t="inlineStr">
        <is>
          <t>客运量            （万人）</t>
        </is>
      </c>
      <c r="C38" s="1653" t="n">
        <v>136.7024</v>
      </c>
      <c r="D38" s="1595">
        <f>C38/T38-1</f>
        <v/>
      </c>
      <c r="E38" s="1659" t="n">
        <v>146.6421</v>
      </c>
      <c r="F38" s="1595">
        <f>E38/V38-1</f>
        <v/>
      </c>
      <c r="G38" s="1659" t="n">
        <v>136.5708</v>
      </c>
      <c r="H38" s="1595">
        <f>G38/X38-1</f>
        <v/>
      </c>
      <c r="I38" s="1659" t="n">
        <v>136.3122</v>
      </c>
      <c r="J38" s="1595">
        <f>I38/Z38-1</f>
        <v/>
      </c>
      <c r="K38" s="1659" t="n">
        <v>142.7334</v>
      </c>
      <c r="L38" s="1595">
        <f>K38/AB38-1</f>
      </c>
      <c r="M38" s="1659" t="n">
        <v>133.5838</v>
      </c>
      <c r="N38" s="1595">
        <f>M38/AD38-1</f>
      </c>
      <c r="O38" s="1659" t="n">
        <v>129.1751</v>
      </c>
      <c r="P38" s="1595">
        <f>O38/AF38-1</f>
      </c>
      <c r="Q38" s="1653">
        <f>G38+E38+C38+I38+K38+M38+O38</f>
      </c>
      <c r="R38" s="1595">
        <f>Q38/SUM(T38+V38+X38+Z38+AB38+AD38+AF38)-1</f>
      </c>
      <c r="S38" s="1595" t="n"/>
      <c r="T38" s="1653" t="n">
        <v>166.5997</v>
      </c>
      <c r="U38" s="1595">
        <f>T38/AU38-1</f>
        <v/>
      </c>
      <c r="V38" s="1653" t="n">
        <v>162.5623</v>
      </c>
      <c r="W38" s="1595">
        <f>V38/AW38-1</f>
        <v/>
      </c>
      <c r="X38" s="1653" t="n">
        <v>156.3913</v>
      </c>
      <c r="Y38" s="1595">
        <f>X38/AY38-1</f>
        <v/>
      </c>
      <c r="Z38" s="1653" t="n">
        <v>158.5341</v>
      </c>
      <c r="AA38" s="1595">
        <f>Z38/BA38-1</f>
        <v/>
      </c>
      <c r="AB38" s="1659" t="n">
        <v>153.939</v>
      </c>
      <c r="AC38" s="1595">
        <f>AB38/BC38-1</f>
        <v/>
      </c>
      <c r="AD38" s="1659" t="n">
        <v>150.4945</v>
      </c>
      <c r="AE38" s="1595">
        <f>AD38/BE38-1</f>
        <v/>
      </c>
      <c r="AF38" s="1659" t="n">
        <v>145.7717</v>
      </c>
      <c r="AG38" s="1595">
        <f>AF38/BG38-1</f>
        <v/>
      </c>
      <c r="AH38" s="1659" t="n">
        <v>146.7911</v>
      </c>
      <c r="AI38" s="1595">
        <f>AH38/BI38-1</f>
        <v/>
      </c>
      <c r="AJ38" s="1659" t="n">
        <v>151.2837</v>
      </c>
      <c r="AK38" s="1595">
        <f>AJ38/BK38-1</f>
        <v/>
      </c>
      <c r="AL38" s="1659" t="n">
        <v>156.9226</v>
      </c>
      <c r="AM38" s="1595">
        <f>AL38/BM38-1</f>
        <v/>
      </c>
      <c r="AN38" s="1659" t="n">
        <v>149.9079</v>
      </c>
      <c r="AO38" s="1595">
        <f>AN38/BO38-1</f>
        <v/>
      </c>
      <c r="AP38" s="1659" t="n">
        <v>145.3567</v>
      </c>
      <c r="AQ38" s="1595">
        <f>AP38/BQ38-1</f>
        <v/>
      </c>
      <c r="AR38" s="1748">
        <f>X38+T38+V38+Z38+AB38+AD38+AF38+AH38+AJ38+AL38+AN38+AP38</f>
      </c>
      <c r="AS38" s="1595">
        <f>AR38/(AU38+AW38+AY38+BA38+BC38+BE38+BG38+BI38+BK38+BM38+BO38+BQ38)-1</f>
        <v/>
      </c>
      <c r="AT38" s="1597" t="n"/>
      <c r="AU38" s="1704" t="n">
        <v>151.0043</v>
      </c>
      <c r="AV38" s="1598" t="n">
        <v>-0.08324393698483271</v>
      </c>
      <c r="AW38" s="1603" t="n">
        <v>151.6764</v>
      </c>
      <c r="AX38" s="1598">
        <f>AW38/BX38-1</f>
        <v/>
      </c>
      <c r="AY38" s="1603" t="n">
        <v>138.6749</v>
      </c>
      <c r="AZ38" s="1598">
        <f>AY38/BZ38-1</f>
        <v/>
      </c>
      <c r="BA38" s="1603" t="n">
        <v>140.9847</v>
      </c>
      <c r="BB38" s="1598">
        <f>BA38/CB38-1</f>
        <v/>
      </c>
      <c r="BC38" s="1705" t="n">
        <v>139.5153</v>
      </c>
      <c r="BD38" s="1598">
        <f>BC38/CD38-1</f>
        <v/>
      </c>
      <c r="BE38" s="1706" t="n">
        <v>135.2042</v>
      </c>
      <c r="BF38" s="1598">
        <f>BE38/CF38-1</f>
        <v/>
      </c>
      <c r="BG38" s="1706" t="n">
        <v>130.9534</v>
      </c>
      <c r="BH38" s="1598">
        <f>BG38/CH38-1</f>
        <v/>
      </c>
      <c r="BI38" s="1706" t="n">
        <v>156.3685</v>
      </c>
      <c r="BJ38" s="1598">
        <f>BI38/CJ38-1</f>
        <v/>
      </c>
      <c r="BK38" s="1706" t="n">
        <v>186.4798</v>
      </c>
      <c r="BL38" s="1598">
        <f>BK38/CL38-1</f>
        <v/>
      </c>
      <c r="BM38" s="1706" t="n">
        <v>202.7982</v>
      </c>
      <c r="BN38" s="1598">
        <f>BM38/CN38-1</f>
        <v/>
      </c>
      <c r="BO38" s="1706" t="n">
        <v>173.6238</v>
      </c>
      <c r="BP38" s="1598">
        <f>BO38/CP38-1</f>
        <v/>
      </c>
      <c r="BQ38" s="1706" t="n">
        <v>163.3938</v>
      </c>
      <c r="BR38" s="1598">
        <f>BQ38/CR38-1</f>
        <v/>
      </c>
      <c r="BS38" s="1603">
        <f>AU38+AW38+AY38+BA38+BC38+BE38+BG38+BI38+BK38+BM38+BO38+BQ38</f>
        <v/>
      </c>
      <c r="BT38" s="1598">
        <f>BS38/CT38-1</f>
        <v/>
      </c>
      <c r="BU38" s="1601" t="n"/>
      <c r="BV38" s="1704" t="n">
        <v>164.7159</v>
      </c>
      <c r="BW38" s="1598">
        <f>BV38/CX38-1</f>
        <v/>
      </c>
      <c r="BX38" s="1704" t="n">
        <v>173.2307</v>
      </c>
      <c r="BY38" s="1858">
        <f>BX38/CY38-1</f>
        <v/>
      </c>
      <c r="BZ38" s="1859" t="n">
        <v>169.7141</v>
      </c>
      <c r="CA38" s="1598">
        <f>BZ38/CZ38-1</f>
        <v/>
      </c>
      <c r="CB38" s="1603" t="n">
        <v>169.1605</v>
      </c>
      <c r="CC38" s="1598" t="n">
        <v>0.178290021760269</v>
      </c>
      <c r="CD38" s="1706" t="n">
        <v>160.9967</v>
      </c>
      <c r="CE38" s="1598">
        <f>CD38/DB38-1</f>
        <v/>
      </c>
      <c r="CF38" s="1706" t="n">
        <v>157.0721</v>
      </c>
      <c r="CG38" s="1598">
        <f>CF38/DC38-1</f>
        <v/>
      </c>
      <c r="CH38" s="1706" t="n">
        <v>156.1852</v>
      </c>
      <c r="CI38" s="1598">
        <f>CH38/DD38-1</f>
        <v/>
      </c>
      <c r="CJ38" s="1603" t="n">
        <v>154.7193</v>
      </c>
      <c r="CK38" s="1598">
        <f>CJ38/DE38-1</f>
        <v/>
      </c>
      <c r="CL38" s="1603">
        <f>125.6761+CL40</f>
        <v/>
      </c>
      <c r="CM38" s="1598">
        <f>CL38/DF38-1</f>
        <v/>
      </c>
      <c r="CN38" s="1603">
        <f>128.6553+CN40</f>
        <v/>
      </c>
      <c r="CO38" s="1598">
        <f>CN38/DG38-1</f>
        <v/>
      </c>
      <c r="CP38" s="1603" t="n">
        <v>142.0978</v>
      </c>
      <c r="CQ38" s="1598">
        <f>CP38/DH38-1</f>
        <v/>
      </c>
      <c r="CR38" s="1603" t="n">
        <v>139.8719</v>
      </c>
      <c r="CS38" s="1598">
        <f>CR38/DI38-1</f>
        <v/>
      </c>
      <c r="CT38" s="1603">
        <f>BV38+BX38+BZ38+CB38+CD38+CF38+CH38+CJ38+CL38+CN38+CP38+CR38</f>
        <v/>
      </c>
      <c r="CU38" s="1598">
        <f>CT38/SUM(CX38:DI38)-1</f>
        <v/>
      </c>
      <c r="CV38" s="1606">
        <f>CR38/CP38-1</f>
        <v/>
      </c>
      <c r="CW38" s="1606" t="n"/>
      <c r="CX38" s="1710" t="n">
        <v>191.0758</v>
      </c>
      <c r="CY38" s="1704" t="n">
        <v>198.3738</v>
      </c>
      <c r="CZ38" s="1704" t="n">
        <v>174.1288</v>
      </c>
      <c r="DA38" s="1704" t="n">
        <v>143.5644</v>
      </c>
      <c r="DB38" s="1603" t="n">
        <v>145.4759</v>
      </c>
      <c r="DC38" s="1603" t="n">
        <v>152.0844</v>
      </c>
      <c r="DD38" s="1603" t="n">
        <v>157.1413</v>
      </c>
      <c r="DE38" s="1603" t="n">
        <v>154.1151</v>
      </c>
      <c r="DF38" s="1603" t="n">
        <v>156.6473</v>
      </c>
      <c r="DG38" s="1603" t="n">
        <v>149.5468</v>
      </c>
      <c r="DH38" s="1603" t="n">
        <v>95.9757</v>
      </c>
      <c r="DI38" s="1603" t="n">
        <v>107.4304</v>
      </c>
      <c r="DJ38" s="1603" t="n">
        <v>1825.5597</v>
      </c>
      <c r="DK38" s="1609" t="n">
        <v>-0.217577155491586</v>
      </c>
      <c r="DL38" s="1610" t="n"/>
      <c r="DM38" s="1711" t="n">
        <v>195.8309</v>
      </c>
      <c r="DN38" s="1612">
        <f>(DM38-DV38)/DV38</f>
        <v/>
      </c>
      <c r="DO38" s="1800" t="n">
        <v>236.2488</v>
      </c>
      <c r="DP38" s="1801" t="n"/>
      <c r="DQ38" s="1800" t="n">
        <v>213.2599</v>
      </c>
      <c r="DR38" s="1614">
        <f>(DQ38-ER38)/ER38</f>
        <v/>
      </c>
      <c r="DS38" s="1712">
        <f>DM38+DO38+DQ38</f>
        <v/>
      </c>
      <c r="DT38" s="1800" t="n">
        <v>210.5397</v>
      </c>
      <c r="DU38" s="1614">
        <f>(DT38-ET38)/ET38</f>
        <v/>
      </c>
      <c r="DV38" s="1800" t="n">
        <v>222.2333</v>
      </c>
      <c r="DW38" s="1614">
        <f>(DV38-EV38)/EV38</f>
        <v/>
      </c>
      <c r="DX38" s="1800" t="n">
        <v>203.1977</v>
      </c>
      <c r="DY38" s="1614">
        <f>(DX38-EX38)/EX38</f>
        <v/>
      </c>
      <c r="DZ38" s="1800" t="n">
        <v>200.4787</v>
      </c>
      <c r="EA38" s="1614">
        <f>(DZ38-EZ38)/EZ38</f>
        <v/>
      </c>
      <c r="EB38" s="1800" t="n">
        <v>148.3964</v>
      </c>
      <c r="EC38" s="1614">
        <f>(EB38-FB38)/FB38</f>
        <v/>
      </c>
      <c r="ED38" s="1800" t="n">
        <v>171.5654</v>
      </c>
      <c r="EE38" s="1614">
        <f>(ED38-FD38)/FD38</f>
        <v/>
      </c>
      <c r="EF38" s="1800" t="n">
        <v>177.2809</v>
      </c>
      <c r="EG38" s="1614">
        <f>(EF38-FF38)/FF38</f>
        <v/>
      </c>
      <c r="EH38" s="1800" t="n">
        <v>176.0252</v>
      </c>
      <c r="EI38" s="1614">
        <f>(EH38-FH38)/FH38</f>
        <v/>
      </c>
      <c r="EJ38" s="1800" t="n">
        <v>178.1568</v>
      </c>
      <c r="EK38" s="1614">
        <f>(EJ38-FJ38)/FJ38</f>
        <v/>
      </c>
      <c r="EL38" s="1709">
        <f>DM38+DO38+DQ38+DT38+DV38+DX38+DZ38+EB38+ED38+EF38+EH38+EJ38</f>
        <v/>
      </c>
      <c r="EM38" s="1614">
        <f>(EL38-FL38)/FL38</f>
        <v/>
      </c>
      <c r="EN38" s="1802" t="n">
        <v>653</v>
      </c>
      <c r="EO38" s="1614">
        <f>(EN38-FN38)/FN38</f>
        <v/>
      </c>
      <c r="EP38" s="1800" t="n">
        <v>0</v>
      </c>
      <c r="EQ38" s="1614">
        <f>(EP38-FO38)/FO38</f>
        <v/>
      </c>
      <c r="ER38" s="1800" t="n">
        <v>18</v>
      </c>
      <c r="ES38" s="1614">
        <f>(ER38-FP38)/FP38</f>
        <v/>
      </c>
      <c r="ET38" s="1800" t="n">
        <v>179.9522</v>
      </c>
      <c r="EU38" s="1614">
        <f>(ET38-FQ38)/FQ38</f>
        <v/>
      </c>
      <c r="EV38" s="1800" t="n">
        <v>153</v>
      </c>
      <c r="EW38" s="1614">
        <f>(EV38-FR38)/FR38</f>
        <v/>
      </c>
      <c r="EX38" s="1800" t="n">
        <v>157</v>
      </c>
      <c r="EY38" s="1614">
        <f>(EX38-FS38)/FS38</f>
        <v/>
      </c>
      <c r="EZ38" s="1800" t="n">
        <v>157</v>
      </c>
      <c r="FA38" s="1614">
        <f>(EZ38-FT38)/FT38</f>
        <v/>
      </c>
      <c r="FB38" s="1800" t="n">
        <v>174.1766</v>
      </c>
      <c r="FC38" s="1614">
        <f>(FB38-FU38)/FU38</f>
        <v/>
      </c>
      <c r="FD38" s="1800" t="n">
        <v>185.8497</v>
      </c>
      <c r="FE38" s="1614">
        <f>(FD38-FV38)/FV38</f>
        <v/>
      </c>
      <c r="FF38" s="1800" t="n">
        <v>198.4985</v>
      </c>
      <c r="FG38" s="1614">
        <f>(FF38-FW38)/FW38</f>
        <v/>
      </c>
      <c r="FH38" s="1800" t="n">
        <v>182.9753</v>
      </c>
      <c r="FI38" s="1614">
        <f>(FH38-FY38)/FY38</f>
        <v/>
      </c>
      <c r="FJ38" s="1800" t="n">
        <v>181.4548</v>
      </c>
      <c r="FK38" s="1614">
        <f>(FJ38-GA38)/GA38</f>
        <v/>
      </c>
      <c r="FL38" s="1712">
        <f>EN38+EP38+ER38+ET38+EV38+EX38+EZ38+FB38+FD38+FF38+FH38+FJ38</f>
        <v/>
      </c>
      <c r="FM38" s="1614">
        <f>(FL38-(FN38+FO38+FP38+FQ38+FR38+FS38+FT38+FU38+FV38+FW38+FY38+GA38))/(FN38+FO38+FP38+FQ38+FR38+FS38+FT38+FU38+FV38+FW38+FY38+GA38)</f>
        <v/>
      </c>
      <c r="FN38" s="1802" t="n">
        <v>720</v>
      </c>
      <c r="FO38" s="1802" t="n">
        <v>733</v>
      </c>
      <c r="FP38" s="1802" t="n">
        <v>700</v>
      </c>
      <c r="FQ38" s="1802" t="n">
        <v>650</v>
      </c>
      <c r="FR38" s="1845" t="n">
        <v>658</v>
      </c>
      <c r="FS38" s="1845" t="n">
        <v>618</v>
      </c>
      <c r="FT38" s="1846" t="inlineStr">
        <is>
          <t>605.0000</t>
        </is>
      </c>
      <c r="FU38" s="1620" t="inlineStr">
        <is>
          <t>575.0000</t>
        </is>
      </c>
      <c r="FV38" s="1717" t="n">
        <v>650</v>
      </c>
      <c r="FW38" s="1717" t="n">
        <v>703</v>
      </c>
      <c r="FX38" s="1621">
        <f>(FW38-GY38)/GY38</f>
        <v/>
      </c>
      <c r="FY38" s="1717" t="n">
        <v>629</v>
      </c>
      <c r="FZ38" s="1621">
        <f>(FY38-HA38)/HA38</f>
        <v/>
      </c>
      <c r="GA38" s="1717" t="n">
        <v>642</v>
      </c>
      <c r="GB38" s="1621">
        <f>(GA38-HC38)/HC38</f>
        <v/>
      </c>
      <c r="GC38" s="1717">
        <f>FN38+FO38+FP38+FQ38+FR38+FS38+FT38+FU38+FV38+FW38+FY38+GA38</f>
        <v/>
      </c>
      <c r="GD38" s="1623">
        <f>(GC38-HE38)/HE38</f>
        <v/>
      </c>
      <c r="GE38" s="1560" t="n"/>
      <c r="GF38" s="1860" t="inlineStr">
        <is>
          <t>  </t>
        </is>
      </c>
      <c r="GG38" s="1980" t="n">
        <v>850</v>
      </c>
      <c r="GH38" s="1621">
        <f>(GG38-HJ38)/HJ38</f>
        <v/>
      </c>
      <c r="GI38" s="1717" t="n">
        <v>857</v>
      </c>
      <c r="GJ38" s="1621">
        <f>(GI38-HL38)/HL38</f>
        <v/>
      </c>
      <c r="GK38" s="1717" t="n">
        <v>938</v>
      </c>
      <c r="GL38" s="1621">
        <f>(GK38-HN38)/HN38</f>
        <v/>
      </c>
      <c r="GM38" s="1802" t="n">
        <v>776</v>
      </c>
      <c r="GN38" s="1621">
        <f>(GM38-HP38)/HP38</f>
        <v/>
      </c>
      <c r="GO38" s="1802" t="n">
        <v>784</v>
      </c>
      <c r="GP38" s="1621">
        <f>(GO38-HR38)/HR38</f>
        <v/>
      </c>
      <c r="GQ38" s="1717" t="n">
        <v>763</v>
      </c>
      <c r="GR38" s="1621">
        <f>(GQ38-HU38)/HU38</f>
        <v/>
      </c>
      <c r="GS38" s="1717" t="n">
        <v>750</v>
      </c>
      <c r="GT38" s="1621">
        <f>(GS38-HW38)/HW38</f>
        <v/>
      </c>
      <c r="GU38" s="1717" t="n">
        <v>700</v>
      </c>
      <c r="GV38" s="1621">
        <f>(GU38-HY38)/HY38</f>
        <v/>
      </c>
      <c r="GW38" s="1717" t="n">
        <v>752</v>
      </c>
      <c r="GX38" s="1621">
        <f>(GW38-IA38)/IA38</f>
        <v/>
      </c>
      <c r="GY38" s="1717" t="n">
        <v>808</v>
      </c>
      <c r="GZ38" s="1621">
        <f>(GY38-IC38)/IC38</f>
        <v/>
      </c>
      <c r="HA38" s="1717" t="n">
        <v>705</v>
      </c>
      <c r="HB38" s="1621">
        <f>(HA38-IE38)/IE38</f>
        <v/>
      </c>
      <c r="HC38" s="1717" t="n">
        <v>725</v>
      </c>
      <c r="HD38" s="1621">
        <f>(HC38-IG38)/IG38</f>
        <v/>
      </c>
      <c r="HE38" s="1717">
        <f>GG38+GI38+GK38+GM38+GO38+GQ38+GS38+GU38+GW38+GY38+HA38+HC38</f>
        <v/>
      </c>
      <c r="HF38" s="1717">
        <f>HC38+HA38+GY38+GW38+GU38+GS38+GQ38+GO38+GM38+GK38+GI38+GG38</f>
        <v/>
      </c>
      <c r="HG38" s="1623" t="n"/>
      <c r="HH38" s="1855" t="n"/>
      <c r="HI38" s="1743" t="n"/>
      <c r="HJ38" s="1980" t="n">
        <v>850</v>
      </c>
      <c r="HK38" s="1626">
        <f>(HJ38-IL38)/IL38</f>
        <v/>
      </c>
      <c r="HL38" s="1719" t="n">
        <v>950</v>
      </c>
      <c r="HM38" s="1626">
        <f>(HL38-IN38)/IN38</f>
        <v/>
      </c>
      <c r="HN38" s="1719" t="n">
        <v>912</v>
      </c>
      <c r="HO38" s="1723">
        <f>(HN38-IP38)/IP38</f>
        <v/>
      </c>
      <c r="HP38" s="1721" t="n">
        <v>776</v>
      </c>
      <c r="HQ38" s="1722">
        <f>(HP38-IR38)/IR38</f>
        <v/>
      </c>
      <c r="HR38" s="1721" t="n">
        <v>827</v>
      </c>
      <c r="HS38" s="1722">
        <f>(HR38-IT38)/IT38</f>
        <v/>
      </c>
      <c r="HT38" s="1723" t="n"/>
      <c r="HU38" s="1721" t="n">
        <v>793</v>
      </c>
      <c r="HV38" s="1722">
        <f>(HU38-IV38)/IV38</f>
        <v/>
      </c>
      <c r="HW38" s="1721" t="n">
        <v>780</v>
      </c>
      <c r="HX38" s="1722">
        <f>(HW38-IX38)/IX38</f>
        <v/>
      </c>
      <c r="HY38" s="1721" t="n">
        <v>748</v>
      </c>
      <c r="HZ38" s="1637">
        <f>(HY38-IZ38)/IZ38</f>
        <v/>
      </c>
      <c r="IA38" s="1721" t="n">
        <v>784</v>
      </c>
      <c r="IB38" s="1637">
        <f>(IA38-JB38)/JB38</f>
        <v/>
      </c>
      <c r="IC38" s="1721" t="n">
        <v>845</v>
      </c>
      <c r="ID38" s="1623">
        <f>(IC38-JD38)/JD38</f>
        <v/>
      </c>
      <c r="IE38" s="1721" t="n">
        <v>758</v>
      </c>
      <c r="IF38" s="1637">
        <f>(IE38-JF38)/JF38</f>
        <v/>
      </c>
      <c r="IG38" s="1721" t="n">
        <v>802</v>
      </c>
      <c r="IH38" s="1549">
        <f>(IG38-JH38)/JH38</f>
        <v/>
      </c>
      <c r="II38" s="1983">
        <f>HJ38+HL38+HN38+HP38+HR38+HU38+HW38+HY38+IA38+IC38+IE38+IG38</f>
        <v/>
      </c>
      <c r="IJ38" s="76">
        <f>II38/JJ38-1</f>
        <v/>
      </c>
      <c r="IK38" s="1561" t="n"/>
      <c r="IL38" s="1995" t="n">
        <v>839</v>
      </c>
      <c r="IM38" s="1539">
        <f>IL38/JN38-1</f>
        <v/>
      </c>
      <c r="IN38" s="1726" t="n">
        <v>1145</v>
      </c>
      <c r="IO38" s="1539">
        <f>IN38/JO38-1</f>
        <v/>
      </c>
      <c r="IP38" s="1545" t="n">
        <v>958</v>
      </c>
      <c r="IQ38" s="1641">
        <f>(IP38-JP38)/JP38</f>
        <v/>
      </c>
      <c r="IR38" s="1833" t="n">
        <v>820</v>
      </c>
      <c r="IS38" s="1539">
        <f>(IR38-JQ38)/JQ38</f>
        <v/>
      </c>
      <c r="IT38" s="1833" t="n">
        <v>859</v>
      </c>
      <c r="IU38" s="1539">
        <f>(IT38-JR38)/JR38</f>
        <v/>
      </c>
      <c r="IV38" s="1833" t="n">
        <v>812</v>
      </c>
      <c r="IW38" s="1668">
        <f>(IV38-JS38)/JS38</f>
        <v/>
      </c>
      <c r="IX38" s="1833" t="n">
        <v>823</v>
      </c>
      <c r="IY38" s="1668">
        <f>(IX38-JT38)/JT38</f>
        <v/>
      </c>
      <c r="IZ38" s="1726" t="n">
        <v>763</v>
      </c>
      <c r="JA38" s="1668">
        <f>(IZ38-JU38)/JU38</f>
        <v/>
      </c>
      <c r="JB38" s="1726" t="n">
        <v>801</v>
      </c>
      <c r="JC38" s="1727">
        <f>(JB38-JV38)/JV38</f>
        <v/>
      </c>
      <c r="JD38" s="1726" t="n">
        <v>852</v>
      </c>
      <c r="JE38" s="1672">
        <f>(JD38-JW38)/JW38</f>
        <v/>
      </c>
      <c r="JF38" s="1717" t="n">
        <v>721</v>
      </c>
      <c r="JG38" s="1645">
        <f>(JF38-JX38)/JX38</f>
        <v/>
      </c>
      <c r="JH38" s="1730" t="n">
        <v>772</v>
      </c>
      <c r="JI38" s="1645">
        <f>(JH38-JY38)/JY38</f>
        <v/>
      </c>
      <c r="JJ38" s="1985">
        <f>JH38+JF38+JD38+JB38+IZ38+IX38+IV38+IT38+IR38+IP38+IN38+IL38</f>
        <v/>
      </c>
      <c r="JK38" s="1645">
        <f>JJ38/JM38-1</f>
        <v/>
      </c>
      <c r="JL38" s="1647" t="n"/>
      <c r="JM38" s="1994" t="n">
        <v>10200.23</v>
      </c>
      <c r="JN38" s="1800" t="n">
        <v>818</v>
      </c>
      <c r="JO38" s="1800" t="n">
        <v>1129.16</v>
      </c>
      <c r="JP38" s="1800" t="n">
        <v>939</v>
      </c>
      <c r="JQ38" s="1800" t="n">
        <v>815</v>
      </c>
      <c r="JR38" s="1800" t="n">
        <v>852</v>
      </c>
      <c r="JS38" s="1800" t="n">
        <v>798</v>
      </c>
      <c r="JT38" s="1800" t="n">
        <v>836</v>
      </c>
      <c r="JU38" s="1800" t="n">
        <v>757</v>
      </c>
      <c r="JV38" s="1800" t="n">
        <v>822</v>
      </c>
      <c r="JW38" s="1800" t="n">
        <v>871</v>
      </c>
      <c r="JX38" s="1800" t="n">
        <v>737.0700000000001</v>
      </c>
      <c r="JY38" s="1800" t="n">
        <v>826</v>
      </c>
    </row>
    <row r="39" hidden="1" ht="28.8" customHeight="1" s="21">
      <c r="A39" s="2073" t="n"/>
      <c r="B39" s="1337" t="inlineStr">
        <is>
          <t>旅客周转量        （万人公里）</t>
        </is>
      </c>
      <c r="C39" s="1659" t="n">
        <v>7888.0719</v>
      </c>
      <c r="D39" s="1595">
        <f>C39/T39-1</f>
        <v/>
      </c>
      <c r="E39" s="1659" t="n">
        <v>9890.895399999999</v>
      </c>
      <c r="F39" s="1595">
        <f>E39/V39-1</f>
        <v/>
      </c>
      <c r="G39" s="1659" t="n">
        <v>9258.363600000001</v>
      </c>
      <c r="H39" s="1595">
        <f>G39/X39-1</f>
        <v/>
      </c>
      <c r="I39" s="1659" t="n">
        <v>9236.1468</v>
      </c>
      <c r="J39" s="1595">
        <f>I39/Z39-1</f>
        <v/>
      </c>
      <c r="K39" s="1659" t="n">
        <v>9544.8729</v>
      </c>
      <c r="L39" s="1595">
        <f>K39/AB39-1</f>
      </c>
      <c r="M39" s="1659" t="n">
        <v>9053.128</v>
      </c>
      <c r="N39" s="1595">
        <f>M39/AD39-1</f>
      </c>
      <c r="O39" s="1659" t="n">
        <v>8677.8103</v>
      </c>
      <c r="P39" s="1595">
        <f>O39/AF39-1</f>
      </c>
      <c r="Q39" s="1653">
        <f>G39+E39+C39+I39+K39+M39+O39</f>
      </c>
      <c r="R39" s="1595">
        <f>Q39/SUM(T39+V39+X39+Z39+AB39+AD39+AF39)-1</f>
      </c>
      <c r="S39" s="1595" t="n"/>
      <c r="T39" s="1659" t="n">
        <v>8652.7027</v>
      </c>
      <c r="U39" s="1683">
        <f>T39/AU39-1</f>
        <v/>
      </c>
      <c r="V39" s="1732" t="n">
        <v>8874.886</v>
      </c>
      <c r="W39" s="1684">
        <f>V39/AW39-1</f>
        <v/>
      </c>
      <c r="X39" s="1732" t="n">
        <v>8663.102699999999</v>
      </c>
      <c r="Y39" s="1684">
        <f>X39/AY39-1</f>
        <v/>
      </c>
      <c r="Z39" s="1732" t="n">
        <v>9201.867200000001</v>
      </c>
      <c r="AA39" s="1684">
        <f>Z39/BA39-1</f>
        <v/>
      </c>
      <c r="AB39" s="1659" t="n">
        <v>8984.2135</v>
      </c>
      <c r="AC39" s="1684">
        <f>AB39/BC39-1</f>
        <v/>
      </c>
      <c r="AD39" s="1659" t="n">
        <v>8588.2675</v>
      </c>
      <c r="AE39" s="1684">
        <f>AD39/BE39-1</f>
        <v/>
      </c>
      <c r="AF39" s="1659" t="n">
        <v>8528.6379</v>
      </c>
      <c r="AG39" s="1684">
        <f>AF39/BG39-1</f>
        <v/>
      </c>
      <c r="AH39" s="1659" t="n">
        <v>8864.1288</v>
      </c>
      <c r="AI39" s="1684">
        <f>AH39/BI39-1</f>
        <v/>
      </c>
      <c r="AJ39" s="1659" t="n">
        <v>8956.638300000001</v>
      </c>
      <c r="AK39" s="1684">
        <f>AJ39/BK39-1</f>
        <v/>
      </c>
      <c r="AL39" s="1659" t="n">
        <v>9643.3971</v>
      </c>
      <c r="AM39" s="1684">
        <f>AL39/BM39-1</f>
        <v/>
      </c>
      <c r="AN39" s="1659" t="n">
        <v>8993.585499999999</v>
      </c>
      <c r="AO39" s="1684">
        <f>AN39/BO39-1</f>
        <v/>
      </c>
      <c r="AP39" s="1659" t="n">
        <v>8330.8369</v>
      </c>
      <c r="AQ39" s="1684">
        <f>AP39/BQ39-1</f>
        <v/>
      </c>
      <c r="AR39" s="1748">
        <f>X39+T39+V39+Z39+AB39+AD39+AF39+AH39+AJ39+AL39+AN39+AP39</f>
      </c>
      <c r="AS39" s="1595">
        <f>AR39/(AU39+AW39+AY39+BA39+BC39+BE39+BG39+BI39+BK39+BM39+BO39+BQ39)-1</f>
        <v/>
      </c>
      <c r="AT39" s="1597" t="n"/>
      <c r="AU39" s="1731" t="n">
        <v>6827.7155</v>
      </c>
      <c r="AV39" s="1595" t="n">
        <v>-0.156823652482169</v>
      </c>
      <c r="AW39" s="1659" t="n">
        <v>7273.4122</v>
      </c>
      <c r="AX39" s="1649">
        <f>AW39/BX39-1</f>
        <v/>
      </c>
      <c r="AY39" s="1659" t="n">
        <v>6992.3083</v>
      </c>
      <c r="AZ39" s="1649">
        <f>AY39/BZ39-1</f>
        <v/>
      </c>
      <c r="BA39" s="1659" t="n">
        <v>7303.4141</v>
      </c>
      <c r="BB39" s="1649">
        <f>BA39/CB39-1</f>
        <v/>
      </c>
      <c r="BC39" s="1733" t="n">
        <v>7190.1009</v>
      </c>
      <c r="BD39" s="1649">
        <f>BC39/CD39-1</f>
        <v/>
      </c>
      <c r="BE39" s="1659" t="n">
        <v>6705.5898</v>
      </c>
      <c r="BF39" s="1649">
        <f>BE39/CF39-1</f>
        <v/>
      </c>
      <c r="BG39" s="1659" t="n">
        <v>6622.5097</v>
      </c>
      <c r="BH39" s="1649">
        <f>BG39/CH39-1</f>
        <v/>
      </c>
      <c r="BI39" s="1659" t="n">
        <v>9086.399799999999</v>
      </c>
      <c r="BJ39" s="1649">
        <f>BI39/CJ39-1</f>
        <v/>
      </c>
      <c r="BK39" s="1659" t="n">
        <v>10672.3079</v>
      </c>
      <c r="BL39" s="1649">
        <f>BK39/CL39-1</f>
        <v/>
      </c>
      <c r="BM39" s="1659" t="n">
        <v>11591.1821</v>
      </c>
      <c r="BN39" s="1649">
        <f>BM39/CN39-1</f>
        <v/>
      </c>
      <c r="BO39" s="1659" t="n">
        <v>9597.021000000001</v>
      </c>
      <c r="BP39" s="1649">
        <f>BO39/CP39-1</f>
        <v/>
      </c>
      <c r="BQ39" s="1659" t="n">
        <v>8521.7629</v>
      </c>
      <c r="BR39" s="1649">
        <f>BQ39/CR39-1</f>
        <v/>
      </c>
      <c r="BS39" s="1653">
        <f>AU39+AW39+AY39+BA39+BC39+BE39+BG39+BI39+BK39+BM39+BO39+BQ39</f>
        <v/>
      </c>
      <c r="BT39" s="1595">
        <f>BS39/CT39-1</f>
        <v/>
      </c>
      <c r="BU39" s="1651" t="n"/>
      <c r="BV39" s="1731" t="n">
        <v>8097.6127</v>
      </c>
      <c r="BW39" s="1649">
        <f>BV39/CX39-1</f>
        <v/>
      </c>
      <c r="BX39" s="1731" t="n">
        <v>9018.924800000001</v>
      </c>
      <c r="BY39" s="1861">
        <f>BX39/CY39-1</f>
        <v/>
      </c>
      <c r="BZ39" s="1862" t="n">
        <v>8754.3835</v>
      </c>
      <c r="CA39" s="1595">
        <f>BZ39/CZ39-1</f>
        <v/>
      </c>
      <c r="CB39" s="1653" t="n">
        <v>8635.141600000001</v>
      </c>
      <c r="CC39" s="1595" t="n">
        <v>0.245173370425</v>
      </c>
      <c r="CD39" s="1659" t="n">
        <v>8225.2181</v>
      </c>
      <c r="CE39" s="1595">
        <f>CD39/DB39-1</f>
        <v/>
      </c>
      <c r="CF39" s="1659" t="n">
        <v>7524.5983</v>
      </c>
      <c r="CG39" s="1595">
        <f>CF39/DC39-1</f>
        <v/>
      </c>
      <c r="CH39" s="1659" t="n">
        <v>7612.0761</v>
      </c>
      <c r="CI39" s="1595">
        <f>CH39/DD39-1</f>
        <v/>
      </c>
      <c r="CJ39" s="1653" t="n">
        <v>7759.8975</v>
      </c>
      <c r="CK39" s="1595">
        <f>CJ39/DE39-1</f>
        <v/>
      </c>
      <c r="CL39" s="1653">
        <f>6518.1528+CL41</f>
        <v/>
      </c>
      <c r="CM39" s="1595">
        <f>CL39/DF39-1</f>
        <v/>
      </c>
      <c r="CN39" s="1653">
        <f>6621.5284+CN41</f>
        <v/>
      </c>
      <c r="CO39" s="1595">
        <f>CN39/DG39-1</f>
        <v/>
      </c>
      <c r="CP39" s="1653" t="n">
        <v>6758.7347</v>
      </c>
      <c r="CQ39" s="1595">
        <f>CP39/DH39-1</f>
        <v/>
      </c>
      <c r="CR39" s="1653" t="n">
        <v>6339.759</v>
      </c>
      <c r="CS39" s="1595">
        <f>CR39/DI39-1</f>
        <v/>
      </c>
      <c r="CT39" s="1653">
        <f>BV39+BX39+BZ39+CB39+CD39+CF39+CH39+CJ39+CL39+CN39+CP39+CR39</f>
        <v/>
      </c>
      <c r="CU39" s="1595">
        <f>CT39/SUM(CX39:DI39)-1</f>
        <v/>
      </c>
      <c r="CV39" s="1657">
        <f>CR39/CP39-1</f>
        <v/>
      </c>
      <c r="CW39" s="1657" t="n"/>
      <c r="CX39" s="1747" t="n">
        <v>11933.0038</v>
      </c>
      <c r="CY39" s="1731" t="n">
        <v>12796.0688</v>
      </c>
      <c r="CZ39" s="1731" t="n">
        <v>8907.092000000001</v>
      </c>
      <c r="DA39" s="1748" t="n">
        <v>6934.891</v>
      </c>
      <c r="DB39" s="1659" t="n">
        <v>6943.9068</v>
      </c>
      <c r="DC39" s="1659" t="n">
        <v>7719.0061</v>
      </c>
      <c r="DD39" s="1653" t="n">
        <v>8031.3051</v>
      </c>
      <c r="DE39" s="1653" t="n">
        <v>7747.6432</v>
      </c>
      <c r="DF39" s="1653" t="n">
        <v>7763.4915</v>
      </c>
      <c r="DG39" s="1653" t="n">
        <v>6972.3396</v>
      </c>
      <c r="DH39" s="1653" t="n">
        <v>4148.3749</v>
      </c>
      <c r="DI39" s="1653" t="n">
        <v>4698.6169</v>
      </c>
      <c r="DJ39" s="1653" t="n">
        <v>94595.73970000001</v>
      </c>
      <c r="DK39" s="1660" t="n">
        <v>-0.324406653758029</v>
      </c>
      <c r="DL39" s="1661" t="n"/>
      <c r="DM39" s="1735" t="n">
        <v>9835.744500000001</v>
      </c>
      <c r="DN39" s="219">
        <f>(DM39-DV39)/DV39</f>
        <v/>
      </c>
      <c r="DO39" s="1554" t="n">
        <v>12229.2263</v>
      </c>
      <c r="DP39" s="1555" t="n"/>
      <c r="DQ39" s="1554" t="n">
        <v>13338.1853</v>
      </c>
      <c r="DR39" s="76">
        <f>(DQ39-ER39)/ER39</f>
        <v/>
      </c>
      <c r="DS39" s="1736">
        <f>DM39+DO39+DQ39</f>
        <v/>
      </c>
      <c r="DT39" s="1554" t="n">
        <v>13442.9753</v>
      </c>
      <c r="DU39" s="76">
        <f>(DT39-ET39)/ET39</f>
        <v/>
      </c>
      <c r="DV39" s="1554" t="n">
        <v>14042.9576</v>
      </c>
      <c r="DW39" s="76">
        <f>(DV39-EV39)/EV39</f>
        <v/>
      </c>
      <c r="DX39" s="1554" t="n">
        <v>12434.7222</v>
      </c>
      <c r="DY39" s="76">
        <f>(DX39-EX39)/EX39</f>
        <v/>
      </c>
      <c r="DZ39" s="1554" t="n">
        <v>11895.2987</v>
      </c>
      <c r="EA39" s="76">
        <f>(DZ39-EZ39)/EZ39</f>
        <v/>
      </c>
      <c r="EB39" s="1554" t="n">
        <v>8891.2552</v>
      </c>
      <c r="EC39" s="76">
        <f>(EB39-FB39)/FB39</f>
        <v/>
      </c>
      <c r="ED39" s="1554" t="n">
        <v>10393.7435</v>
      </c>
      <c r="EE39" s="76">
        <f>(ED39-FD39)/FD39</f>
        <v/>
      </c>
      <c r="EF39" s="1554" t="n">
        <v>11402.7587</v>
      </c>
      <c r="EG39" s="76">
        <f>(EF39-FF39)/FF39</f>
        <v/>
      </c>
      <c r="EH39" s="1554" t="n">
        <v>11087.3647</v>
      </c>
      <c r="EI39" s="76">
        <f>(EH39-FH39)/FH39</f>
        <v/>
      </c>
      <c r="EJ39" s="1554" t="n">
        <v>11024.5237</v>
      </c>
      <c r="EK39" s="76">
        <f>(EJ39-FJ39)/FJ39</f>
        <v/>
      </c>
      <c r="EL39" s="1731">
        <f>DM39+DO39+DQ39+DT39+DV39+DX39+DZ39+EB39+ED39+EF39+EH39+EJ39</f>
        <v/>
      </c>
      <c r="EM39" s="76">
        <f>(EL39-FL39)/FL39</f>
        <v/>
      </c>
      <c r="EN39" s="1775" t="n">
        <v>31245</v>
      </c>
      <c r="EO39" s="76">
        <f>(EN39-FN39)/FN39</f>
        <v/>
      </c>
      <c r="EP39" s="1554" t="n">
        <v>0</v>
      </c>
      <c r="EQ39" s="76">
        <f>(EP39-FO39)/FO39</f>
        <v/>
      </c>
      <c r="ER39" s="1554" t="n">
        <v>6787</v>
      </c>
      <c r="ES39" s="76">
        <f>(ER39-FP39)/FP39</f>
        <v/>
      </c>
      <c r="ET39" s="1554" t="n">
        <v>8694.4953</v>
      </c>
      <c r="EU39" s="76">
        <f>(ET39-FQ39)/FQ39</f>
        <v/>
      </c>
      <c r="EV39" s="1554" t="n">
        <v>7898</v>
      </c>
      <c r="EW39" s="76">
        <f>(EV39-FR39)/FR39</f>
        <v/>
      </c>
      <c r="EX39" s="1554" t="n">
        <v>8004</v>
      </c>
      <c r="EY39" s="76">
        <f>(EX39-FS39)/FS39</f>
        <v/>
      </c>
      <c r="EZ39" s="1554" t="n">
        <v>8450</v>
      </c>
      <c r="FA39" s="76">
        <f>(EZ39-FT39)/FT39</f>
        <v/>
      </c>
      <c r="FB39" s="1554" t="n">
        <v>9193.0219</v>
      </c>
      <c r="FC39" s="76">
        <f>(FB39-FU39)/FU39</f>
        <v/>
      </c>
      <c r="FD39" s="1554" t="n">
        <v>8764.0416</v>
      </c>
      <c r="FE39" s="76">
        <f>(FD39-FV39)/FV39</f>
        <v/>
      </c>
      <c r="FF39" s="1554" t="n">
        <v>9699.259099999999</v>
      </c>
      <c r="FG39" s="76">
        <f>(FF39-FW39)/FW39</f>
        <v/>
      </c>
      <c r="FH39" s="1554" t="n">
        <v>8293.019</v>
      </c>
      <c r="FI39" s="76">
        <f>(FH39-FY39)/FY39</f>
        <v/>
      </c>
      <c r="FJ39" s="1554" t="n">
        <v>8871.07</v>
      </c>
      <c r="FK39" s="76">
        <f>(FJ39-GA39)/GA39</f>
        <v/>
      </c>
      <c r="FL39" s="1736">
        <f>EN39+EP39+ER39+ET39+EV39+EX39+EZ39+FB39+FD39+FF39+FH39+FJ39</f>
        <v/>
      </c>
      <c r="FM39" s="76">
        <f>(FL39-(FN39+FO39+FP39+FQ39+FR39+FS39+FT39+FU39+FV39+FW39+FY39+GA39))/(FN39+FO39+FP39+FQ39+FR39+FS39+FT39+FU39+FV39+FW39+FY39+GA39)</f>
        <v/>
      </c>
      <c r="FN39" s="1775" t="n">
        <v>35280</v>
      </c>
      <c r="FO39" s="1775" t="n">
        <v>35819</v>
      </c>
      <c r="FP39" s="1775" t="n">
        <v>34900</v>
      </c>
      <c r="FQ39" s="1775" t="n">
        <v>30762</v>
      </c>
      <c r="FR39" s="1848" t="n">
        <v>31122</v>
      </c>
      <c r="FS39" s="1848" t="n">
        <v>31191</v>
      </c>
      <c r="FT39" s="1849" t="inlineStr">
        <is>
          <t>30,086.0000</t>
        </is>
      </c>
      <c r="FU39" s="1738" t="inlineStr">
        <is>
          <t>31,110.0000</t>
        </is>
      </c>
      <c r="FV39" s="1737" t="n">
        <v>34759</v>
      </c>
      <c r="FW39" s="1737" t="n">
        <v>30409</v>
      </c>
      <c r="FX39" s="1668">
        <f>(FW39-GY39)/GY39</f>
        <v/>
      </c>
      <c r="FY39" s="1737" t="n">
        <v>32456</v>
      </c>
      <c r="FZ39" s="1668">
        <f>(FY39-HA39)/HA39</f>
        <v/>
      </c>
      <c r="GA39" s="1737" t="n">
        <v>42379</v>
      </c>
      <c r="GB39" s="1668">
        <f>(GA39-HC39)/HC39</f>
        <v/>
      </c>
      <c r="GC39" s="1726">
        <f>FN39+FO39+FP39+FQ39+FR39+FS39+FT39+FU39+FV39+FW39+FY39+GA39</f>
        <v/>
      </c>
      <c r="GD39" s="1739">
        <f>(GC39-HE39)/HE39</f>
        <v/>
      </c>
      <c r="GE39" s="1670" t="n"/>
      <c r="GF39" s="2003" t="n"/>
      <c r="GG39" s="1988" t="n">
        <v>38096</v>
      </c>
      <c r="GH39" s="76">
        <f>(GG39-HJ39)/HJ39</f>
        <v/>
      </c>
      <c r="GI39" s="1736" t="n">
        <v>36997</v>
      </c>
      <c r="GJ39" s="76">
        <f>(GI39-HL39)/HL39</f>
        <v/>
      </c>
      <c r="GK39" s="1736" t="n">
        <v>44086</v>
      </c>
      <c r="GL39" s="76">
        <f>(GK39-HN39)/HN39</f>
        <v/>
      </c>
      <c r="GM39" s="1554" t="n">
        <v>35173</v>
      </c>
      <c r="GN39" s="76">
        <f>(GM39-HP39)/HP39</f>
        <v/>
      </c>
      <c r="GO39" s="1554" t="n">
        <v>36758</v>
      </c>
      <c r="GP39" s="76">
        <f>(GO39-HR39)/HR39</f>
        <v/>
      </c>
      <c r="GQ39" s="1736" t="n">
        <v>36895</v>
      </c>
      <c r="GR39" s="76">
        <f>(GQ39-HU39)/HU39</f>
        <v/>
      </c>
      <c r="GS39" s="1736" t="n">
        <v>36058</v>
      </c>
      <c r="GT39" s="76">
        <f>(GS39-HW39)/HW39</f>
        <v/>
      </c>
      <c r="GU39" s="1736" t="n">
        <v>36208</v>
      </c>
      <c r="GV39" s="76">
        <f>(GU39-HY39)/HY39</f>
        <v/>
      </c>
      <c r="GW39" s="1736" t="n">
        <v>39309</v>
      </c>
      <c r="GX39" s="76">
        <f>(GW39-IA39)/IA39</f>
        <v/>
      </c>
      <c r="GY39" s="1736" t="n">
        <v>35009</v>
      </c>
      <c r="GZ39" s="76">
        <f>(GY39-IC39)/IC39</f>
        <v/>
      </c>
      <c r="HA39" s="1736" t="n">
        <v>36078</v>
      </c>
      <c r="HB39" s="76">
        <f>(HA39-IE39)/IE39</f>
        <v/>
      </c>
      <c r="HC39" s="1736" t="n">
        <v>49078</v>
      </c>
      <c r="HD39" s="76">
        <f>(HC39-IG39)/IG39</f>
        <v/>
      </c>
      <c r="HE39" s="1726">
        <f>GG39+GI39+GK39+GM39+GO39+GQ39+GS39+GU39+GW39+GY39+HA39+HC39</f>
        <v/>
      </c>
      <c r="HF39" s="1736">
        <f>HC39+HA39+GY39+GW39+GU39+GS39+GQ39+GO39+GM39+GK39+GI39+GG39</f>
        <v/>
      </c>
      <c r="HG39" s="1641" t="n"/>
      <c r="HH39" s="1857" t="n"/>
      <c r="HI39" s="1749" t="n"/>
      <c r="HJ39" s="1988" t="n">
        <v>38096</v>
      </c>
      <c r="HK39" s="1672">
        <f>(HJ39-IL39)/IL39</f>
        <v/>
      </c>
      <c r="HL39" s="1740" t="n">
        <v>40096</v>
      </c>
      <c r="HM39" s="1672">
        <f>(HL39-IN39)/IN39</f>
        <v/>
      </c>
      <c r="HN39" s="1740" t="n">
        <v>42096</v>
      </c>
      <c r="HO39" s="1678">
        <f>(HN39-IP39)/IP39</f>
        <v/>
      </c>
      <c r="HP39" s="1741" t="n">
        <v>35173</v>
      </c>
      <c r="HQ39" s="1555">
        <f>(HP39-IR39)/IR39</f>
        <v/>
      </c>
      <c r="HR39" s="1741" t="n">
        <v>40963</v>
      </c>
      <c r="HS39" s="1555">
        <f>(HR39-IT39)/IT39</f>
        <v/>
      </c>
      <c r="HT39" s="1678" t="n"/>
      <c r="HU39" s="1741" t="n">
        <v>37769</v>
      </c>
      <c r="HV39" s="1555">
        <f>(HU39-IV39)/IV39</f>
        <v/>
      </c>
      <c r="HW39" s="1741" t="n">
        <v>37709</v>
      </c>
      <c r="HX39" s="1555">
        <f>(HW39-IX39)/IX39</f>
        <v/>
      </c>
      <c r="HY39" s="1741" t="n">
        <v>38809</v>
      </c>
      <c r="HZ39" s="1677">
        <f>(HY39-IZ39)/IZ39</f>
        <v/>
      </c>
      <c r="IA39" s="1741" t="n">
        <v>40931</v>
      </c>
      <c r="IB39" s="1680">
        <f>(IA39-JB39)/JB39</f>
        <v/>
      </c>
      <c r="IC39" s="1741" t="n">
        <v>36170</v>
      </c>
      <c r="ID39" s="1760">
        <f>(IC39-JD39)/JD39</f>
        <v/>
      </c>
      <c r="IE39" s="1741" t="n">
        <v>38222</v>
      </c>
      <c r="IF39" s="1549">
        <f>(IE39-JF39)/JF39</f>
        <v/>
      </c>
      <c r="IG39" s="1741" t="n">
        <v>56222</v>
      </c>
      <c r="IH39" s="1549">
        <f>(IG39-JH39)/JH39</f>
        <v/>
      </c>
      <c r="II39" s="1983">
        <f>HJ39+HL39+HN39+HP39+HR39+HU39+HW39+HY39+IA39+IC39+IE39+IG39</f>
        <v/>
      </c>
      <c r="IJ39" s="76">
        <f>II39/JJ39-1</f>
        <v/>
      </c>
      <c r="IK39" s="1561" t="n"/>
      <c r="IL39" s="1992" t="n">
        <v>37424</v>
      </c>
      <c r="IM39" s="1555">
        <f>IL39/JN39-1</f>
        <v/>
      </c>
      <c r="IN39" s="1736" t="n">
        <v>47959</v>
      </c>
      <c r="IO39" s="1555">
        <f>IN39/JO39-1</f>
        <v/>
      </c>
      <c r="IP39" s="1554" t="n">
        <v>44077</v>
      </c>
      <c r="IQ39" s="1641">
        <f>(IP39-JP39)/JP39</f>
        <v/>
      </c>
      <c r="IR39" s="1836" t="n">
        <v>35077</v>
      </c>
      <c r="IS39" s="1555">
        <f>(IR39-JQ39)/JQ39</f>
        <v/>
      </c>
      <c r="IT39" s="1836" t="n">
        <v>42357</v>
      </c>
      <c r="IU39" s="1555">
        <f>(IT39-JR39)/JR39</f>
        <v/>
      </c>
      <c r="IV39" s="1836" t="n">
        <v>38766</v>
      </c>
      <c r="IW39" s="76">
        <f>(IV39-JS39)/JS39</f>
        <v/>
      </c>
      <c r="IX39" s="1836" t="n">
        <v>39579</v>
      </c>
      <c r="IY39" s="76">
        <f>(IX39-JT39)/JT39</f>
        <v/>
      </c>
      <c r="IZ39" s="1736" t="n">
        <v>39232</v>
      </c>
      <c r="JA39" s="76">
        <f>(IZ39-JU39)/JU39</f>
        <v/>
      </c>
      <c r="JB39" s="1736" t="n">
        <v>42079</v>
      </c>
      <c r="JC39" s="1641">
        <f>(JB39-JV39)/JV39</f>
        <v/>
      </c>
      <c r="JD39" s="1736" t="n">
        <v>36587</v>
      </c>
      <c r="JE39" s="1672">
        <f>(JD39-JW39)/JW39</f>
        <v/>
      </c>
      <c r="JF39" s="1736" t="n">
        <v>32516</v>
      </c>
      <c r="JG39" s="1672">
        <f>(JF39-JX39)/JX39</f>
        <v/>
      </c>
      <c r="JH39" s="1736" t="n">
        <v>54310</v>
      </c>
      <c r="JI39" s="1672">
        <f>(JH39-JY39)/JY39</f>
        <v/>
      </c>
      <c r="JJ39" s="1985">
        <f>JH39+JF39+JD39+JB39+IZ39+IX39+IV39+IT39+IR39+IP39+IN39+IL39</f>
        <v/>
      </c>
      <c r="JK39" s="1645">
        <f>JJ39/JM39-1</f>
        <v/>
      </c>
      <c r="JL39" s="1647" t="n"/>
      <c r="JM39" s="1992" t="n">
        <v>490220.220948149</v>
      </c>
      <c r="JN39" s="1554" t="n">
        <v>34850.5747132482</v>
      </c>
      <c r="JO39" s="1554" t="n">
        <v>47171.1641104136</v>
      </c>
      <c r="JP39" s="1554" t="n">
        <v>42962.3775543921</v>
      </c>
      <c r="JQ39" s="1554" t="n">
        <v>34810.6128798827</v>
      </c>
      <c r="JR39" s="1554" t="n">
        <v>41930.3898989681</v>
      </c>
      <c r="JS39" s="1554" t="n">
        <v>37878.4935140176</v>
      </c>
      <c r="JT39" s="1554" t="n">
        <v>40052.6806226767</v>
      </c>
      <c r="JU39" s="1554" t="n">
        <v>38924.0047286557</v>
      </c>
      <c r="JV39" s="1554" t="n">
        <v>43234.9640063535</v>
      </c>
      <c r="JW39" s="1554" t="n">
        <v>37198.8928106547</v>
      </c>
      <c r="JX39" s="1554" t="n">
        <v>32750.4102196077</v>
      </c>
      <c r="JY39" s="1554" t="n">
        <v>58455.6558892782</v>
      </c>
    </row>
    <row r="40" ht="28.8" customHeight="1" s="21">
      <c r="A40" s="2073" t="n"/>
      <c r="B40" s="1337" t="inlineStr">
        <is>
          <t>其中个体客运量     （万人）</t>
        </is>
      </c>
      <c r="C40" s="1659" t="n">
        <v>3.6318</v>
      </c>
      <c r="D40" s="1595">
        <f>C40/T40-1</f>
        <v/>
      </c>
      <c r="E40" s="1659" t="n">
        <v>1.8462</v>
      </c>
      <c r="F40" s="1595">
        <f>E40/V40-1</f>
        <v/>
      </c>
      <c r="G40" s="1659" t="n">
        <v>1.1319</v>
      </c>
      <c r="H40" s="1595">
        <f>G40/X40-1</f>
        <v/>
      </c>
      <c r="I40" s="1659" t="n">
        <v>0.9238</v>
      </c>
      <c r="J40" s="1595">
        <f>I40/Z40-1</f>
        <v/>
      </c>
      <c r="K40" s="1659" t="n">
        <v>1.0415</v>
      </c>
      <c r="L40" s="1595">
        <f>K40/AB40-1</f>
      </c>
      <c r="M40" s="1659" t="n">
        <v>0.9698</v>
      </c>
      <c r="N40" s="1595">
        <f>M40/AD40-1</f>
      </c>
      <c r="O40" s="2234" t="n">
        <v>0.5886</v>
      </c>
      <c r="P40" s="1595">
        <f>O40/AF40-1</f>
      </c>
      <c r="Q40" s="1653">
        <f>G40+E40+C40+I40+K40+M40+O40</f>
      </c>
      <c r="R40" s="1595">
        <f>Q40/SUM(T40+V40+X40+Z40+AB40+AD40+AF40)-1</f>
      </c>
      <c r="S40" s="1595" t="n"/>
      <c r="T40" s="1659" t="n">
        <v>20.5573</v>
      </c>
      <c r="U40" s="1683">
        <f>T40/AU40-1</f>
        <v/>
      </c>
      <c r="V40" s="1659" t="n">
        <v>15.5603</v>
      </c>
      <c r="W40" s="1684">
        <f>V40/AW40-1</f>
        <v/>
      </c>
      <c r="X40" s="1659" t="n">
        <v>14.2747</v>
      </c>
      <c r="Y40" s="1684">
        <f>X40/AY40-1</f>
        <v/>
      </c>
      <c r="Z40" s="1659" t="n">
        <v>12.2994</v>
      </c>
      <c r="AA40" s="1684">
        <f>Z40/BA40-1</f>
        <v/>
      </c>
      <c r="AB40" s="1659" t="n">
        <v>12.2994</v>
      </c>
      <c r="AC40" s="1684">
        <f>AB40/BC40-1</f>
        <v/>
      </c>
      <c r="AD40" s="1659" t="n">
        <v>11.3883</v>
      </c>
      <c r="AE40" s="1684">
        <f>AD40/BE40-1</f>
        <v/>
      </c>
      <c r="AF40" s="1659" t="n">
        <v>10.6428</v>
      </c>
      <c r="AG40" s="1684">
        <f>AF40/BG40-1</f>
        <v/>
      </c>
      <c r="AH40" s="1659" t="n">
        <v>10.2329</v>
      </c>
      <c r="AI40" s="1684">
        <f>AH40/BI40-1</f>
        <v/>
      </c>
      <c r="AJ40" s="1659" t="n">
        <v>10.4666</v>
      </c>
      <c r="AK40" s="1684">
        <f>AJ40/BK40-1</f>
        <v/>
      </c>
      <c r="AL40" s="1659" t="n">
        <v>6.2611</v>
      </c>
      <c r="AM40" s="1684">
        <f>AL40/BM40-1</f>
        <v/>
      </c>
      <c r="AN40" s="1659" t="n">
        <v>6.2611</v>
      </c>
      <c r="AO40" s="1684">
        <f>AN40/BO40-1</f>
        <v/>
      </c>
      <c r="AP40" s="1659" t="n">
        <v>6.2152</v>
      </c>
      <c r="AQ40" s="1684">
        <f>AP40/BQ40-1</f>
        <v/>
      </c>
      <c r="AR40" s="1748">
        <f>X40+T40+V40+Z40+AB40+AD40+AF40+AH40+AJ40+AL40+AN40+AP40</f>
      </c>
      <c r="AS40" s="1595">
        <f>AR40/(AU40+AW40+AY40+BA40+BC40+BE40+BG40+BI40+BK40+BM40+BO40+BQ40)-1</f>
        <v/>
      </c>
      <c r="AT40" s="1597" t="n"/>
      <c r="AU40" s="1731" t="n">
        <v>20.6453</v>
      </c>
      <c r="AV40" s="1595" t="n">
        <v>-0.302935764328522</v>
      </c>
      <c r="AW40" s="1659" t="n">
        <v>19.5674</v>
      </c>
      <c r="AX40" s="1649">
        <f>AW40/BX40-1</f>
        <v/>
      </c>
      <c r="AY40" s="1731" t="n">
        <v>15.3955</v>
      </c>
      <c r="AZ40" s="1649">
        <f>AY40/BZ40-1</f>
        <v/>
      </c>
      <c r="BA40" s="1731" t="n">
        <v>15.6584</v>
      </c>
      <c r="BB40" s="1649">
        <f>BA40/CB40-1</f>
        <v/>
      </c>
      <c r="BC40" s="1753" t="n">
        <v>17.5292</v>
      </c>
      <c r="BD40" s="1649">
        <f>BC40/CD40-1</f>
        <v/>
      </c>
      <c r="BE40" s="1731" t="n">
        <v>15.987</v>
      </c>
      <c r="BF40" s="1649">
        <f>BE40/CF40-1</f>
        <v/>
      </c>
      <c r="BG40" s="1731" t="n">
        <v>14.6395</v>
      </c>
      <c r="BH40" s="1649">
        <f>BG40/CH40-1</f>
        <v/>
      </c>
      <c r="BI40" s="1731" t="n">
        <v>15.9817</v>
      </c>
      <c r="BJ40" s="1649">
        <f>BI40/CJ40-1</f>
        <v/>
      </c>
      <c r="BK40" s="1731" t="n">
        <v>24.8882</v>
      </c>
      <c r="BL40" s="1649">
        <f>BK40/CL40-1</f>
        <v/>
      </c>
      <c r="BM40" s="1731" t="n">
        <v>27.5241</v>
      </c>
      <c r="BN40" s="1649">
        <f>BM40/CN40-1</f>
        <v/>
      </c>
      <c r="BO40" s="1731" t="n">
        <v>25.551</v>
      </c>
      <c r="BP40" s="1649">
        <f>BO40/CP40-1</f>
        <v/>
      </c>
      <c r="BQ40" s="1731" t="n">
        <v>21.2169</v>
      </c>
      <c r="BR40" s="1649">
        <f>BQ40/CR40-1</f>
        <v/>
      </c>
      <c r="BS40" s="1653">
        <f>AU40+AW40+AY40+BA40+BC40+BE40+BG40+BI40+BK40+BM40+BO40+BQ40</f>
        <v/>
      </c>
      <c r="BT40" s="1595">
        <f>BS40/CT40-1</f>
        <v/>
      </c>
      <c r="BU40" s="1651" t="n"/>
      <c r="BV40" s="1731" t="n">
        <v>29.6175</v>
      </c>
      <c r="BW40" s="1649">
        <f>BV40/CX40-1</f>
        <v/>
      </c>
      <c r="BX40" s="1731" t="n">
        <v>25.9519</v>
      </c>
      <c r="BY40" s="1861">
        <f>BX40/CY40-1</f>
        <v/>
      </c>
      <c r="BZ40" s="1862" t="n">
        <v>26.6913</v>
      </c>
      <c r="CA40" s="1595">
        <f>BZ40/CZ40-1</f>
        <v/>
      </c>
      <c r="CB40" s="1653" t="n">
        <v>28.2857</v>
      </c>
      <c r="CC40" s="1595" t="n">
        <v>0.09068859943394331</v>
      </c>
      <c r="CD40" s="1659" t="n">
        <v>30.3305</v>
      </c>
      <c r="CE40" s="1595">
        <f>CD40/DB40-1</f>
        <v/>
      </c>
      <c r="CF40" s="1659" t="n">
        <v>31.8895</v>
      </c>
      <c r="CG40" s="1595">
        <f>CF40/DC40-1</f>
        <v/>
      </c>
      <c r="CH40" s="1659" t="n">
        <v>27.4304</v>
      </c>
      <c r="CI40" s="1595">
        <f>CH40/DD40-1</f>
        <v/>
      </c>
      <c r="CJ40" s="1653" t="n">
        <v>24.3541</v>
      </c>
      <c r="CK40" s="1595">
        <f>CJ40/DE40-1</f>
        <v/>
      </c>
      <c r="CL40" s="1653" t="n">
        <v>23.414</v>
      </c>
      <c r="CM40" s="1595">
        <f>CL40/DF40-1</f>
        <v/>
      </c>
      <c r="CN40" s="1653" t="n">
        <v>21.1691</v>
      </c>
      <c r="CO40" s="1595">
        <f>CN40/DG40-1</f>
        <v/>
      </c>
      <c r="CP40" s="1653" t="n">
        <v>18.1234</v>
      </c>
      <c r="CQ40" s="1595">
        <f>CP40/DH40-1</f>
        <v/>
      </c>
      <c r="CR40" s="1653" t="n">
        <v>15.5274</v>
      </c>
      <c r="CS40" s="1595">
        <f>CR40/DI40-1</f>
        <v/>
      </c>
      <c r="CT40" s="1653">
        <f>BV40+BX40+BZ40+CB40+CD40+CF40+CH40+CJ40+CL40+CN40+CP40+CR40</f>
        <v/>
      </c>
      <c r="CU40" s="1595">
        <f>CT40/SUM(CX40:DI40)-1</f>
        <v/>
      </c>
      <c r="CV40" s="1657">
        <f>CR40/CP40-1</f>
        <v/>
      </c>
      <c r="CW40" s="1657" t="n"/>
      <c r="CX40" s="1747" t="n">
        <v>31.8611</v>
      </c>
      <c r="CY40" s="1731" t="n">
        <v>32.8857</v>
      </c>
      <c r="CZ40" s="1731" t="n">
        <v>27.9107</v>
      </c>
      <c r="DA40" s="1748" t="n">
        <v>25.9338</v>
      </c>
      <c r="DB40" s="1659" t="n">
        <v>25.9516</v>
      </c>
      <c r="DC40" s="1659" t="n">
        <v>25.0338</v>
      </c>
      <c r="DD40" s="1653" t="n">
        <v>27.6621</v>
      </c>
      <c r="DE40" s="1653" t="n">
        <v>25.6622</v>
      </c>
      <c r="DF40" s="1653" t="n">
        <v>26.9101</v>
      </c>
      <c r="DG40" s="1653" t="n">
        <v>25.9518</v>
      </c>
      <c r="DH40" s="1653" t="n">
        <v>20.4298</v>
      </c>
      <c r="DI40" s="1653" t="n">
        <v>19.8485</v>
      </c>
      <c r="DJ40" s="1653" t="n">
        <v>316.0412</v>
      </c>
      <c r="DK40" s="1660" t="n">
        <v>-0.229714144211861</v>
      </c>
      <c r="DL40" s="1661" t="n"/>
      <c r="DM40" s="1735" t="n">
        <v>31.341</v>
      </c>
      <c r="DN40" s="219" t="n"/>
      <c r="DO40" s="1554" t="n">
        <v>49.402</v>
      </c>
      <c r="DP40" s="1555" t="n"/>
      <c r="DQ40" s="1554" t="n">
        <v>42.398</v>
      </c>
      <c r="DR40" s="76">
        <f>(DQ40-ER40)/ER40</f>
        <v/>
      </c>
      <c r="DS40" s="1736">
        <f>DM40+DO40+DQ40</f>
        <v/>
      </c>
      <c r="DT40" s="1554" t="n">
        <v>32.544</v>
      </c>
      <c r="DU40" s="76">
        <f>(DT40-ET40)/ET40</f>
        <v/>
      </c>
      <c r="DV40" s="1554" t="n">
        <v>43.8686</v>
      </c>
      <c r="DW40" s="76">
        <f>(DV40-EV40)/EV40</f>
        <v/>
      </c>
      <c r="DX40" s="1554" t="n">
        <v>34.733</v>
      </c>
      <c r="DY40" s="76">
        <f>(DX40-EX40)/EX40</f>
        <v/>
      </c>
      <c r="DZ40" s="1554" t="n">
        <v>36.1002</v>
      </c>
      <c r="EA40" s="76">
        <f>(DZ40-EZ40)/EZ40</f>
        <v/>
      </c>
      <c r="EB40" s="1554" t="n">
        <v>25.1084</v>
      </c>
      <c r="EC40" s="76">
        <f>(EB40-FB40)/FB40</f>
        <v/>
      </c>
      <c r="ED40" s="1554" t="n">
        <v>30.7422</v>
      </c>
      <c r="EE40" s="76">
        <f>(ED40-FD40)/FD40</f>
        <v/>
      </c>
      <c r="EF40" s="1554" t="n">
        <v>28.4426</v>
      </c>
      <c r="EG40" s="76">
        <f>(EF40-FF40)/FF40</f>
        <v/>
      </c>
      <c r="EH40" s="1554" t="n">
        <v>27.5623</v>
      </c>
      <c r="EI40" s="76">
        <f>(EH40-FH40)/FH40</f>
        <v/>
      </c>
      <c r="EJ40" s="1554" t="n">
        <v>28.0485</v>
      </c>
      <c r="EK40" s="76">
        <f>(EJ40-FJ40)/FJ40</f>
        <v/>
      </c>
      <c r="EL40" s="1731">
        <f>DM40+DO40+DQ40+DT40+DV40+DX40+DZ40+EB40+ED40+EF40+EH40+EJ40</f>
        <v/>
      </c>
      <c r="EM40" s="76">
        <f>(EL40-FL40)/FL40</f>
        <v/>
      </c>
      <c r="EN40" s="76" t="n"/>
      <c r="EO40" s="76" t="n"/>
      <c r="EP40" s="1553" t="n"/>
      <c r="EQ40" s="76" t="n"/>
      <c r="ER40" s="1553" t="n"/>
      <c r="ES40" s="76" t="n"/>
      <c r="ET40" s="1553" t="n"/>
      <c r="EU40" s="76" t="n"/>
      <c r="EV40" s="1553" t="n"/>
      <c r="EW40" s="76" t="n"/>
      <c r="EX40" s="1553" t="n"/>
      <c r="EY40" s="76" t="n"/>
      <c r="EZ40" s="1553" t="n"/>
      <c r="FA40" s="76" t="n"/>
      <c r="FB40" s="1553" t="n"/>
      <c r="FC40" s="76" t="n"/>
      <c r="FD40" s="1553" t="n"/>
      <c r="FE40" s="76" t="n"/>
      <c r="FF40" s="1553" t="n"/>
      <c r="FG40" s="76" t="n"/>
      <c r="FH40" s="1553" t="n"/>
      <c r="FI40" s="76" t="n"/>
      <c r="FJ40" s="1553" t="n"/>
      <c r="FK40" s="76" t="n"/>
      <c r="FL40" s="1736">
        <f>EN40+EP40+ER40+ET40+EV40+EX40+EZ40+FB40+FD40+FF40+FH40+FJ40</f>
        <v/>
      </c>
      <c r="FM40" s="76" t="n"/>
      <c r="FN40" s="1567" t="n"/>
      <c r="FO40" s="1567" t="n"/>
      <c r="FP40" s="1567" t="n"/>
      <c r="FQ40" s="1567" t="n"/>
      <c r="FR40" s="1852" t="n"/>
      <c r="FS40" s="1852" t="n"/>
      <c r="FT40" s="1853" t="n"/>
      <c r="FU40" s="1755" t="n"/>
      <c r="FV40" s="1754" t="n"/>
      <c r="FW40" s="1754" t="n"/>
      <c r="FX40" s="1668" t="n"/>
      <c r="FY40" s="1754" t="n"/>
      <c r="FZ40" s="1668" t="n"/>
      <c r="GA40" s="1754" t="n"/>
      <c r="GB40" s="1668" t="n"/>
      <c r="GC40" s="1669" t="n"/>
      <c r="GD40" s="1756" t="n"/>
      <c r="GE40" s="1670" t="n"/>
      <c r="GF40" s="1863" t="n"/>
      <c r="GG40" s="1757" t="n"/>
      <c r="GH40" s="1660" t="n"/>
      <c r="GI40" s="1758" t="n"/>
      <c r="GJ40" s="1660" t="n"/>
      <c r="GK40" s="1758" t="n"/>
      <c r="GL40" s="1660" t="n"/>
      <c r="GM40" s="1864" t="n"/>
      <c r="GN40" s="1660" t="n"/>
      <c r="GO40" s="1864" t="n"/>
      <c r="GP40" s="1660" t="n"/>
      <c r="GQ40" s="1791" t="n"/>
      <c r="GR40" s="1660" t="n"/>
      <c r="GS40" s="1758" t="n"/>
      <c r="GT40" s="1660" t="n"/>
      <c r="GU40" s="1758" t="n"/>
      <c r="GV40" s="1660" t="n"/>
      <c r="GW40" s="1758" t="n"/>
      <c r="GX40" s="1660" t="n"/>
      <c r="GY40" s="1758" t="n"/>
      <c r="GZ40" s="1660" t="n"/>
      <c r="HA40" s="1758" t="n"/>
      <c r="HB40" s="1660" t="n"/>
      <c r="HC40" s="1758" t="n"/>
      <c r="HD40" s="1660" t="n"/>
      <c r="HE40" s="1671" t="n"/>
      <c r="HF40" s="1758" t="n"/>
      <c r="HG40" s="1760" t="n"/>
      <c r="HH40" s="1857" t="n"/>
      <c r="HI40" s="1749" t="n"/>
      <c r="HJ40" s="1757" t="n"/>
      <c r="HK40" s="1761" t="n"/>
      <c r="HL40" s="1762" t="n"/>
      <c r="HM40" s="1761" t="n"/>
      <c r="HN40" s="1762" t="n"/>
      <c r="HO40" s="1763" t="n"/>
      <c r="HP40" s="1764" t="n"/>
      <c r="HQ40" s="1765" t="n"/>
      <c r="HR40" s="1764" t="n"/>
      <c r="HS40" s="1765" t="n"/>
      <c r="HT40" s="1763" t="n"/>
      <c r="HU40" s="1764" t="n"/>
      <c r="HV40" s="1765" t="n"/>
      <c r="HW40" s="1764" t="n"/>
      <c r="HX40" s="1765" t="n"/>
      <c r="HY40" s="1764" t="n"/>
      <c r="HZ40" s="1680" t="n"/>
      <c r="IA40" s="1764" t="n"/>
      <c r="IB40" s="1680" t="n"/>
      <c r="IC40" s="1764" t="n"/>
      <c r="ID40" s="1760" t="n"/>
      <c r="IE40" s="1764" t="n"/>
      <c r="IF40" s="1549" t="n"/>
      <c r="IG40" s="1764" t="n"/>
      <c r="IH40" s="1549" t="n"/>
      <c r="II40" s="1638" t="n"/>
      <c r="IJ40" s="76" t="n"/>
      <c r="IK40" s="1561" t="n"/>
      <c r="IL40" s="1787" t="n"/>
      <c r="IM40" s="1765" t="n"/>
      <c r="IN40" s="1758" t="n"/>
      <c r="IO40" s="1765" t="n"/>
      <c r="IP40" s="1784" t="n"/>
      <c r="IQ40" s="1641" t="n"/>
      <c r="IR40" s="1843" t="n"/>
      <c r="IS40" s="1765" t="n"/>
      <c r="IT40" s="1843" t="n"/>
      <c r="IU40" s="1765" t="n"/>
      <c r="IV40" s="1843" t="n"/>
      <c r="IW40" s="1761" t="n"/>
      <c r="IX40" s="1866" t="n"/>
      <c r="IY40" s="1761" t="n"/>
      <c r="IZ40" s="1769" t="n"/>
      <c r="JA40" s="1761" t="n"/>
      <c r="JB40" s="1769" t="n"/>
      <c r="JC40" s="1760" t="n"/>
      <c r="JD40" s="1769" t="n"/>
      <c r="JE40" s="1672" t="n"/>
      <c r="JF40" s="1769" t="n"/>
      <c r="JG40" s="1672" t="n"/>
      <c r="JH40" s="1769" t="n"/>
      <c r="JI40" s="1672" t="n"/>
      <c r="JJ40" s="1985">
        <f>JH40+JF40+JD40+JB40+IZ40+IX40+IV40+IT40+IR40+IP40+IN40+IL40</f>
        <v/>
      </c>
      <c r="JK40" s="1645" t="n"/>
      <c r="JL40" s="1647" t="n"/>
      <c r="JM40" s="1551" t="n"/>
      <c r="JN40" s="1339" t="n"/>
      <c r="JO40" s="1339" t="n"/>
      <c r="JP40" s="1339" t="n"/>
      <c r="JQ40" s="1339" t="n"/>
      <c r="JR40" s="1339" t="n"/>
      <c r="JS40" s="1339" t="n"/>
      <c r="JT40" s="1339" t="n"/>
      <c r="JU40" s="1339" t="n"/>
      <c r="JV40" s="1339" t="n"/>
      <c r="JW40" s="1339" t="n"/>
      <c r="JX40" s="1339" t="n"/>
      <c r="JY40" s="1339" t="n"/>
    </row>
    <row r="41" ht="28.8" customHeight="1" s="21">
      <c r="A41" s="1978" t="n"/>
      <c r="B41" s="1696" t="inlineStr">
        <is>
          <t>其中个体旅客周转量（万人公里）</t>
        </is>
      </c>
      <c r="C41" s="1659" t="n">
        <v>139.6202</v>
      </c>
      <c r="D41" s="1595">
        <f>C41/T41-1</f>
        <v/>
      </c>
      <c r="E41" s="1659" t="n">
        <v>54.9222</v>
      </c>
      <c r="F41" s="1595">
        <f>E41/V41-1</f>
        <v/>
      </c>
      <c r="G41" s="1659" t="n">
        <v>34.3465</v>
      </c>
      <c r="H41" s="1595">
        <f>G41/X41-1</f>
        <v/>
      </c>
      <c r="I41" s="1659" t="n">
        <v>30.2418</v>
      </c>
      <c r="J41" s="1595">
        <f>I41/Z41-1</f>
        <v/>
      </c>
      <c r="K41" s="1659" t="n">
        <v>34.0819</v>
      </c>
      <c r="L41" s="1595">
        <f>K41/AB41-1</f>
      </c>
      <c r="M41" s="1659" t="n">
        <v>28.8824</v>
      </c>
      <c r="N41" s="1595">
        <f>M41/AD41-1</f>
      </c>
      <c r="O41" s="2235" t="n">
        <v>17.5992</v>
      </c>
      <c r="P41" s="1595">
        <f>O41/AF41-1</f>
      </c>
      <c r="Q41" s="1653">
        <f>G41+E41+C41+I41+K41+M41+O41</f>
      </c>
      <c r="R41" s="1595">
        <f>Q41/SUM(T41+V41+X41+Z41+AB41+AD41+AF41)-1</f>
      </c>
      <c r="S41" s="1595" t="n"/>
      <c r="T41" s="1659" t="n">
        <v>708.3473</v>
      </c>
      <c r="U41" s="1595">
        <f>T41/AU41-1</f>
        <v/>
      </c>
      <c r="V41" s="1659" t="n">
        <v>445.9546</v>
      </c>
      <c r="W41" s="1649">
        <f>V41/AW41-1</f>
        <v/>
      </c>
      <c r="X41" s="1659" t="n">
        <v>418.3438</v>
      </c>
      <c r="Y41" s="1649">
        <f>X41/AY41-1</f>
        <v/>
      </c>
      <c r="Z41" s="1659" t="n">
        <v>363.1841</v>
      </c>
      <c r="AA41" s="1649">
        <f>Z41/BA41-1</f>
        <v/>
      </c>
      <c r="AB41" s="1659" t="n">
        <v>363.1841</v>
      </c>
      <c r="AC41" s="1649">
        <f>AB41/BC41-1</f>
        <v/>
      </c>
      <c r="AD41" s="1659" t="n">
        <v>319.5814</v>
      </c>
      <c r="AE41" s="1649">
        <f>AD41/BE41-1</f>
        <v/>
      </c>
      <c r="AF41" s="1659" t="n">
        <v>303.0666</v>
      </c>
      <c r="AG41" s="1649">
        <f>AF41/BG41-1</f>
        <v/>
      </c>
      <c r="AH41" s="1659" t="n">
        <v>287.3358</v>
      </c>
      <c r="AI41" s="1649">
        <f>AH41/BI41-1</f>
        <v/>
      </c>
      <c r="AJ41" s="1659" t="n">
        <v>293.9957</v>
      </c>
      <c r="AK41" s="1649">
        <f>AJ41/BK41-1</f>
        <v/>
      </c>
      <c r="AL41" s="1659" t="n">
        <v>178.4537</v>
      </c>
      <c r="AM41" s="1649">
        <f>AL41/BM41-1</f>
        <v/>
      </c>
      <c r="AN41" s="1659" t="n">
        <v>178.4537</v>
      </c>
      <c r="AO41" s="1649">
        <f>AN41/BO41-1</f>
        <v/>
      </c>
      <c r="AP41" s="1659" t="n">
        <v>203.9378</v>
      </c>
      <c r="AQ41" s="1649">
        <f>AP41/BQ41-1</f>
        <v/>
      </c>
      <c r="AR41" s="1748">
        <f>X41+T41+V41+Z41+AB41+AD41+AF41+AH41+AJ41+AL41+AN41+AP41</f>
      </c>
      <c r="AS41" s="1595">
        <f>AR41/(AU41+AW41+AY41+BA41+BC41+BE41+BG41+BI41+BK41+BM41+BO41+BQ41)-1</f>
        <v/>
      </c>
      <c r="AT41" s="1597" t="n"/>
      <c r="AU41" s="1732" t="n">
        <v>538.038</v>
      </c>
      <c r="AV41" s="1683" t="n">
        <v>-0.389651789175207</v>
      </c>
      <c r="AW41" s="1697" t="n">
        <v>518.2736</v>
      </c>
      <c r="AX41" s="1684">
        <f>AW41/BX41-1</f>
        <v/>
      </c>
      <c r="AY41" s="1731" t="n">
        <v>482.0587</v>
      </c>
      <c r="AZ41" s="1684">
        <f>AY41/BZ41-1</f>
        <v/>
      </c>
      <c r="BA41" s="1731" t="n">
        <v>491.5546</v>
      </c>
      <c r="BB41" s="1684">
        <f>BA41/CB41-1</f>
        <v/>
      </c>
      <c r="BC41" s="1753" t="n">
        <v>513.0015</v>
      </c>
      <c r="BD41" s="1684">
        <f>BC41/CD41-1</f>
        <v/>
      </c>
      <c r="BE41" s="1731" t="n">
        <v>449.3149</v>
      </c>
      <c r="BF41" s="1684">
        <f>BE41/CF41-1</f>
        <v/>
      </c>
      <c r="BG41" s="1731" t="n">
        <v>376.2071</v>
      </c>
      <c r="BH41" s="1684">
        <f>BG41/CH41-1</f>
        <v/>
      </c>
      <c r="BI41" s="1731" t="n">
        <v>454.9571</v>
      </c>
      <c r="BJ41" s="1684">
        <f>BI41/CJ41-1</f>
        <v/>
      </c>
      <c r="BK41" s="1731" t="n">
        <v>807.4675</v>
      </c>
      <c r="BL41" s="1684">
        <f>BK41/CL41-1</f>
        <v/>
      </c>
      <c r="BM41" s="1731" t="n">
        <v>881.6878</v>
      </c>
      <c r="BN41" s="1684">
        <f>BM41/CN41-1</f>
        <v/>
      </c>
      <c r="BO41" s="1731" t="n">
        <v>773.6538</v>
      </c>
      <c r="BP41" s="1684">
        <f>BO41/CP41-1</f>
        <v/>
      </c>
      <c r="BQ41" s="1731" t="n">
        <v>620.6433</v>
      </c>
      <c r="BR41" s="1684">
        <f>BQ41/CR41-1</f>
        <v/>
      </c>
      <c r="BS41" s="1653">
        <f>AU41+AW41+AY41+BA41+BC41+BE41+BG41+BI41+BK41+BM41+BO41+BQ41</f>
        <v/>
      </c>
      <c r="BT41" s="1595">
        <f>BS41/CT41-1</f>
        <v/>
      </c>
      <c r="BU41" s="1651" t="n"/>
      <c r="BV41" s="1732" t="n">
        <v>881.5263</v>
      </c>
      <c r="BW41" s="1684">
        <f>BV41/CX41-1</f>
        <v/>
      </c>
      <c r="BX41" s="1732" t="n">
        <v>780.4365</v>
      </c>
      <c r="BY41" s="1684">
        <f>BX41/CY41-1</f>
        <v/>
      </c>
      <c r="BZ41" s="1697" t="n">
        <v>774.8878999999999</v>
      </c>
      <c r="CA41" s="1595">
        <f>BZ41/CZ41-1</f>
        <v/>
      </c>
      <c r="CB41" s="1653" t="n">
        <v>863.7725</v>
      </c>
      <c r="CC41" s="1595" t="n">
        <v>0.209768117127433</v>
      </c>
      <c r="CD41" s="1659" t="n">
        <v>928.323</v>
      </c>
      <c r="CE41" s="1595">
        <f>CD41/DB41-1</f>
        <v/>
      </c>
      <c r="CF41" s="1659" t="n">
        <v>801.6953999999999</v>
      </c>
      <c r="CG41" s="1595">
        <f>CF41/DC41-1</f>
        <v/>
      </c>
      <c r="CH41" s="1659" t="n">
        <v>680.6631</v>
      </c>
      <c r="CI41" s="1595">
        <f>CH41/DD41-1</f>
        <v/>
      </c>
      <c r="CJ41" s="1653" t="n">
        <v>675.1547</v>
      </c>
      <c r="CK41" s="1595">
        <f>CJ41/DE41-1</f>
        <v/>
      </c>
      <c r="CL41" s="1653" t="n">
        <v>605.2851000000001</v>
      </c>
      <c r="CM41" s="1595">
        <f>CL41/DF41-1</f>
        <v/>
      </c>
      <c r="CN41" s="1653" t="n">
        <v>663.0793</v>
      </c>
      <c r="CO41" s="1595">
        <f>CN41/DG41-1</f>
        <v/>
      </c>
      <c r="CP41" s="1653" t="n">
        <v>547.6377</v>
      </c>
      <c r="CQ41" s="1595">
        <f>CP41/DH41-1</f>
        <v/>
      </c>
      <c r="CR41" s="1653" t="n">
        <v>422.6001</v>
      </c>
      <c r="CS41" s="1595">
        <f>CR41/DI41-1</f>
        <v/>
      </c>
      <c r="CT41" s="1653">
        <f>BV41+BX41+BZ41+CB41+CD41+CF41+CH41+CJ41+CL41+CN41+CP41+CR41</f>
        <v/>
      </c>
      <c r="CU41" s="1595">
        <f>CT41/SUM(CX41:DI41)-1</f>
        <v/>
      </c>
      <c r="CV41" s="1657">
        <f>CR41/CP41-1</f>
        <v/>
      </c>
      <c r="CW41" s="1657" t="n"/>
      <c r="CX41" s="1734" t="n">
        <v>1027.7698</v>
      </c>
      <c r="CY41" s="1732" t="n">
        <v>944.0263</v>
      </c>
      <c r="CZ41" s="1732" t="n">
        <v>808.5848</v>
      </c>
      <c r="DA41" s="1732" t="n">
        <v>713.9983999999999</v>
      </c>
      <c r="DB41" s="1697" t="n">
        <v>728.4865</v>
      </c>
      <c r="DC41" s="1697" t="n">
        <v>737.5323</v>
      </c>
      <c r="DD41" s="1697" t="n">
        <v>874.0502</v>
      </c>
      <c r="DE41" s="1697" t="n">
        <v>681.4953</v>
      </c>
      <c r="DF41" s="1697" t="n">
        <v>770.2313</v>
      </c>
      <c r="DG41" s="1697" t="n">
        <v>676.9826</v>
      </c>
      <c r="DH41" s="1697" t="n">
        <v>457.0115</v>
      </c>
      <c r="DI41" s="1697" t="n">
        <v>525.5996</v>
      </c>
      <c r="DJ41" s="1697" t="n">
        <v>8945.768599999999</v>
      </c>
      <c r="DK41" s="1702" t="n">
        <v>-0.27088938424486</v>
      </c>
      <c r="DL41" s="1661" t="n"/>
      <c r="DM41" s="1735" t="n">
        <v>1096.935</v>
      </c>
      <c r="DN41" s="219" t="n"/>
      <c r="DO41" s="1554" t="n">
        <v>1729.07</v>
      </c>
      <c r="DP41" s="1555" t="n"/>
      <c r="DQ41" s="1554" t="n">
        <v>1483.93</v>
      </c>
      <c r="DR41" s="76">
        <f>(DQ41-ER41)/ER41</f>
        <v/>
      </c>
      <c r="DS41" s="1736">
        <f>DM41+DO41+DQ41</f>
        <v/>
      </c>
      <c r="DT41" s="1554" t="n">
        <v>911.232</v>
      </c>
      <c r="DU41" s="76">
        <f>(DT41-ET41)/ET41</f>
        <v/>
      </c>
      <c r="DV41" s="1554" t="n">
        <v>1267.1661</v>
      </c>
      <c r="DW41" s="76">
        <f>(DV41-EV41)/EV41</f>
        <v/>
      </c>
      <c r="DX41" s="1554" t="n">
        <v>941.5374</v>
      </c>
      <c r="DY41" s="76">
        <f>(DX41-EX41)/EX41</f>
        <v/>
      </c>
      <c r="DZ41" s="1554" t="n">
        <v>849.664</v>
      </c>
      <c r="EA41" s="76">
        <f>(DZ41-EZ41)/EZ41</f>
        <v/>
      </c>
      <c r="EB41" s="1554" t="n">
        <v>680.7145</v>
      </c>
      <c r="EC41" s="76">
        <f>(EB41-FB41)/FB41</f>
        <v/>
      </c>
      <c r="ED41" s="1554" t="n">
        <v>835.1998</v>
      </c>
      <c r="EE41" s="76">
        <f>(ED41-FD41)/FD41</f>
        <v/>
      </c>
      <c r="EF41" s="1554" t="n">
        <v>847.0324000000001</v>
      </c>
      <c r="EG41" s="76">
        <f>(EF41-FF41)/FF41</f>
        <v/>
      </c>
      <c r="EH41" s="1554" t="n">
        <v>801.5624</v>
      </c>
      <c r="EI41" s="76">
        <f>(EH41-FH41)/FH41</f>
        <v/>
      </c>
      <c r="EJ41" s="1554" t="n">
        <v>825.3822</v>
      </c>
      <c r="EK41" s="76">
        <f>(EJ41-FJ41)/FJ41</f>
        <v/>
      </c>
      <c r="EL41" s="1731">
        <f>DM41+DO41+DQ41+DT41+DV41+DX41+DZ41+EB41+ED41+EF41+EH41+EJ41</f>
        <v/>
      </c>
      <c r="EM41" s="76">
        <f>(EL41-FL41)/FL41</f>
        <v/>
      </c>
      <c r="EN41" s="76" t="n"/>
      <c r="EO41" s="76" t="n"/>
      <c r="EP41" s="1553" t="n"/>
      <c r="EQ41" s="76" t="n"/>
      <c r="ER41" s="1553" t="n"/>
      <c r="ES41" s="76" t="n"/>
      <c r="ET41" s="1553" t="n"/>
      <c r="EU41" s="76" t="n"/>
      <c r="EV41" s="1553" t="n"/>
      <c r="EW41" s="76" t="n"/>
      <c r="EX41" s="1553" t="n"/>
      <c r="EY41" s="76" t="n"/>
      <c r="EZ41" s="1553" t="n"/>
      <c r="FA41" s="76" t="n"/>
      <c r="FB41" s="1553" t="n"/>
      <c r="FC41" s="76" t="n"/>
      <c r="FD41" s="1553" t="n"/>
      <c r="FE41" s="76" t="n"/>
      <c r="FF41" s="1553" t="n"/>
      <c r="FG41" s="76" t="n"/>
      <c r="FH41" s="1553" t="n"/>
      <c r="FI41" s="76" t="n"/>
      <c r="FJ41" s="1553" t="n"/>
      <c r="FK41" s="76" t="n"/>
      <c r="FL41" s="1736">
        <f>EN41+EP41+ER41+ET41+EV41+EX41+EZ41+FB41+FD41+FF41+FH41+FJ41</f>
        <v/>
      </c>
      <c r="FM41" s="76" t="n"/>
      <c r="FN41" s="1567" t="n"/>
      <c r="FO41" s="1567" t="n"/>
      <c r="FP41" s="1567" t="n"/>
      <c r="FQ41" s="1567" t="n"/>
      <c r="FR41" s="1852" t="n"/>
      <c r="FS41" s="1852" t="n"/>
      <c r="FT41" s="1853" t="n"/>
      <c r="FU41" s="1755" t="n"/>
      <c r="FV41" s="1754" t="n"/>
      <c r="FW41" s="1754" t="n"/>
      <c r="FX41" s="1668" t="n"/>
      <c r="FY41" s="1754" t="n"/>
      <c r="FZ41" s="1668" t="n"/>
      <c r="GA41" s="1754" t="n"/>
      <c r="GB41" s="1668" t="n"/>
      <c r="GC41" s="1669" t="n"/>
      <c r="GD41" s="1756" t="n"/>
      <c r="GE41" s="1670" t="n"/>
      <c r="GF41" s="1863" t="n"/>
      <c r="GG41" s="1757" t="n"/>
      <c r="GH41" s="1660" t="n"/>
      <c r="GI41" s="1758" t="n"/>
      <c r="GJ41" s="1660" t="n"/>
      <c r="GK41" s="1758" t="n"/>
      <c r="GL41" s="1660" t="n"/>
      <c r="GM41" s="1864" t="n"/>
      <c r="GN41" s="1660" t="n"/>
      <c r="GO41" s="1864" t="n"/>
      <c r="GP41" s="1660" t="n"/>
      <c r="GQ41" s="1791" t="n"/>
      <c r="GR41" s="1660" t="n"/>
      <c r="GS41" s="1758" t="n"/>
      <c r="GT41" s="1660" t="n"/>
      <c r="GU41" s="1758" t="n"/>
      <c r="GV41" s="1660" t="n"/>
      <c r="GW41" s="1758" t="n"/>
      <c r="GX41" s="1660" t="n"/>
      <c r="GY41" s="1758" t="n"/>
      <c r="GZ41" s="1660" t="n"/>
      <c r="HA41" s="1758" t="n"/>
      <c r="HB41" s="1660" t="n"/>
      <c r="HC41" s="1758" t="n"/>
      <c r="HD41" s="1660" t="n"/>
      <c r="HE41" s="1671" t="n"/>
      <c r="HF41" s="1758" t="n"/>
      <c r="HG41" s="1760" t="n"/>
      <c r="HH41" s="1857" t="n"/>
      <c r="HI41" s="1749" t="n"/>
      <c r="HJ41" s="1757" t="n"/>
      <c r="HK41" s="1761" t="n"/>
      <c r="HL41" s="1762" t="n"/>
      <c r="HM41" s="1761" t="n"/>
      <c r="HN41" s="1762" t="n"/>
      <c r="HO41" s="1763" t="n"/>
      <c r="HP41" s="1764" t="n"/>
      <c r="HQ41" s="1765" t="n"/>
      <c r="HR41" s="1764" t="n"/>
      <c r="HS41" s="1765" t="n"/>
      <c r="HT41" s="1763" t="n"/>
      <c r="HU41" s="1764" t="n"/>
      <c r="HV41" s="1765" t="n"/>
      <c r="HW41" s="1764" t="n"/>
      <c r="HX41" s="1765" t="n"/>
      <c r="HY41" s="1764" t="n"/>
      <c r="HZ41" s="1680" t="n"/>
      <c r="IA41" s="1764" t="n"/>
      <c r="IB41" s="1680" t="n"/>
      <c r="IC41" s="1764" t="n"/>
      <c r="ID41" s="1760" t="n"/>
      <c r="IE41" s="1764" t="n"/>
      <c r="IF41" s="1549" t="n"/>
      <c r="IG41" s="1764" t="n"/>
      <c r="IH41" s="1549" t="n"/>
      <c r="II41" s="1638" t="n"/>
      <c r="IJ41" s="76" t="n"/>
      <c r="IK41" s="1561" t="n"/>
      <c r="IL41" s="1787" t="n"/>
      <c r="IM41" s="1765" t="n"/>
      <c r="IN41" s="1758" t="n"/>
      <c r="IO41" s="1765" t="n"/>
      <c r="IP41" s="1784" t="n"/>
      <c r="IQ41" s="1641" t="n"/>
      <c r="IR41" s="1843" t="n"/>
      <c r="IS41" s="1765" t="n"/>
      <c r="IT41" s="1843" t="n"/>
      <c r="IU41" s="1765" t="n"/>
      <c r="IV41" s="1843" t="n"/>
      <c r="IW41" s="1761" t="n"/>
      <c r="IX41" s="1866" t="n"/>
      <c r="IY41" s="1761" t="n"/>
      <c r="IZ41" s="1769" t="n"/>
      <c r="JA41" s="1761" t="n"/>
      <c r="JB41" s="1769" t="n"/>
      <c r="JC41" s="1760" t="n"/>
      <c r="JD41" s="1769" t="n"/>
      <c r="JE41" s="1672" t="n"/>
      <c r="JF41" s="1769" t="n"/>
      <c r="JG41" s="1672" t="n"/>
      <c r="JH41" s="1769" t="n"/>
      <c r="JI41" s="1672" t="n"/>
      <c r="JJ41" s="1985">
        <f>JH41+JF41+JD41+JB41+IZ41+IX41+IV41+IT41+IR41+IP41+IN41+IL41</f>
        <v/>
      </c>
      <c r="JK41" s="1645" t="n"/>
      <c r="JL41" s="1647" t="n"/>
      <c r="JM41" s="1551" t="n"/>
      <c r="JN41" s="1339" t="n"/>
      <c r="JO41" s="1339" t="n"/>
      <c r="JP41" s="1339" t="n"/>
      <c r="JQ41" s="1339" t="n"/>
      <c r="JR41" s="1339" t="n"/>
      <c r="JS41" s="1339" t="n"/>
      <c r="JT41" s="1339" t="n"/>
      <c r="JU41" s="1339" t="n"/>
      <c r="JV41" s="1339" t="n"/>
      <c r="JW41" s="1339" t="n"/>
      <c r="JX41" s="1339" t="n"/>
      <c r="JY41" s="1339" t="n"/>
    </row>
    <row r="42" hidden="1" ht="28.8" customFormat="1" customHeight="1" s="260">
      <c r="A42" s="1536" t="inlineStr">
        <is>
          <t>咸宁市</t>
        </is>
      </c>
      <c r="B42" s="1593" t="inlineStr">
        <is>
          <t>客运量            （万人）</t>
        </is>
      </c>
      <c r="C42" s="1653" t="n">
        <v>39.3094</v>
      </c>
      <c r="D42" s="1595">
        <f>C42/T42-1</f>
        <v/>
      </c>
      <c r="E42" s="1659" t="n">
        <v>56.4335</v>
      </c>
      <c r="F42" s="1595">
        <f>E42/V42-1</f>
        <v/>
      </c>
      <c r="G42" s="1659" t="n">
        <v>56.8116</v>
      </c>
      <c r="H42" s="1595">
        <f>G42/X42-1</f>
        <v/>
      </c>
      <c r="I42" s="1659" t="n">
        <v>58.6924</v>
      </c>
      <c r="J42" s="1595">
        <f>I42/Z42-1</f>
        <v/>
      </c>
      <c r="K42" s="1659" t="n">
        <v>58.0517</v>
      </c>
      <c r="L42" s="1595">
        <f>K42/AB42-1</f>
      </c>
      <c r="M42" s="1659" t="n">
        <v>52.6658</v>
      </c>
      <c r="N42" s="1595">
        <f>M42/AD42-1</f>
      </c>
      <c r="O42" s="1659" t="n">
        <v>49.2438</v>
      </c>
      <c r="P42" s="1595">
        <f>O42/AF42-1</f>
      </c>
      <c r="Q42" s="1653">
        <f>G42+E42+C42+I42+K42+M42+O42</f>
      </c>
      <c r="R42" s="1595">
        <f>Q42/SUM(T42+V42+X42+Z42+AB42+AD42+AF42)-1</f>
      </c>
      <c r="S42" s="1595" t="n"/>
      <c r="T42" s="1653" t="n">
        <v>59.0891</v>
      </c>
      <c r="U42" s="1595">
        <f>T42/AU42-1</f>
        <v/>
      </c>
      <c r="V42" s="1653" t="n">
        <v>65.0316</v>
      </c>
      <c r="W42" s="1595">
        <f>V42/AW42-1</f>
        <v/>
      </c>
      <c r="X42" s="1653" t="n">
        <v>65.31870000000001</v>
      </c>
      <c r="Y42" s="1595">
        <f>X42/AY42-1</f>
        <v/>
      </c>
      <c r="Z42" s="1653" t="n">
        <v>60.1882</v>
      </c>
      <c r="AA42" s="1595">
        <f>Z42/BA42-1</f>
        <v/>
      </c>
      <c r="AB42" s="1659" t="n">
        <v>57.1571</v>
      </c>
      <c r="AC42" s="1595">
        <f>AB42/BC42-1</f>
        <v/>
      </c>
      <c r="AD42" s="1659" t="n">
        <v>59.0458</v>
      </c>
      <c r="AE42" s="1595">
        <f>AD42/BE42-1</f>
        <v/>
      </c>
      <c r="AF42" s="1659" t="n">
        <v>53.5025</v>
      </c>
      <c r="AG42" s="1595">
        <f>AF42/BG42-1</f>
        <v/>
      </c>
      <c r="AH42" s="1659" t="n">
        <v>53.6282</v>
      </c>
      <c r="AI42" s="1595">
        <f>AH42/BI42-1</f>
        <v/>
      </c>
      <c r="AJ42" s="1659" t="n">
        <v>53.3324</v>
      </c>
      <c r="AK42" s="1595">
        <f>AJ42/BK42-1</f>
        <v/>
      </c>
      <c r="AL42" s="1659" t="n">
        <v>52.6712</v>
      </c>
      <c r="AM42" s="1595">
        <f>AL42/BM42-1</f>
        <v/>
      </c>
      <c r="AN42" s="1659" t="n">
        <v>48.952</v>
      </c>
      <c r="AO42" s="1595">
        <f>AN42/BO42-1</f>
        <v/>
      </c>
      <c r="AP42" s="1659" t="n">
        <v>41.0177</v>
      </c>
      <c r="AQ42" s="1595">
        <f>AP42/BQ42-1</f>
        <v/>
      </c>
      <c r="AR42" s="1748">
        <f>X42+T42+V42+Z42+AB42+AD42+AF42+AH42+AJ42+AL42+AN42+AP42</f>
      </c>
      <c r="AS42" s="1595">
        <f>AR42/(AU42+AW42+AY42+BA42+BC42+BE42+BG42+BI42+BK42+BM42+BO42+BQ42)-1</f>
        <v/>
      </c>
      <c r="AT42" s="1597" t="n"/>
      <c r="AU42" s="1704" t="n">
        <v>52.9411</v>
      </c>
      <c r="AV42" s="1598" t="n">
        <v>-0.034675472441232</v>
      </c>
      <c r="AW42" s="1603" t="n">
        <v>49.4533</v>
      </c>
      <c r="AX42" s="1598">
        <f>AW42/BX42-1</f>
        <v/>
      </c>
      <c r="AY42" s="1603" t="n">
        <v>52.3527</v>
      </c>
      <c r="AZ42" s="1598">
        <f>AY42/BZ42-1</f>
        <v/>
      </c>
      <c r="BA42" s="1603" t="n">
        <v>48.6641</v>
      </c>
      <c r="BB42" s="1598">
        <f>BA42/CB42-1</f>
        <v/>
      </c>
      <c r="BC42" s="1705" t="n">
        <v>52.5698</v>
      </c>
      <c r="BD42" s="1598">
        <f>BC42/CD42-1</f>
        <v/>
      </c>
      <c r="BE42" s="1706" t="n">
        <v>51.9064</v>
      </c>
      <c r="BF42" s="1598">
        <f>BE42/CF42-1</f>
        <v/>
      </c>
      <c r="BG42" s="1706" t="n">
        <v>48.5124</v>
      </c>
      <c r="BH42" s="1598">
        <f>BG42/CH42-1</f>
        <v/>
      </c>
      <c r="BI42" s="1706" t="n">
        <v>52.8242</v>
      </c>
      <c r="BJ42" s="1598">
        <f>BI42/CJ42-1</f>
        <v/>
      </c>
      <c r="BK42" s="1706" t="n">
        <v>55.7192</v>
      </c>
      <c r="BL42" s="1598">
        <f>BK42/CL42-1</f>
        <v/>
      </c>
      <c r="BM42" s="1706" t="n">
        <v>60.6628</v>
      </c>
      <c r="BN42" s="1598">
        <f>BM42/CN42-1</f>
        <v/>
      </c>
      <c r="BO42" s="1706" t="n">
        <v>60.0222</v>
      </c>
      <c r="BP42" s="1598">
        <f>BO42/CP42-1</f>
        <v/>
      </c>
      <c r="BQ42" s="1706" t="n">
        <v>57.4314</v>
      </c>
      <c r="BR42" s="1598">
        <f>BQ42/CR42-1</f>
        <v/>
      </c>
      <c r="BS42" s="1603">
        <f>AU42+AW42+AY42+BA42+BC42+BE42+BG42+BI42+BK42+BM42+BO42+BQ42</f>
        <v/>
      </c>
      <c r="BT42" s="1598">
        <f>BS42/CT42-1</f>
        <v/>
      </c>
      <c r="BU42" s="1601" t="n"/>
      <c r="BV42" s="1704" t="n">
        <v>54.8428</v>
      </c>
      <c r="BW42" s="1598">
        <f>BV42/CX42-1</f>
        <v/>
      </c>
      <c r="BX42" s="1704" t="n">
        <v>54.829</v>
      </c>
      <c r="BY42" s="1598">
        <f>BX42/CY42-1</f>
        <v/>
      </c>
      <c r="BZ42" s="1603" t="n">
        <v>55.4014</v>
      </c>
      <c r="CA42" s="1598">
        <f>BZ42/CZ42-1</f>
        <v/>
      </c>
      <c r="CB42" s="1603" t="n">
        <v>62.3403</v>
      </c>
      <c r="CC42" s="1598" t="n">
        <v>0.040720454215365</v>
      </c>
      <c r="CD42" s="1706" t="n">
        <v>57.583</v>
      </c>
      <c r="CE42" s="1598">
        <f>CD42/DB42-1</f>
        <v/>
      </c>
      <c r="CF42" s="1706" t="n">
        <v>56.149</v>
      </c>
      <c r="CG42" s="1598">
        <f>CF42/DC42-1</f>
        <v/>
      </c>
      <c r="CH42" s="1706" t="n">
        <v>53.0032</v>
      </c>
      <c r="CI42" s="1598">
        <f>CH42/DD42-1</f>
        <v/>
      </c>
      <c r="CJ42" s="1603" t="n">
        <v>54.4199</v>
      </c>
      <c r="CK42" s="1598">
        <f>CJ42/DE42-1</f>
        <v/>
      </c>
      <c r="CL42" s="1603" t="n">
        <v>55.2897</v>
      </c>
      <c r="CM42" s="1598">
        <f>CL42/DF42-1</f>
        <v/>
      </c>
      <c r="CN42" s="1603" t="n">
        <v>59.4859</v>
      </c>
      <c r="CO42" s="1598">
        <f>CN42/DG42-1</f>
        <v/>
      </c>
      <c r="CP42" s="1603" t="n">
        <v>58.2168</v>
      </c>
      <c r="CQ42" s="1598">
        <f>CP42/DH42-1</f>
        <v/>
      </c>
      <c r="CR42" s="1603" t="n">
        <v>55.7421</v>
      </c>
      <c r="CS42" s="1598">
        <f>CR42/DI42-1</f>
        <v/>
      </c>
      <c r="CT42" s="1603">
        <f>BV42+BX42+BZ42+CB42+CD42+CF42+CH42+CJ42+CL42+CN42+CP42+CR42</f>
        <v/>
      </c>
      <c r="CU42" s="1598">
        <f>CT42/SUM(CX42:DI42)-1</f>
        <v/>
      </c>
      <c r="CV42" s="1606">
        <f>CR42/CP42-1</f>
        <v/>
      </c>
      <c r="CW42" s="1606" t="n"/>
      <c r="CX42" s="1710" t="n">
        <v>66.27200000000001</v>
      </c>
      <c r="CY42" s="1704" t="n">
        <v>70.3036</v>
      </c>
      <c r="CZ42" s="1704" t="n">
        <v>61.5848</v>
      </c>
      <c r="DA42" s="1704" t="n">
        <v>59.9011</v>
      </c>
      <c r="DB42" s="1603" t="n">
        <v>62.7984</v>
      </c>
      <c r="DC42" s="1603" t="n">
        <v>61.593</v>
      </c>
      <c r="DD42" s="1603" t="n">
        <v>60.9609</v>
      </c>
      <c r="DE42" s="1603" t="n">
        <v>60.5744</v>
      </c>
      <c r="DF42" s="1603" t="n">
        <v>61.0423</v>
      </c>
      <c r="DG42" s="1603" t="n">
        <v>57.1884</v>
      </c>
      <c r="DH42" s="1603" t="n">
        <v>47.5496</v>
      </c>
      <c r="DI42" s="1603" t="n">
        <v>40.9687</v>
      </c>
      <c r="DJ42" s="1603" t="n">
        <v>710.7372</v>
      </c>
      <c r="DK42" s="1609" t="n">
        <v>-0.251690320662395</v>
      </c>
      <c r="DL42" s="1610" t="n"/>
      <c r="DM42" s="1711" t="n">
        <v>79.97790000000001</v>
      </c>
      <c r="DN42" s="1612">
        <f>(DM42-DV42)/DV42</f>
        <v/>
      </c>
      <c r="DO42" s="1800" t="n">
        <v>90.2991</v>
      </c>
      <c r="DP42" s="1801" t="n"/>
      <c r="DQ42" s="1800" t="n">
        <v>90.5514</v>
      </c>
      <c r="DR42" s="1614">
        <f>(DQ42-ER42)/ER42</f>
        <v/>
      </c>
      <c r="DS42" s="1712">
        <f>DM42+DO42+DQ42</f>
        <v/>
      </c>
      <c r="DT42" s="1800" t="n">
        <v>94.4988</v>
      </c>
      <c r="DU42" s="1614">
        <f>(DT42-ET42)/ET42</f>
        <v/>
      </c>
      <c r="DV42" s="1800" t="n">
        <v>102.507</v>
      </c>
      <c r="DW42" s="1614">
        <f>(DV42-EV42)/EV42</f>
        <v/>
      </c>
      <c r="DX42" s="1800" t="n">
        <v>93.69410000000001</v>
      </c>
      <c r="DY42" s="1614">
        <f>(DX42-EX42)/EX42</f>
        <v/>
      </c>
      <c r="DZ42" s="1800" t="n">
        <v>88.2697</v>
      </c>
      <c r="EA42" s="1614">
        <f>(DZ42-EZ42)/EZ42</f>
        <v/>
      </c>
      <c r="EB42" s="1800" t="n">
        <v>55.42</v>
      </c>
      <c r="EC42" s="1614">
        <f>(EB42-FB42)/FB42</f>
        <v/>
      </c>
      <c r="ED42" s="1800" t="n">
        <v>63.3182</v>
      </c>
      <c r="EE42" s="1614">
        <f>(ED42-FD42)/FD42</f>
        <v/>
      </c>
      <c r="EF42" s="1800" t="n">
        <v>71.28400000000001</v>
      </c>
      <c r="EG42" s="1614">
        <f>(EF42-FF42)/FF42</f>
        <v/>
      </c>
      <c r="EH42" s="1800" t="n">
        <v>61.0187</v>
      </c>
      <c r="EI42" s="1614">
        <f>(EH42-FH42)/FH42</f>
        <v/>
      </c>
      <c r="EJ42" s="1800" t="n">
        <v>58.9513</v>
      </c>
      <c r="EK42" s="1614">
        <f>(EJ42-FJ42)/FJ42</f>
        <v/>
      </c>
      <c r="EL42" s="1709">
        <f>DM42+DO42+DQ42+DT42+DV42+DX42+DZ42+EB42+ED42+EF42+EH42+EJ42</f>
        <v/>
      </c>
      <c r="EM42" s="1614">
        <f>(EL42-FL42)/FL42</f>
        <v/>
      </c>
      <c r="EN42" s="1802" t="n">
        <v>375</v>
      </c>
      <c r="EO42" s="1614">
        <f>(EN42-FN42)/FN42</f>
        <v/>
      </c>
      <c r="EP42" s="1800" t="n">
        <v>0</v>
      </c>
      <c r="EQ42" s="1614">
        <f>(EP42-FO42)/FO42</f>
        <v/>
      </c>
      <c r="ER42" s="1800" t="n">
        <v>5.4129</v>
      </c>
      <c r="ES42" s="1614">
        <f>(ER42-FP42)/FP42</f>
        <v/>
      </c>
      <c r="ET42" s="1800" t="n">
        <v>15</v>
      </c>
      <c r="EU42" s="1614">
        <f>(ET42-FQ42)/FQ42</f>
        <v/>
      </c>
      <c r="EV42" s="1800" t="n">
        <v>68.5912</v>
      </c>
      <c r="EW42" s="1614">
        <f>(EV42-FR42)/FR42</f>
        <v/>
      </c>
      <c r="EX42" s="1800" t="n">
        <v>71.72150000000001</v>
      </c>
      <c r="EY42" s="1614">
        <f>(EX42-FS42)/FS42</f>
        <v/>
      </c>
      <c r="EZ42" s="1800" t="n">
        <v>76.887</v>
      </c>
      <c r="FA42" s="1614">
        <f>(EZ42-FT42)/FT42</f>
        <v/>
      </c>
      <c r="FB42" s="1800" t="n">
        <v>77.7229</v>
      </c>
      <c r="FC42" s="1614">
        <f>(FB42-FU42)/FU42</f>
        <v/>
      </c>
      <c r="FD42" s="1800" t="n">
        <v>78.1878</v>
      </c>
      <c r="FE42" s="1614">
        <f>(FD42-FV42)/FV42</f>
        <v/>
      </c>
      <c r="FF42" s="1800" t="n">
        <v>89.06789999999999</v>
      </c>
      <c r="FG42" s="1614">
        <f>(FF42-FW42)/FW42</f>
        <v/>
      </c>
      <c r="FH42" s="1800" t="n">
        <v>83.0432</v>
      </c>
      <c r="FI42" s="1614">
        <f>(FH42-FY42)/FY42</f>
        <v/>
      </c>
      <c r="FJ42" s="1800" t="n">
        <v>76.3678</v>
      </c>
      <c r="FK42" s="1614">
        <f>(FJ42-GA42)/GA42</f>
        <v/>
      </c>
      <c r="FL42" s="1712">
        <f>EN42+EP42+ER42+ET42+EV42+EX42+EZ42+FB42+FD42+FF42+FH42+FJ42</f>
        <v/>
      </c>
      <c r="FM42" s="1614">
        <f>(FL42-(FN42+FO42+FP42+FQ42+FR42+FS42+FT42+FU42+FV42+FW42+FY42+GA42))/(FN42+FO42+FP42+FQ42+FR42+FS42+FT42+FU42+FV42+FW42+FY42+GA42)</f>
        <v/>
      </c>
      <c r="FN42" s="1802" t="n">
        <v>450</v>
      </c>
      <c r="FO42" s="1802" t="n">
        <v>610</v>
      </c>
      <c r="FP42" s="1802" t="n">
        <v>490</v>
      </c>
      <c r="FQ42" s="1802" t="n">
        <v>402</v>
      </c>
      <c r="FR42" s="1802" t="n">
        <v>412</v>
      </c>
      <c r="FS42" s="1802" t="n">
        <v>398</v>
      </c>
      <c r="FT42" s="1803" t="inlineStr">
        <is>
          <t>381.0000</t>
        </is>
      </c>
      <c r="FU42" s="1620" t="inlineStr">
        <is>
          <t>367.0000</t>
        </is>
      </c>
      <c r="FV42" s="1620" t="inlineStr">
        <is>
          <t>372.0000</t>
        </is>
      </c>
      <c r="FW42" s="1620" t="inlineStr">
        <is>
          <t>382.0000</t>
        </is>
      </c>
      <c r="FX42" s="1621">
        <f>(FW42-GY42)/GY42</f>
        <v/>
      </c>
      <c r="FY42" s="1620" t="inlineStr">
        <is>
          <t>357.0000</t>
        </is>
      </c>
      <c r="FZ42" s="1621">
        <f>(FY42-HA42)/HA42</f>
        <v/>
      </c>
      <c r="GA42" s="1620" t="inlineStr">
        <is>
          <t>390.0000</t>
        </is>
      </c>
      <c r="GB42" s="1621">
        <f>(GA42-HC42)/HC42</f>
        <v/>
      </c>
      <c r="GC42" s="1717">
        <f>FN42+FO42+FP42+FQ42+FR42+FS42+FT42+FU42+FV42+FW42+FY42+GA42</f>
        <v/>
      </c>
      <c r="GD42" s="1623">
        <f>(GC42-HE42)/HE42</f>
        <v/>
      </c>
      <c r="GE42" s="1560" t="n"/>
      <c r="GF42" s="1804" t="n"/>
      <c r="GG42" s="1980" t="n">
        <v>509</v>
      </c>
      <c r="GH42" s="1621">
        <f>(GG42-HJ42)/HJ42</f>
        <v/>
      </c>
      <c r="GI42" s="1717" t="n">
        <v>690</v>
      </c>
      <c r="GJ42" s="1621">
        <f>(GI42-HL42)/HL42</f>
        <v/>
      </c>
      <c r="GK42" s="1802" t="n">
        <v>557</v>
      </c>
      <c r="GL42" s="1621">
        <f>(GK42-HN42)/HN42</f>
        <v/>
      </c>
      <c r="GM42" s="1802" t="n">
        <v>430</v>
      </c>
      <c r="GN42" s="1621">
        <f>(GM42-HP42)/HP42</f>
        <v/>
      </c>
      <c r="GO42" s="1802" t="n">
        <v>429</v>
      </c>
      <c r="GP42" s="1621">
        <f>(GO42-HR42)/HR42</f>
        <v/>
      </c>
      <c r="GQ42" s="1717" t="n">
        <v>465</v>
      </c>
      <c r="GR42" s="1621">
        <f>(GQ42-HU42)/HU42</f>
        <v/>
      </c>
      <c r="GS42" s="1717" t="n">
        <v>455</v>
      </c>
      <c r="GT42" s="1621">
        <f>(GS42-HW42)/HW42</f>
        <v/>
      </c>
      <c r="GU42" s="1717" t="n">
        <v>440</v>
      </c>
      <c r="GV42" s="1621">
        <f>(GU42-HY42)/HY42</f>
        <v/>
      </c>
      <c r="GW42" s="1717" t="n">
        <v>430</v>
      </c>
      <c r="GX42" s="1621">
        <f>(GW42-IA42)/IA42</f>
        <v/>
      </c>
      <c r="GY42" s="1717" t="n">
        <v>430</v>
      </c>
      <c r="GZ42" s="1621">
        <f>(GY42-IC42)/IC42</f>
        <v/>
      </c>
      <c r="HA42" s="1717" t="n">
        <v>410</v>
      </c>
      <c r="HB42" s="1621">
        <f>(HA42-IE42)/IE42</f>
        <v/>
      </c>
      <c r="HC42" s="1717" t="n">
        <v>475</v>
      </c>
      <c r="HD42" s="1621">
        <f>(HC42-IG42)/IG42</f>
        <v/>
      </c>
      <c r="HE42" s="1717">
        <f>GG42+GI42+GK42+GM42+GO42+GQ42+GS42+GU42+GW42+GY42+HA42+HC42</f>
        <v/>
      </c>
      <c r="HF42" s="1717">
        <f>HC42+HA42+GY42+GW42+GU42+GS42+GQ42+GO42+GM42+GK42+GI42+GG42</f>
        <v/>
      </c>
      <c r="HG42" s="1623" t="n"/>
      <c r="HH42" s="1610" t="n"/>
      <c r="HI42" s="1743" t="n"/>
      <c r="HJ42" s="1980" t="n">
        <v>511</v>
      </c>
      <c r="HK42" s="1626">
        <f>(HJ42-IL42)/IL42</f>
        <v/>
      </c>
      <c r="HL42" s="1719" t="n">
        <v>699</v>
      </c>
      <c r="HM42" s="1626">
        <f>(HL42-IN42)/IN42</f>
        <v/>
      </c>
      <c r="HN42" s="1719" t="n">
        <v>565</v>
      </c>
      <c r="HO42" s="1723">
        <f>(HN42-IP42)/IP42</f>
        <v/>
      </c>
      <c r="HP42" s="1721" t="n">
        <v>445</v>
      </c>
      <c r="HQ42" s="1722">
        <f>(HP42-IR42)/IR42</f>
        <v/>
      </c>
      <c r="HR42" s="1721" t="n">
        <v>441</v>
      </c>
      <c r="HS42" s="1722">
        <f>(HR42-IT42)/IT42</f>
        <v/>
      </c>
      <c r="HT42" s="1723" t="n"/>
      <c r="HU42" s="1721" t="n">
        <v>478</v>
      </c>
      <c r="HV42" s="1722">
        <f>(HU42-IV42)/IV42</f>
        <v/>
      </c>
      <c r="HW42" s="1721" t="n">
        <v>471</v>
      </c>
      <c r="HX42" s="1722">
        <f>(HW42-IX42)/IX42</f>
        <v/>
      </c>
      <c r="HY42" s="1721" t="n">
        <v>455</v>
      </c>
      <c r="HZ42" s="1637">
        <f>(HY42-IZ42)/IZ42</f>
        <v/>
      </c>
      <c r="IA42" s="1721" t="n">
        <v>447</v>
      </c>
      <c r="IB42" s="1637">
        <f>(IA42-JB42)/JB42</f>
        <v/>
      </c>
      <c r="IC42" s="1721" t="n">
        <v>443</v>
      </c>
      <c r="ID42" s="1623">
        <f>(IC42-JD42)/JD42</f>
        <v/>
      </c>
      <c r="IE42" s="1717" t="n">
        <v>413</v>
      </c>
      <c r="IF42" s="1623">
        <f>(IE42-JF42)/JF42</f>
        <v/>
      </c>
      <c r="IG42" s="1717" t="n">
        <v>495</v>
      </c>
      <c r="IH42" s="1549">
        <f>(IG42-JH42)/JH42</f>
        <v/>
      </c>
      <c r="II42" s="1983">
        <f>HJ42+HL42+HN42+HP42+HR42+HU42+HW42+HY42+IA42+IC42+IE42+IG42</f>
        <v/>
      </c>
      <c r="IJ42" s="76">
        <f>II42/JJ42-1</f>
        <v/>
      </c>
      <c r="IK42" s="1561" t="n"/>
      <c r="IL42" s="1995" t="n">
        <v>517.92</v>
      </c>
      <c r="IM42" s="1539">
        <f>IL42/JN42-1</f>
        <v/>
      </c>
      <c r="IN42" s="1726" t="n">
        <v>710</v>
      </c>
      <c r="IO42" s="1539">
        <f>IN42/JO42-1</f>
        <v/>
      </c>
      <c r="IP42" s="1545" t="n">
        <v>570</v>
      </c>
      <c r="IQ42" s="1641">
        <f>(IP42-JP42)/JP42</f>
        <v/>
      </c>
      <c r="IR42" s="1773" t="n">
        <v>448</v>
      </c>
      <c r="IS42" s="1539">
        <f>(IR42-JQ42)/JQ42</f>
        <v/>
      </c>
      <c r="IT42" s="1773" t="n">
        <v>444</v>
      </c>
      <c r="IU42" s="1539">
        <f>(IT42-JR42)/JR42</f>
        <v/>
      </c>
      <c r="IV42" s="1773" t="n">
        <v>477</v>
      </c>
      <c r="IW42" s="1668">
        <f>(IV42-JS42)/JS42</f>
        <v/>
      </c>
      <c r="IX42" s="1773" t="n">
        <v>476</v>
      </c>
      <c r="IY42" s="1668">
        <f>(IX42-JT42)/JT42</f>
        <v/>
      </c>
      <c r="IZ42" s="1726" t="n">
        <v>457</v>
      </c>
      <c r="JA42" s="1668">
        <f>(IZ42-JU42)/JU42</f>
        <v/>
      </c>
      <c r="JB42" s="1726" t="n">
        <v>450</v>
      </c>
      <c r="JC42" s="1727">
        <f>(JB42-JV42)/JV42</f>
        <v/>
      </c>
      <c r="JD42" s="1726" t="n">
        <v>445</v>
      </c>
      <c r="JE42" s="1672">
        <f>(JD42-JW42)/JW42</f>
        <v/>
      </c>
      <c r="JF42" s="1717" t="n">
        <v>413</v>
      </c>
      <c r="JG42" s="1645">
        <f>(JF42-JX42)/JX42</f>
        <v/>
      </c>
      <c r="JH42" s="1730" t="n">
        <v>482</v>
      </c>
      <c r="JI42" s="1645">
        <f>(JH42-JY42)/JY42</f>
        <v/>
      </c>
      <c r="JJ42" s="1985">
        <f>JH42+JF42+JD42+JB42+IZ42+IX42+IV42+IT42+IR42+IP42+IN42+IL42</f>
        <v/>
      </c>
      <c r="JK42" s="1645">
        <f>JJ42/JM42-1</f>
        <v/>
      </c>
      <c r="JL42" s="1647" t="n"/>
      <c r="JM42" s="1994" t="n">
        <v>5827.17191643342</v>
      </c>
      <c r="JN42" s="1800" t="n">
        <v>506.548133336205</v>
      </c>
      <c r="JO42" s="1800" t="n">
        <v>694.076102310181</v>
      </c>
      <c r="JP42" s="1800" t="n">
        <v>557.559956201962</v>
      </c>
      <c r="JQ42" s="1800" t="n">
        <v>436.495817952505</v>
      </c>
      <c r="JR42" s="1800" t="n">
        <v>432.834611289693</v>
      </c>
      <c r="JS42" s="1800" t="n">
        <v>466.987284464054</v>
      </c>
      <c r="JT42" s="1800" t="n">
        <v>464.407043864119</v>
      </c>
      <c r="JU42" s="1800" t="n">
        <v>447.417680793127</v>
      </c>
      <c r="JV42" s="1800" t="n">
        <v>449.21336475291</v>
      </c>
      <c r="JW42" s="1800" t="n">
        <v>459.88290096121</v>
      </c>
      <c r="JX42" s="1800" t="n">
        <v>415.036523208432</v>
      </c>
      <c r="JY42" s="1800" t="n">
        <v>496.712497299026</v>
      </c>
    </row>
    <row r="43" hidden="1" ht="28.8" customHeight="1" s="21">
      <c r="A43" s="1978" t="n"/>
      <c r="B43" s="1337" t="inlineStr">
        <is>
          <t>旅客周转量        （万人公里）</t>
        </is>
      </c>
      <c r="C43" s="1659" t="n">
        <v>4330.6841</v>
      </c>
      <c r="D43" s="1595">
        <f>C43/T43-1</f>
        <v/>
      </c>
      <c r="E43" s="1659" t="n">
        <v>5973.8076</v>
      </c>
      <c r="F43" s="1595">
        <f>E43/V43-1</f>
        <v/>
      </c>
      <c r="G43" s="1659" t="n">
        <v>6126.3787</v>
      </c>
      <c r="H43" s="1595">
        <f>G43/X43-1</f>
        <v/>
      </c>
      <c r="I43" s="1659" t="n">
        <v>6709.8015</v>
      </c>
      <c r="J43" s="1595">
        <f>I43/Z43-1</f>
        <v/>
      </c>
      <c r="K43" s="1659" t="n">
        <v>6422.9636</v>
      </c>
      <c r="L43" s="1595">
        <f>K43/AB43-1</f>
      </c>
      <c r="M43" s="1659" t="n">
        <v>5719.9664</v>
      </c>
      <c r="N43" s="1595">
        <f>M43/AD43-1</f>
      </c>
      <c r="O43" s="1659" t="n">
        <v>5215.5597</v>
      </c>
      <c r="P43" s="1595">
        <f>O43/AF43-1</f>
      </c>
      <c r="Q43" s="1653">
        <f>G43+E43+C43+I43+K43+M43+O43</f>
      </c>
      <c r="R43" s="1595">
        <f>Q43/SUM(T43+V43+X43+Z43+AB43+AD43+AF43)-1</f>
      </c>
      <c r="S43" s="1595" t="n"/>
      <c r="T43" s="1659" t="n">
        <v>5287.1867</v>
      </c>
      <c r="U43" s="1595">
        <f>T43/AU43-1</f>
        <v/>
      </c>
      <c r="V43" s="1731" t="n">
        <v>5754.2622</v>
      </c>
      <c r="W43" s="1649">
        <f>V43/AW43-1</f>
        <v/>
      </c>
      <c r="X43" s="1731" t="n">
        <v>6140.7334</v>
      </c>
      <c r="Y43" s="1649">
        <f>X43/AY43-1</f>
        <v/>
      </c>
      <c r="Z43" s="1731" t="n">
        <v>6298.517</v>
      </c>
      <c r="AA43" s="1649">
        <f>Z43/BA43-1</f>
        <v/>
      </c>
      <c r="AB43" s="1659" t="n">
        <v>5951.9289</v>
      </c>
      <c r="AC43" s="1649">
        <f>AB43/BC43-1</f>
        <v/>
      </c>
      <c r="AD43" s="1659" t="n">
        <v>5809.819</v>
      </c>
      <c r="AE43" s="1649">
        <f>AD43/BE43-1</f>
        <v/>
      </c>
      <c r="AF43" s="1659" t="n">
        <v>5215.6359</v>
      </c>
      <c r="AG43" s="1649">
        <f>AF43/BG43-1</f>
        <v/>
      </c>
      <c r="AH43" s="1659" t="n">
        <v>5112.6802</v>
      </c>
      <c r="AI43" s="1649">
        <f>AH43/BI43-1</f>
        <v/>
      </c>
      <c r="AJ43" s="1659" t="n">
        <v>5120.6557</v>
      </c>
      <c r="AK43" s="1649">
        <f>AJ43/BK43-1</f>
        <v/>
      </c>
      <c r="AL43" s="1659" t="n">
        <v>5405.8883</v>
      </c>
      <c r="AM43" s="1649">
        <f>AL43/BM43-1</f>
        <v/>
      </c>
      <c r="AN43" s="1659" t="n">
        <v>5115.4008</v>
      </c>
      <c r="AO43" s="1649">
        <f>AN43/BO43-1</f>
        <v/>
      </c>
      <c r="AP43" s="1659" t="n">
        <v>4543.3814</v>
      </c>
      <c r="AQ43" s="1649">
        <f>AP43/BQ43-1</f>
        <v/>
      </c>
      <c r="AR43" s="1748">
        <f>X43+T43+V43+Z43+AB43+AD43+AF43+AH43+AJ43+AL43+AN43+AP43</f>
      </c>
      <c r="AS43" s="1595">
        <f>AR43/(AU43+AW43+AY43+BA43+BC43+BE43+BG43+BI43+BK43+BM43+BO43+BQ43)-1</f>
        <v/>
      </c>
      <c r="AT43" s="1597" t="n"/>
      <c r="AU43" s="1732" t="n">
        <v>3726.7897</v>
      </c>
      <c r="AV43" s="1683" t="n">
        <v>-0.00153670751881008</v>
      </c>
      <c r="AW43" s="1697" t="n">
        <v>4178.52</v>
      </c>
      <c r="AX43" s="1684">
        <f>AW43/BX43-1</f>
        <v/>
      </c>
      <c r="AY43" s="1697" t="n">
        <v>4542.9886</v>
      </c>
      <c r="AZ43" s="1684">
        <f>AY43/BZ43-1</f>
        <v/>
      </c>
      <c r="BA43" s="1697" t="n">
        <v>4760.537</v>
      </c>
      <c r="BB43" s="1684">
        <f>BA43/CB43-1</f>
        <v/>
      </c>
      <c r="BC43" s="1733" t="n">
        <v>4872.6035</v>
      </c>
      <c r="BD43" s="1684">
        <f>BC43/CD43-1</f>
        <v/>
      </c>
      <c r="BE43" s="1659" t="n">
        <v>4438.5219</v>
      </c>
      <c r="BF43" s="1684">
        <f>BE43/CF43-1</f>
        <v/>
      </c>
      <c r="BG43" s="1659" t="n">
        <v>4442.0206</v>
      </c>
      <c r="BH43" s="1684">
        <f>BG43/CH43-1</f>
        <v/>
      </c>
      <c r="BI43" s="1659" t="n">
        <v>4687.1809</v>
      </c>
      <c r="BJ43" s="1684">
        <f>BI43/CJ43-1</f>
        <v/>
      </c>
      <c r="BK43" s="1659" t="n">
        <v>4871.8678</v>
      </c>
      <c r="BL43" s="1684">
        <f>BK43/CL43-1</f>
        <v/>
      </c>
      <c r="BM43" s="1659" t="n">
        <v>5821.2918</v>
      </c>
      <c r="BN43" s="1684">
        <f>BM43/CN43-1</f>
        <v/>
      </c>
      <c r="BO43" s="1659" t="n">
        <v>5871.4326</v>
      </c>
      <c r="BP43" s="1684">
        <f>BO43/CP43-1</f>
        <v/>
      </c>
      <c r="BQ43" s="1659" t="n">
        <v>5196.9256</v>
      </c>
      <c r="BR43" s="1684">
        <f>BQ43/CR43-1</f>
        <v/>
      </c>
      <c r="BS43" s="1653">
        <f>AU43+AW43+AY43+BA43+BC43+BE43+BG43+BI43+BK43+BM43+BO43+BQ43</f>
        <v/>
      </c>
      <c r="BT43" s="1595">
        <f>BS43/CT43-1</f>
        <v/>
      </c>
      <c r="BU43" s="1651" t="n"/>
      <c r="BV43" s="1732" t="n">
        <v>3732.5255</v>
      </c>
      <c r="BW43" s="1684">
        <f>BV43/CX43-1</f>
        <v/>
      </c>
      <c r="BX43" s="1732" t="n">
        <v>3818.9054</v>
      </c>
      <c r="BY43" s="1684">
        <f>BX43/CY43-1</f>
        <v/>
      </c>
      <c r="BZ43" s="1697" t="n">
        <v>4376.3092</v>
      </c>
      <c r="CA43" s="1595">
        <f>BZ43/CZ43-1</f>
        <v/>
      </c>
      <c r="CB43" s="1653" t="n">
        <v>5101.0157</v>
      </c>
      <c r="CC43" s="1595" t="n">
        <v>0.496004366759079</v>
      </c>
      <c r="CD43" s="1659" t="n">
        <v>4765.1556</v>
      </c>
      <c r="CE43" s="1595">
        <f>CD43/DB43-1</f>
        <v/>
      </c>
      <c r="CF43" s="1659" t="n">
        <v>4123.9797</v>
      </c>
      <c r="CG43" s="1595">
        <f>CF43/DC43-1</f>
        <v/>
      </c>
      <c r="CH43" s="1659" t="n">
        <v>4239.8353</v>
      </c>
      <c r="CI43" s="1595">
        <f>CH43/DD43-1</f>
        <v/>
      </c>
      <c r="CJ43" s="1653" t="n">
        <v>4491.1339</v>
      </c>
      <c r="CK43" s="1595">
        <f>CJ43/DE43-1</f>
        <v/>
      </c>
      <c r="CL43" s="1653" t="n">
        <v>4522.2756</v>
      </c>
      <c r="CM43" s="1595">
        <f>CL43/DF43-1</f>
        <v/>
      </c>
      <c r="CN43" s="1653" t="n">
        <v>4788.6133</v>
      </c>
      <c r="CO43" s="1595">
        <f>CN43/DG43-1</f>
        <v/>
      </c>
      <c r="CP43" s="1653" t="n">
        <v>4775.5919</v>
      </c>
      <c r="CQ43" s="1595">
        <f>CP43/DH43-1</f>
        <v/>
      </c>
      <c r="CR43" s="1653" t="n">
        <v>3954.0411</v>
      </c>
      <c r="CS43" s="1595">
        <f>CR43/DI43-1</f>
        <v/>
      </c>
      <c r="CT43" s="1653">
        <f>BV43+BX43+BZ43+CB43+CD43+CF43+CH43+CJ43+CL43+CN43+CP43+CR43</f>
        <v/>
      </c>
      <c r="CU43" s="1595">
        <f>CT43/SUM(CX43:DI43)-1</f>
        <v/>
      </c>
      <c r="CV43" s="1657">
        <f>CR43/CP43-1</f>
        <v/>
      </c>
      <c r="CW43" s="1657" t="n"/>
      <c r="CX43" s="1734" t="n">
        <v>4205.9158</v>
      </c>
      <c r="CY43" s="1732" t="n">
        <v>5115.7841</v>
      </c>
      <c r="CZ43" s="1732" t="n">
        <v>3711.3067</v>
      </c>
      <c r="DA43" s="1732" t="n">
        <v>3409.7599</v>
      </c>
      <c r="DB43" s="1697" t="n">
        <v>3945.7589</v>
      </c>
      <c r="DC43" s="1697" t="n">
        <v>4082.2926</v>
      </c>
      <c r="DD43" s="1697" t="n">
        <v>4336.573</v>
      </c>
      <c r="DE43" s="1697" t="n">
        <v>4047.8939</v>
      </c>
      <c r="DF43" s="1697" t="n">
        <v>3670.8629</v>
      </c>
      <c r="DG43" s="1697" t="n">
        <v>3348.8568</v>
      </c>
      <c r="DH43" s="1697" t="n">
        <v>2727.3772</v>
      </c>
      <c r="DI43" s="1697" t="n">
        <v>2474.9179</v>
      </c>
      <c r="DJ43" s="1697" t="n">
        <v>45077.2997</v>
      </c>
      <c r="DK43" s="1702" t="n">
        <v>-0.284023273877709</v>
      </c>
      <c r="DL43" s="1661" t="n"/>
      <c r="DM43" s="1735" t="n">
        <v>5592.3402</v>
      </c>
      <c r="DN43" s="219">
        <f>(DM43-DV43)/DV43</f>
        <v/>
      </c>
      <c r="DO43" s="1554" t="n">
        <v>5856.5941</v>
      </c>
      <c r="DP43" s="1555" t="n"/>
      <c r="DQ43" s="1554" t="n">
        <v>6533.8882</v>
      </c>
      <c r="DR43" s="76">
        <f>(DQ43-ER43)/ER43</f>
        <v/>
      </c>
      <c r="DS43" s="1736">
        <f>DM43+DO43+DQ43</f>
        <v/>
      </c>
      <c r="DT43" s="1554" t="n">
        <v>6719.0444</v>
      </c>
      <c r="DU43" s="76">
        <f>(DT43-ET43)/ET43</f>
        <v/>
      </c>
      <c r="DV43" s="1554" t="n">
        <v>7554.1231</v>
      </c>
      <c r="DW43" s="76">
        <f>(DV43-EV43)/EV43</f>
        <v/>
      </c>
      <c r="DX43" s="1554" t="n">
        <v>6458.6032</v>
      </c>
      <c r="DY43" s="76">
        <f>(DX43-EX43)/EX43</f>
        <v/>
      </c>
      <c r="DZ43" s="1554" t="n">
        <v>6142.8114</v>
      </c>
      <c r="EA43" s="76">
        <f>(DZ43-EZ43)/EZ43</f>
        <v/>
      </c>
      <c r="EB43" s="1554" t="n">
        <v>2988.5226</v>
      </c>
      <c r="EC43" s="76">
        <f>(EB43-FB43)/FB43</f>
        <v/>
      </c>
      <c r="ED43" s="1554" t="n">
        <v>3761.2096</v>
      </c>
      <c r="EE43" s="76">
        <f>(ED43-FD43)/FD43</f>
        <v/>
      </c>
      <c r="EF43" s="1554" t="n">
        <v>4353.4544</v>
      </c>
      <c r="EG43" s="76">
        <f>(EF43-FF43)/FF43</f>
        <v/>
      </c>
      <c r="EH43" s="1554" t="n">
        <v>3436.8596</v>
      </c>
      <c r="EI43" s="76">
        <f>(EH43-FH43)/FH43</f>
        <v/>
      </c>
      <c r="EJ43" s="1554" t="n">
        <v>3561.7182</v>
      </c>
      <c r="EK43" s="76">
        <f>(EJ43-FJ43)/FJ43</f>
        <v/>
      </c>
      <c r="EL43" s="1731">
        <f>DM43+DO43+DQ43+DT43+DV43+DX43+DZ43+EB43+ED43+EF43+EH43+EJ43</f>
        <v/>
      </c>
      <c r="EM43" s="76">
        <f>(EL43-FL43)/FL43</f>
        <v/>
      </c>
      <c r="EN43" s="1775" t="n">
        <v>18295</v>
      </c>
      <c r="EO43" s="76">
        <f>(EN43-FN43)/FN43</f>
        <v/>
      </c>
      <c r="EP43" s="1554" t="n">
        <v>0</v>
      </c>
      <c r="EQ43" s="76">
        <f>(EP43-FO43)/FO43</f>
        <v/>
      </c>
      <c r="ER43" s="1554" t="n">
        <v>1923.8</v>
      </c>
      <c r="ES43" s="76">
        <f>(ER43-FP43)/FP43</f>
        <v/>
      </c>
      <c r="ET43" s="1554" t="n">
        <v>901.85</v>
      </c>
      <c r="EU43" s="76">
        <f>(ET43-FQ43)/FQ43</f>
        <v/>
      </c>
      <c r="EV43" s="1554" t="n">
        <v>4321.4735</v>
      </c>
      <c r="EW43" s="76">
        <f>(EV43-FR43)/FR43</f>
        <v/>
      </c>
      <c r="EX43" s="1554" t="n">
        <v>4681.5283</v>
      </c>
      <c r="EY43" s="76">
        <f>(EX43-FS43)/FS43</f>
        <v/>
      </c>
      <c r="EZ43" s="1554" t="n">
        <v>4958.9303</v>
      </c>
      <c r="FA43" s="76">
        <f>(EZ43-FT43)/FT43</f>
        <v/>
      </c>
      <c r="FB43" s="1554" t="n">
        <v>5529.4788</v>
      </c>
      <c r="FC43" s="76">
        <f>(FB43-FU43)/FU43</f>
        <v/>
      </c>
      <c r="FD43" s="1554" t="n">
        <v>5909.1589</v>
      </c>
      <c r="FE43" s="76">
        <f>(FD43-FV43)/FV43</f>
        <v/>
      </c>
      <c r="FF43" s="1554" t="n">
        <v>6542.3687</v>
      </c>
      <c r="FG43" s="76">
        <f>(FF43-FW43)/FW43</f>
        <v/>
      </c>
      <c r="FH43" s="1554" t="n">
        <v>6243.4981</v>
      </c>
      <c r="FI43" s="76">
        <f>(FH43-FY43)/FY43</f>
        <v/>
      </c>
      <c r="FJ43" s="1554" t="n">
        <v>5338.3817</v>
      </c>
      <c r="FK43" s="76">
        <f>(FJ43-GA43)/GA43</f>
        <v/>
      </c>
      <c r="FL43" s="1736">
        <f>EN43+EP43+ER43+ET43+EV43+EX43+EZ43+FB43+FD43+FF43+FH43+FJ43</f>
        <v/>
      </c>
      <c r="FM43" s="76">
        <f>(FL43-(FN43+FO43+FP43+FQ43+FR43+FS43+FT43+FU43+FV43+FW43+FY43+GA43))/(FN43+FO43+FP43+FQ43+FR43+FS43+FT43+FU43+FV43+FW43+FY43+GA43)</f>
        <v/>
      </c>
      <c r="FN43" s="1775" t="n">
        <v>21655</v>
      </c>
      <c r="FO43" s="1775" t="n">
        <v>28651</v>
      </c>
      <c r="FP43" s="1775" t="n">
        <v>25951</v>
      </c>
      <c r="FQ43" s="1775" t="n">
        <v>22151</v>
      </c>
      <c r="FR43" s="1775" t="n">
        <v>26916</v>
      </c>
      <c r="FS43" s="1775" t="n">
        <v>22149</v>
      </c>
      <c r="FT43" s="1776" t="inlineStr">
        <is>
          <t>23,132.0000</t>
        </is>
      </c>
      <c r="FU43" s="1738" t="inlineStr">
        <is>
          <t>21,503.0000</t>
        </is>
      </c>
      <c r="FV43" s="1738" t="inlineStr">
        <is>
          <t>24,106.0000</t>
        </is>
      </c>
      <c r="FW43" s="1738" t="inlineStr">
        <is>
          <t>21,433.0000</t>
        </is>
      </c>
      <c r="FX43" s="1668">
        <f>(FW43-GY43)/GY43</f>
        <v/>
      </c>
      <c r="FY43" s="1738" t="inlineStr">
        <is>
          <t>19,142.0000</t>
        </is>
      </c>
      <c r="FZ43" s="1668">
        <f>(FY43-HA43)/HA43</f>
        <v/>
      </c>
      <c r="GA43" s="1738" t="inlineStr">
        <is>
          <t>30,675.0000</t>
        </is>
      </c>
      <c r="GB43" s="1668">
        <f>(GA43-HC43)/HC43</f>
        <v/>
      </c>
      <c r="GC43" s="1726">
        <f>FN43+FO43+FP43+FQ43+FR43+FS43+FT43+FU43+FV43+FW43+FY43+GA43</f>
        <v/>
      </c>
      <c r="GD43" s="1739">
        <f>(GC43-HE43)/HE43</f>
        <v/>
      </c>
      <c r="GE43" s="1670" t="n"/>
      <c r="GF43" s="1561" t="n"/>
      <c r="GG43" s="1988" t="n">
        <v>24093</v>
      </c>
      <c r="GH43" s="76">
        <f>(GG43-HJ43)/HJ43</f>
        <v/>
      </c>
      <c r="GI43" s="1736" t="n">
        <v>32435</v>
      </c>
      <c r="GJ43" s="76">
        <f>(GI43-HL43)/HL43</f>
        <v/>
      </c>
      <c r="GK43" s="1554" t="n">
        <v>28896</v>
      </c>
      <c r="GL43" s="76">
        <f>(GK43-HN43)/HN43</f>
        <v/>
      </c>
      <c r="GM43" s="1554" t="n">
        <v>23614</v>
      </c>
      <c r="GN43" s="76">
        <f>(GM43-HP43)/HP43</f>
        <v/>
      </c>
      <c r="GO43" s="1554" t="n">
        <v>27815</v>
      </c>
      <c r="GP43" s="76">
        <f>(GO43-HR43)/HR43</f>
        <v/>
      </c>
      <c r="GQ43" s="1736" t="n">
        <v>25632</v>
      </c>
      <c r="GR43" s="76">
        <f>(GQ43-HU43)/HU43</f>
        <v/>
      </c>
      <c r="GS43" s="1736" t="n">
        <v>26994</v>
      </c>
      <c r="GT43" s="76">
        <f>(GS43-HW43)/HW43</f>
        <v/>
      </c>
      <c r="GU43" s="1736" t="n">
        <v>25818</v>
      </c>
      <c r="GV43" s="76">
        <f>(GU43-HY43)/HY43</f>
        <v/>
      </c>
      <c r="GW43" s="1736" t="n">
        <v>27503</v>
      </c>
      <c r="GX43" s="76">
        <f>(GW43-IA43)/IA43</f>
        <v/>
      </c>
      <c r="GY43" s="1736" t="n">
        <v>23921</v>
      </c>
      <c r="GZ43" s="76">
        <f>(GY43-IC43)/IC43</f>
        <v/>
      </c>
      <c r="HA43" s="1736" t="n">
        <v>21824</v>
      </c>
      <c r="HB43" s="76">
        <f>(HA43-IE43)/IE43</f>
        <v/>
      </c>
      <c r="HC43" s="1736" t="n">
        <v>35758</v>
      </c>
      <c r="HD43" s="76">
        <f>(HC43-IG43)/IG43</f>
        <v/>
      </c>
      <c r="HE43" s="1726">
        <f>GG43+GI43+GK43+GM43+GO43+GQ43+GS43+GU43+GW43+GY43+HA43+HC43</f>
        <v/>
      </c>
      <c r="HF43" s="1736">
        <f>HC43+HA43+GY43+GW43+GU43+GS43+GQ43+GO43+GM43+GK43+GI43+GG43</f>
        <v/>
      </c>
      <c r="HG43" s="1641" t="n"/>
      <c r="HH43" s="1661" t="n"/>
      <c r="HI43" s="1749" t="n"/>
      <c r="HJ43" s="1988" t="n">
        <v>24186</v>
      </c>
      <c r="HK43" s="1672">
        <f>(HJ43-IL43)/IL43</f>
        <v/>
      </c>
      <c r="HL43" s="1740" t="n">
        <v>32915</v>
      </c>
      <c r="HM43" s="1672">
        <f>(HL43-IN43)/IN43</f>
        <v/>
      </c>
      <c r="HN43" s="1740" t="n">
        <v>29255</v>
      </c>
      <c r="HO43" s="1678">
        <f>(HN43-IP43)/IP43</f>
        <v/>
      </c>
      <c r="HP43" s="1741" t="n">
        <v>24030</v>
      </c>
      <c r="HQ43" s="1555">
        <f>(HP43-IR43)/IR43</f>
        <v/>
      </c>
      <c r="HR43" s="1741" t="n">
        <v>28665</v>
      </c>
      <c r="HS43" s="1555">
        <f>(HR43-IT43)/IT43</f>
        <v/>
      </c>
      <c r="HT43" s="1678" t="n"/>
      <c r="HU43" s="1741" t="n">
        <v>26299</v>
      </c>
      <c r="HV43" s="1555">
        <f>(HU43-IV43)/IV43</f>
        <v/>
      </c>
      <c r="HW43" s="1741" t="n">
        <v>27318</v>
      </c>
      <c r="HX43" s="1555">
        <f>(HW43-IX43)/IX43</f>
        <v/>
      </c>
      <c r="HY43" s="1741" t="n">
        <v>26901</v>
      </c>
      <c r="HZ43" s="1677">
        <f>(HY43-IZ43)/IZ43</f>
        <v/>
      </c>
      <c r="IA43" s="1741" t="n">
        <v>28663</v>
      </c>
      <c r="IB43" s="1680">
        <f>(IA43-JB43)/JB43</f>
        <v/>
      </c>
      <c r="IC43" s="1741" t="n">
        <v>24419</v>
      </c>
      <c r="ID43" s="1760">
        <f>(IC43-JD43)/JD43</f>
        <v/>
      </c>
      <c r="IE43" s="1736" t="n">
        <v>21822</v>
      </c>
      <c r="IF43" s="1549">
        <f>(IE43-JF43)/JF43</f>
        <v/>
      </c>
      <c r="IG43" s="1736" t="n">
        <v>36327</v>
      </c>
      <c r="IH43" s="1549">
        <f>(IG43-JH43)/JH43</f>
        <v/>
      </c>
      <c r="II43" s="1983">
        <f>HJ43+HL43+HN43+HP43+HR43+HU43+HW43+HY43+IA43+IC43+IE43+IG43</f>
        <v/>
      </c>
      <c r="IJ43" s="76">
        <f>II43/JJ43-1</f>
        <v/>
      </c>
      <c r="IK43" s="1561" t="n"/>
      <c r="IL43" s="1992" t="n">
        <v>24541.6</v>
      </c>
      <c r="IM43" s="1555">
        <f>IL43/JN43-1</f>
        <v/>
      </c>
      <c r="IN43" s="1736" t="n">
        <v>33485.2</v>
      </c>
      <c r="IO43" s="1555">
        <f>IN43/JO43-1</f>
        <v/>
      </c>
      <c r="IP43" s="1554" t="n">
        <v>29677</v>
      </c>
      <c r="IQ43" s="1641">
        <f>(IP43-JP43)/JP43</f>
        <v/>
      </c>
      <c r="IR43" s="1777" t="n">
        <v>24467</v>
      </c>
      <c r="IS43" s="1555">
        <f>(IR43-JQ43)/JQ43</f>
        <v/>
      </c>
      <c r="IT43" s="1777" t="n">
        <v>29101</v>
      </c>
      <c r="IU43" s="1555">
        <f>(IT43-JR43)/JR43</f>
        <v/>
      </c>
      <c r="IV43" s="1777" t="n">
        <v>26247</v>
      </c>
      <c r="IW43" s="76">
        <f>(IV43-JS43)/JS43</f>
        <v/>
      </c>
      <c r="IX43" s="1777" t="n">
        <v>27916</v>
      </c>
      <c r="IY43" s="76">
        <f>(IX43-JT43)/JT43</f>
        <v/>
      </c>
      <c r="IZ43" s="1736" t="n">
        <v>27077</v>
      </c>
      <c r="JA43" s="76">
        <f>(IZ43-JU43)/JU43</f>
        <v/>
      </c>
      <c r="JB43" s="1736" t="n">
        <v>29212</v>
      </c>
      <c r="JC43" s="1641">
        <f>(JB43-JV43)/JV43</f>
        <v/>
      </c>
      <c r="JD43" s="1736" t="n">
        <v>24550</v>
      </c>
      <c r="JE43" s="1672">
        <f>(JD43-JW43)/JW43</f>
        <v/>
      </c>
      <c r="JF43" s="1736" t="n">
        <v>21822</v>
      </c>
      <c r="JG43" s="1672">
        <f>(JF43-JX43)/JX43</f>
        <v/>
      </c>
      <c r="JH43" s="1736" t="n">
        <v>34988</v>
      </c>
      <c r="JI43" s="1672">
        <f>(JH43-JY43)/JY43</f>
        <v/>
      </c>
      <c r="JJ43" s="1985">
        <f>JH43+JF43+JD43+JB43+IZ43+IX43+IV43+IT43+IR43+IP43+IN43+IL43</f>
        <v/>
      </c>
      <c r="JK43" s="1645">
        <f>JJ43/JM43-1</f>
        <v/>
      </c>
      <c r="JL43" s="1647" t="n"/>
      <c r="JM43" s="1992" t="n">
        <v>333049.586389286</v>
      </c>
      <c r="JN43" s="1554" t="n">
        <v>23806.4199577408</v>
      </c>
      <c r="JO43" s="1554" t="n">
        <v>32699.7657922523</v>
      </c>
      <c r="JP43" s="1554" t="n">
        <v>28916.2283433258</v>
      </c>
      <c r="JQ43" s="1554" t="n">
        <v>23798.3909077102</v>
      </c>
      <c r="JR43" s="1554" t="n">
        <v>28341.8917669237</v>
      </c>
      <c r="JS43" s="1554" t="n">
        <v>25686.7949186364</v>
      </c>
      <c r="JT43" s="1554" t="n">
        <v>27190.1425126763</v>
      </c>
      <c r="JU43" s="1554" t="n">
        <v>26468.1129615546</v>
      </c>
      <c r="JV43" s="1554" t="n">
        <v>29165.4697729666</v>
      </c>
      <c r="JW43" s="1554" t="n">
        <v>25610.7927314729</v>
      </c>
      <c r="JX43" s="1554" t="n">
        <v>22490.8288009732</v>
      </c>
      <c r="JY43" s="1554" t="n">
        <v>38874.7479230531</v>
      </c>
    </row>
    <row r="44" hidden="1" ht="28.8" customFormat="1" customHeight="1" s="260">
      <c r="A44" s="1536" t="inlineStr">
        <is>
          <t>随州市</t>
        </is>
      </c>
      <c r="B44" s="1593" t="inlineStr">
        <is>
          <t>客运量            （万人）</t>
        </is>
      </c>
      <c r="C44" s="1653" t="n">
        <v>114.3916</v>
      </c>
      <c r="D44" s="1595">
        <f>C44/T44-1</f>
        <v/>
      </c>
      <c r="E44" s="1659" t="n">
        <v>120.983</v>
      </c>
      <c r="F44" s="1595">
        <f>E44/V44-1</f>
        <v/>
      </c>
      <c r="G44" s="1659" t="n">
        <v>119.5115</v>
      </c>
      <c r="H44" s="1595">
        <f>G44/X44-1</f>
        <v/>
      </c>
      <c r="I44" s="1659" t="n">
        <v>120.3786</v>
      </c>
      <c r="J44" s="1595">
        <f>I44/Z44-1</f>
        <v/>
      </c>
      <c r="K44" s="1659" t="n">
        <v>122.8015</v>
      </c>
      <c r="L44" s="1595">
        <f>K44/AB44-1</f>
      </c>
      <c r="M44" s="1659" t="n">
        <v>121.1953</v>
      </c>
      <c r="N44" s="1595">
        <f>M44/AD44-1</f>
      </c>
      <c r="O44" s="1659" t="n">
        <v>120.2273</v>
      </c>
      <c r="P44" s="1595">
        <f>O44/AF44-1</f>
      </c>
      <c r="Q44" s="1653">
        <f>G44+E44+C44+I44+K44+M44+O44</f>
      </c>
      <c r="R44" s="1595">
        <f>Q44/SUM(T44+V44+X44+Z44+AB44+AD44+AF44)-1</f>
      </c>
      <c r="S44" s="1595" t="n"/>
      <c r="T44" s="1653" t="n">
        <v>130.3227</v>
      </c>
      <c r="U44" s="1595">
        <f>T44/AU44-1</f>
        <v/>
      </c>
      <c r="V44" s="1653" t="n">
        <v>133.2669</v>
      </c>
      <c r="W44" s="1595">
        <f>V44/AW44-1</f>
        <v/>
      </c>
      <c r="X44" s="1653" t="n">
        <v>128.1825</v>
      </c>
      <c r="Y44" s="1595">
        <f>X44/AY44-1</f>
        <v/>
      </c>
      <c r="Z44" s="1653" t="n">
        <v>130.1364</v>
      </c>
      <c r="AA44" s="1595">
        <f>Z44/BA44-1</f>
        <v/>
      </c>
      <c r="AB44" s="1659" t="n">
        <v>133.1321</v>
      </c>
      <c r="AC44" s="1595">
        <f>AB44/BC44-1</f>
        <v/>
      </c>
      <c r="AD44" s="1659" t="n">
        <v>130.7896</v>
      </c>
      <c r="AE44" s="1595">
        <f>AD44/BE44-1</f>
        <v/>
      </c>
      <c r="AF44" s="1659" t="n">
        <v>128.1039</v>
      </c>
      <c r="AG44" s="1595">
        <f>AF44/BG44-1</f>
        <v/>
      </c>
      <c r="AH44" s="1659" t="n">
        <v>120.2483</v>
      </c>
      <c r="AI44" s="1595">
        <f>AH44/BI44-1</f>
        <v/>
      </c>
      <c r="AJ44" s="1659" t="n">
        <v>118.1387</v>
      </c>
      <c r="AK44" s="1595">
        <f>AJ44/BK44-1</f>
        <v/>
      </c>
      <c r="AL44" s="1659" t="n">
        <v>123.2278</v>
      </c>
      <c r="AM44" s="1595">
        <f>AL44/BM44-1</f>
        <v/>
      </c>
      <c r="AN44" s="1659" t="n">
        <v>118.7277</v>
      </c>
      <c r="AO44" s="1595">
        <f>AN44/BO44-1</f>
        <v/>
      </c>
      <c r="AP44" s="1659" t="n">
        <v>116.6459</v>
      </c>
      <c r="AQ44" s="1595">
        <f>AP44/BQ44-1</f>
        <v/>
      </c>
      <c r="AR44" s="1748">
        <f>X44+T44+V44+Z44+AB44+AD44+AF44+AH44+AJ44+AL44+AN44+AP44</f>
      </c>
      <c r="AS44" s="1595">
        <f>AR44/(AU44+AW44+AY44+BA44+BC44+BE44+BG44+BI44+BK44+BM44+BO44+BQ44)-1</f>
        <v/>
      </c>
      <c r="AT44" s="1597" t="n"/>
      <c r="AU44" s="1704" t="n">
        <v>124.0379</v>
      </c>
      <c r="AV44" s="1598" t="n">
        <v>-0.0533069561441069</v>
      </c>
      <c r="AW44" s="1603" t="n">
        <v>129.7884</v>
      </c>
      <c r="AX44" s="1598">
        <f>AW44/BX44-1</f>
        <v/>
      </c>
      <c r="AY44" s="1603" t="n">
        <v>124.522</v>
      </c>
      <c r="AZ44" s="1598">
        <f>AY44/BZ44-1</f>
        <v/>
      </c>
      <c r="BA44" s="1603" t="n">
        <v>125.8225</v>
      </c>
      <c r="BB44" s="1598">
        <f>BA44/CB44-1</f>
        <v/>
      </c>
      <c r="BC44" s="1705" t="n">
        <v>131.2904</v>
      </c>
      <c r="BD44" s="1598">
        <f>BC44/CD44-1</f>
        <v/>
      </c>
      <c r="BE44" s="1706" t="n">
        <v>128.2836</v>
      </c>
      <c r="BF44" s="1598">
        <f>BE44/CF44-1</f>
        <v/>
      </c>
      <c r="BG44" s="1706" t="n">
        <v>126.3568</v>
      </c>
      <c r="BH44" s="1598">
        <f>BG44/CH44-1</f>
        <v/>
      </c>
      <c r="BI44" s="1706" t="n">
        <v>123.6802</v>
      </c>
      <c r="BJ44" s="1598">
        <f>BI44/CJ44-1</f>
        <v/>
      </c>
      <c r="BK44" s="1706" t="n">
        <v>123.7346</v>
      </c>
      <c r="BL44" s="1598">
        <f>BK44/CL44-1</f>
        <v/>
      </c>
      <c r="BM44" s="1706" t="n">
        <v>129.9235</v>
      </c>
      <c r="BN44" s="1598">
        <f>BM44/CN44-1</f>
        <v/>
      </c>
      <c r="BO44" s="1706" t="n">
        <v>127.761</v>
      </c>
      <c r="BP44" s="1598">
        <f>BO44/CP44-1</f>
        <v/>
      </c>
      <c r="BQ44" s="1706" t="n">
        <v>126.3934</v>
      </c>
      <c r="BR44" s="1598">
        <f>BQ44/CR44-1</f>
        <v/>
      </c>
      <c r="BS44" s="1603">
        <f>AU44+AW44+AY44+BA44+BC44+BE44+BG44+BI44+BK44+BM44+BO44+BQ44</f>
        <v/>
      </c>
      <c r="BT44" s="1598">
        <f>BS44/CT44-1</f>
        <v/>
      </c>
      <c r="BU44" s="1601" t="n"/>
      <c r="BV44" s="1704" t="n">
        <v>131.0223</v>
      </c>
      <c r="BW44" s="1598">
        <f>BV44/CX44-1</f>
        <v/>
      </c>
      <c r="BX44" s="1704" t="n">
        <v>147.4807</v>
      </c>
      <c r="BY44" s="1598">
        <f>BX44/CY44-1</f>
        <v/>
      </c>
      <c r="BZ44" s="1603" t="n">
        <v>127.9766</v>
      </c>
      <c r="CA44" s="1598">
        <f>BZ44/CZ44-1</f>
        <v/>
      </c>
      <c r="CB44" s="1603" t="n">
        <v>129.3014</v>
      </c>
      <c r="CC44" s="1598" t="n">
        <v>0.650170247739815</v>
      </c>
      <c r="CD44" s="1706" t="n">
        <v>130.1743</v>
      </c>
      <c r="CE44" s="1598">
        <f>CD44/DB44-1</f>
        <v/>
      </c>
      <c r="CF44" s="1706" t="n">
        <v>129.7606</v>
      </c>
      <c r="CG44" s="1598">
        <f>CF44/DC44-1</f>
        <v/>
      </c>
      <c r="CH44" s="1706" t="n">
        <v>126.603</v>
      </c>
      <c r="CI44" s="1598">
        <f>CH44/DD44-1</f>
        <v/>
      </c>
      <c r="CJ44" s="1603" t="n">
        <v>123.558</v>
      </c>
      <c r="CK44" s="1598">
        <f>CJ44/DE44-1</f>
        <v/>
      </c>
      <c r="CL44" s="1603">
        <f>99.5593+CL46</f>
        <v/>
      </c>
      <c r="CM44" s="1598">
        <f>CL44/DF44-1</f>
        <v/>
      </c>
      <c r="CN44" s="1603">
        <f>104.8202+CN46</f>
        <v/>
      </c>
      <c r="CO44" s="1598">
        <f>CN44/DG44-1</f>
        <v/>
      </c>
      <c r="CP44" s="1603" t="n">
        <v>122.6357</v>
      </c>
      <c r="CQ44" s="1598">
        <f>CP44/DH44-1</f>
        <v/>
      </c>
      <c r="CR44" s="1603" t="n">
        <v>119.0843</v>
      </c>
      <c r="CS44" s="1598">
        <f>CR44/DI44-1</f>
        <v/>
      </c>
      <c r="CT44" s="1603">
        <f>BV44+BX44+BZ44+CB44+CD44+CF44+CH44+CJ44+CL44+CN44+CP44+CR44</f>
        <v/>
      </c>
      <c r="CU44" s="1598">
        <f>CT44/SUM(CX44:DI44)-1</f>
        <v/>
      </c>
      <c r="CV44" s="1606">
        <f>CR44/CP44-1</f>
        <v/>
      </c>
      <c r="CW44" s="1606" t="n"/>
      <c r="CX44" s="1710" t="n">
        <v>117.1796</v>
      </c>
      <c r="CY44" s="1704" t="n">
        <v>128.5048</v>
      </c>
      <c r="CZ44" s="1704" t="n">
        <v>112.6636</v>
      </c>
      <c r="DA44" s="1704" t="n">
        <v>78.35639999999999</v>
      </c>
      <c r="DB44" s="1603" t="n">
        <v>91.9241</v>
      </c>
      <c r="DC44" s="1603" t="n">
        <v>93.7341</v>
      </c>
      <c r="DD44" s="1603" t="n">
        <v>92.78400000000001</v>
      </c>
      <c r="DE44" s="1603" t="n">
        <v>88.40860000000001</v>
      </c>
      <c r="DF44" s="1603" t="n">
        <v>325.5019</v>
      </c>
      <c r="DG44" s="1603" t="n">
        <v>138.5362</v>
      </c>
      <c r="DH44" s="1603" t="n">
        <v>81.90989999999999</v>
      </c>
      <c r="DI44" s="1603" t="n">
        <v>103.5528</v>
      </c>
      <c r="DJ44" s="1603" t="n">
        <v>1453.056</v>
      </c>
      <c r="DK44" s="1609" t="n">
        <v>-0.0694389528729021</v>
      </c>
      <c r="DL44" s="1610" t="n"/>
      <c r="DM44" s="1711" t="n">
        <v>149.7522</v>
      </c>
      <c r="DN44" s="1612">
        <f>(DM44-DV44)/DV44</f>
        <v/>
      </c>
      <c r="DO44" s="1800" t="n">
        <v>164.6407</v>
      </c>
      <c r="DP44" s="1801" t="n"/>
      <c r="DQ44" s="1800" t="n">
        <v>147.544</v>
      </c>
      <c r="DR44" s="1614">
        <f>(DQ44-ER44)/ER44</f>
        <v/>
      </c>
      <c r="DS44" s="1712">
        <f>DM44+DO44+DQ44</f>
        <v/>
      </c>
      <c r="DT44" s="1800" t="n">
        <v>144.0516</v>
      </c>
      <c r="DU44" s="1614">
        <f>(DT44-ET44)/ET44</f>
        <v/>
      </c>
      <c r="DV44" s="1800" t="n">
        <v>145.8662</v>
      </c>
      <c r="DW44" s="1614">
        <f>(DV44-EV44)/EV44</f>
        <v/>
      </c>
      <c r="DX44" s="1800" t="n">
        <v>137.1799</v>
      </c>
      <c r="DY44" s="1614">
        <f>(DX44-EX44)/EX44</f>
        <v/>
      </c>
      <c r="DZ44" s="1800" t="n">
        <v>133.4315</v>
      </c>
      <c r="EA44" s="1614">
        <f>(DZ44-EZ44)/EZ44</f>
        <v/>
      </c>
      <c r="EB44" s="1800" t="n">
        <v>95.71420000000001</v>
      </c>
      <c r="EC44" s="1614">
        <f>(EB44-FB44)/FB44</f>
        <v/>
      </c>
      <c r="ED44" s="1800" t="n">
        <v>111.3512</v>
      </c>
      <c r="EE44" s="1614">
        <f>(ED44-FD44)/FD44</f>
        <v/>
      </c>
      <c r="EF44" s="1800" t="n">
        <v>115.8213</v>
      </c>
      <c r="EG44" s="1614">
        <f>(EF44-FF44)/FF44</f>
        <v/>
      </c>
      <c r="EH44" s="1800" t="n">
        <v>110.4734</v>
      </c>
      <c r="EI44" s="1614">
        <f>(EH44-FH44)/FH44</f>
        <v/>
      </c>
      <c r="EJ44" s="1800" t="n">
        <v>105.6576</v>
      </c>
      <c r="EK44" s="1614">
        <f>(EJ44-FJ44)/FJ44</f>
        <v/>
      </c>
      <c r="EL44" s="1709">
        <f>DM44+DO44+DQ44+DT44+DV44+DX44+DZ44+EB44+ED44+EF44+EH44+EJ44</f>
        <v/>
      </c>
      <c r="EM44" s="1614">
        <f>(EL44-FL44)/FL44</f>
        <v/>
      </c>
      <c r="EN44" s="1802" t="n">
        <v>278.8478</v>
      </c>
      <c r="EO44" s="1614">
        <f>(EN44-FN44)/FN44</f>
        <v/>
      </c>
      <c r="EP44" s="1800" t="n">
        <v>0</v>
      </c>
      <c r="EQ44" s="1614">
        <f>(EP44-FO44)/FO44</f>
        <v/>
      </c>
      <c r="ER44" s="1800" t="n">
        <v>1.5803</v>
      </c>
      <c r="ES44" s="1614">
        <f>(ER44-FP44)/FP44</f>
        <v/>
      </c>
      <c r="ET44" s="1800" t="n">
        <v>73.23350000000001</v>
      </c>
      <c r="EU44" s="1614">
        <f>(ET44-FQ44)/FQ44</f>
        <v/>
      </c>
      <c r="EV44" s="1800" t="n">
        <v>106.8197</v>
      </c>
      <c r="EW44" s="1614">
        <f>(EV44-FR44)/FR44</f>
        <v/>
      </c>
      <c r="EX44" s="1800" t="n">
        <v>74.2123</v>
      </c>
      <c r="EY44" s="1614">
        <f>(EX44-FS44)/FS44</f>
        <v/>
      </c>
      <c r="EZ44" s="1800" t="n">
        <v>87.5067</v>
      </c>
      <c r="FA44" s="1614">
        <f>(EZ44-FT44)/FT44</f>
        <v/>
      </c>
      <c r="FB44" s="1800" t="n">
        <v>119.0738</v>
      </c>
      <c r="FC44" s="1614">
        <f>(FB44-FU44)/FU44</f>
        <v/>
      </c>
      <c r="FD44" s="1800" t="n">
        <v>124.6885</v>
      </c>
      <c r="FE44" s="1614">
        <f>(FD44-FV44)/FV44</f>
        <v/>
      </c>
      <c r="FF44" s="1800" t="n">
        <v>128.9063</v>
      </c>
      <c r="FG44" s="1614">
        <f>(FF44-FW44)/FW44</f>
        <v/>
      </c>
      <c r="FH44" s="1800" t="n">
        <v>114.269</v>
      </c>
      <c r="FI44" s="1614">
        <f>(FH44-FY44)/FY44</f>
        <v/>
      </c>
      <c r="FJ44" s="1800" t="n">
        <v>109.6353</v>
      </c>
      <c r="FK44" s="1614">
        <f>(FJ44-GA44)/GA44</f>
        <v/>
      </c>
      <c r="FL44" s="1712">
        <f>EN44+EP44+ER44+ET44+EV44+EX44+EZ44+FB44+FD44+FF44+FH44+FJ44</f>
        <v/>
      </c>
      <c r="FM44" s="1614">
        <f>(FL44-(FN44+FO44+FP44+FQ44+FR44+FS44+FT44+FU44+FV44+FW44+FY44+GA44))/(FN44+FO44+FP44+FQ44+FR44+FS44+FT44+FU44+FV44+FW44+FY44+GA44)</f>
        <v/>
      </c>
      <c r="FN44" s="1802" t="n">
        <v>282.5778</v>
      </c>
      <c r="FO44" s="1802" t="n">
        <v>184.3028</v>
      </c>
      <c r="FP44" s="1802" t="n">
        <v>144.9733</v>
      </c>
      <c r="FQ44" s="1802" t="n">
        <v>166</v>
      </c>
      <c r="FR44" s="1802" t="n">
        <v>159.7461</v>
      </c>
      <c r="FS44" s="1802" t="n">
        <v>155.2558</v>
      </c>
      <c r="FT44" s="1803" t="inlineStr">
        <is>
          <t>155.7059</t>
        </is>
      </c>
      <c r="FU44" s="1620" t="inlineStr">
        <is>
          <t>152.3916</t>
        </is>
      </c>
      <c r="FV44" s="1620" t="inlineStr">
        <is>
          <t>198.5506</t>
        </is>
      </c>
      <c r="FW44" s="1620" t="inlineStr">
        <is>
          <t>221.8934</t>
        </is>
      </c>
      <c r="FX44" s="1621">
        <f>(FW44-GY44)/GY44</f>
        <v/>
      </c>
      <c r="FY44" s="1620" t="inlineStr">
        <is>
          <t>198.4638</t>
        </is>
      </c>
      <c r="FZ44" s="1621">
        <f>(FY44-HA44)/HA44</f>
        <v/>
      </c>
      <c r="GA44" s="1620" t="inlineStr">
        <is>
          <t>284.6173</t>
        </is>
      </c>
      <c r="GB44" s="1621">
        <f>(GA44-HC44)/HC44</f>
        <v/>
      </c>
      <c r="GC44" s="1717">
        <f>FN44+FO44+FP44+FQ44+FR44+FS44+FT44+FU44+FV44+FW44+FY44+GA44</f>
        <v/>
      </c>
      <c r="GD44" s="1623">
        <f>(GC44-HE44)/HE44</f>
        <v/>
      </c>
      <c r="GE44" s="1560" t="n"/>
      <c r="GF44" s="1804" t="n"/>
      <c r="GG44" s="1980" t="n">
        <v>291.3474</v>
      </c>
      <c r="GH44" s="1621">
        <f>(GG44-HJ44)/HJ44</f>
        <v/>
      </c>
      <c r="GI44" s="1717" t="n">
        <v>188.2562</v>
      </c>
      <c r="GJ44" s="1621">
        <f>(GI44-HL44)/HL44</f>
        <v/>
      </c>
      <c r="GK44" s="1802" t="n">
        <v>151.3291</v>
      </c>
      <c r="GL44" s="1621">
        <f>(GK44-HN44)/HN44</f>
        <v/>
      </c>
      <c r="GM44" s="1802" t="n">
        <v>171.5195</v>
      </c>
      <c r="GN44" s="1621">
        <f>(GM44-HP44)/HP44</f>
        <v/>
      </c>
      <c r="GO44" s="1802" t="n">
        <v>160.5535</v>
      </c>
      <c r="GP44" s="1621">
        <f>(GO44-HR44)/HR44</f>
        <v/>
      </c>
      <c r="GQ44" s="1717" t="n">
        <v>160.4726</v>
      </c>
      <c r="GR44" s="1621">
        <f>(GQ44-HU44)/HU44</f>
        <v/>
      </c>
      <c r="GS44" s="1717" t="n">
        <v>147.3301</v>
      </c>
      <c r="GT44" s="1621">
        <f>(GS44-HW44)/HW44</f>
        <v/>
      </c>
      <c r="GU44" s="1717" t="n">
        <v>147.953</v>
      </c>
      <c r="GV44" s="1621">
        <f>(GU44-HY44)/HY44</f>
        <v/>
      </c>
      <c r="GW44" s="1717" t="n">
        <v>202.1901</v>
      </c>
      <c r="GX44" s="1621">
        <f>(GW44-IA44)/IA44</f>
        <v/>
      </c>
      <c r="GY44" s="1717" t="n">
        <v>223.7731</v>
      </c>
      <c r="GZ44" s="1621">
        <f>(GY44-IC44)/IC44</f>
        <v/>
      </c>
      <c r="HA44" s="1717" t="n">
        <v>201.2818</v>
      </c>
      <c r="HB44" s="1621">
        <f>(HA44-IE44)/IE44</f>
        <v/>
      </c>
      <c r="HC44" s="1717" t="n">
        <v>287.7538</v>
      </c>
      <c r="HD44" s="1621">
        <f>(HC44-IG44)/IG44</f>
        <v/>
      </c>
      <c r="HE44" s="1717">
        <f>GG44+GI44+GK44+GM44+GO44+GQ44+GS44+GU44+GW44+GY44+HA44+HC44</f>
        <v/>
      </c>
      <c r="HF44" s="1717">
        <f>HC44+HA44+GY44+GW44+GU44+GS44+GQ44+GO44+GM44+GK44+GI44+GG44</f>
        <v/>
      </c>
      <c r="HG44" s="1623" t="n"/>
      <c r="HH44" s="1610" t="n"/>
      <c r="HI44" s="1743" t="n"/>
      <c r="HJ44" s="1980" t="n">
        <v>297.5969</v>
      </c>
      <c r="HK44" s="1626">
        <f>(HJ44-IL44)/IL44</f>
        <v/>
      </c>
      <c r="HL44" s="1719" t="n">
        <v>386.1365</v>
      </c>
      <c r="HM44" s="1626">
        <f>(HL44-IN44)/IN44</f>
        <v/>
      </c>
      <c r="HN44" s="1719" t="n">
        <v>267.4521</v>
      </c>
      <c r="HO44" s="1723">
        <f>(HN44-IP44)/IP44</f>
        <v/>
      </c>
      <c r="HP44" s="1721" t="n">
        <v>240.8559</v>
      </c>
      <c r="HQ44" s="1722">
        <f>(HP44-IR44)/IR44</f>
        <v/>
      </c>
      <c r="HR44" s="1721" t="n">
        <v>228.3678</v>
      </c>
      <c r="HS44" s="1722">
        <f>(HR44-IT44)/IT44</f>
        <v/>
      </c>
      <c r="HT44" s="1723" t="n"/>
      <c r="HU44" s="1721" t="n">
        <v>266.7264</v>
      </c>
      <c r="HV44" s="1722">
        <f>(HU44-IV44)/IV44</f>
        <v/>
      </c>
      <c r="HW44" s="1721" t="n">
        <v>263.2766</v>
      </c>
      <c r="HX44" s="1722">
        <f>(HW44-IX44)/IX44</f>
        <v/>
      </c>
      <c r="HY44" s="1721" t="n">
        <v>256.88</v>
      </c>
      <c r="HZ44" s="1637">
        <f>(HY44-IZ44)/IZ44</f>
        <v/>
      </c>
      <c r="IA44" s="1721" t="n">
        <v>255.9368</v>
      </c>
      <c r="IB44" s="1637">
        <f>(IA44-JB44)/JB44</f>
        <v/>
      </c>
      <c r="IC44" s="1721" t="n">
        <v>255.7407</v>
      </c>
      <c r="ID44" s="1623">
        <f>(IC44-JD44)/JD44</f>
        <v/>
      </c>
      <c r="IE44" s="1721" t="n">
        <v>231.8914</v>
      </c>
      <c r="IF44" s="1637">
        <f>(IE44-JF44)/JF44</f>
        <v/>
      </c>
      <c r="IG44" s="1831" t="n">
        <v>291.2488</v>
      </c>
      <c r="IH44" s="1549">
        <f>(IG44-JH44)/JH44</f>
        <v/>
      </c>
      <c r="II44" s="1983">
        <f>HJ44+HL44+HN44+HP44+HR44+HU44+HW44+HY44+IA44+IC44+IE44+IG44</f>
        <v/>
      </c>
      <c r="IJ44" s="76">
        <f>II44/JJ44-1</f>
        <v/>
      </c>
      <c r="IK44" s="1561" t="n"/>
      <c r="IL44" s="1995" t="n">
        <v>292.048</v>
      </c>
      <c r="IM44" s="1539">
        <f>IL44/JN44-1</f>
        <v/>
      </c>
      <c r="IN44" s="1726" t="n">
        <v>419.7136</v>
      </c>
      <c r="IO44" s="1539">
        <f>IN44/JO44-1</f>
        <v/>
      </c>
      <c r="IP44" s="1545" t="n">
        <v>288.5136</v>
      </c>
      <c r="IQ44" s="1641">
        <f>(IP44-JP44)/JP44</f>
        <v/>
      </c>
      <c r="IR44" s="1773" t="n">
        <v>251.4153</v>
      </c>
      <c r="IS44" s="1539">
        <f>(IR44-JQ44)/JQ44</f>
        <v/>
      </c>
      <c r="IT44" s="1773" t="n">
        <v>240.3872</v>
      </c>
      <c r="IU44" s="1539">
        <f>(IT44-JR44)/JR44</f>
        <v/>
      </c>
      <c r="IV44" s="1773" t="n">
        <v>269.966</v>
      </c>
      <c r="IW44" s="1668">
        <f>(IV44-JS44)/JS44</f>
        <v/>
      </c>
      <c r="IX44" s="1773" t="n">
        <v>266.2049</v>
      </c>
      <c r="IY44" s="1668">
        <f>(IX44-JT44)/JT44</f>
        <v/>
      </c>
      <c r="IZ44" s="1726" t="n">
        <v>260</v>
      </c>
      <c r="JA44" s="1668">
        <f>(IZ44-JU44)/JU44</f>
        <v/>
      </c>
      <c r="JB44" s="1726" t="n">
        <v>258.2872</v>
      </c>
      <c r="JC44" s="1727">
        <f>(JB44-JV44)/JV44</f>
        <v/>
      </c>
      <c r="JD44" s="1726" t="n">
        <v>257.9331</v>
      </c>
      <c r="JE44" s="1672">
        <f>(JD44-JW44)/JW44</f>
        <v/>
      </c>
      <c r="JF44" s="1717" t="n">
        <v>234.0919</v>
      </c>
      <c r="JG44" s="1645">
        <f>(JF44-JX44)/JX44</f>
        <v/>
      </c>
      <c r="JH44" s="1730" t="n">
        <v>277.3798</v>
      </c>
      <c r="JI44" s="1645">
        <f>(JH44-JY44)/JY44</f>
        <v/>
      </c>
      <c r="JJ44" s="1985">
        <f>JH44+JF44+JD44+JB44+IZ44+IX44+IV44+IT44+IR44+IP44+IN44+IL44</f>
        <v/>
      </c>
      <c r="JK44" s="1645">
        <f>JJ44/JM44-1</f>
        <v/>
      </c>
      <c r="JL44" s="1647" t="n"/>
      <c r="JM44" s="1994" t="n">
        <v>3277.0481781415</v>
      </c>
      <c r="JN44" s="1800" t="n">
        <v>282.992199719165</v>
      </c>
      <c r="JO44" s="1800" t="n">
        <v>388.264157386073</v>
      </c>
      <c r="JP44" s="1800" t="n">
        <v>311.90659897373</v>
      </c>
      <c r="JQ44" s="1800" t="n">
        <v>246.485621597224</v>
      </c>
      <c r="JR44" s="1800" t="n">
        <v>245.755971661969</v>
      </c>
      <c r="JS44" s="1800" t="n">
        <v>261.848646267667</v>
      </c>
      <c r="JT44" s="1800" t="n">
        <v>260.985203215133</v>
      </c>
      <c r="JU44" s="1800" t="n">
        <v>252.097062970323</v>
      </c>
      <c r="JV44" s="1800" t="n">
        <v>253.245255923891</v>
      </c>
      <c r="JW44" s="1800" t="n">
        <v>261.065864797023</v>
      </c>
      <c r="JX44" s="1800" t="n">
        <v>234.215038922947</v>
      </c>
      <c r="JY44" s="1800" t="n">
        <v>278.186556706349</v>
      </c>
    </row>
    <row r="45" hidden="1" ht="28.8" customHeight="1" s="21">
      <c r="A45" s="2073" t="n"/>
      <c r="B45" s="1337" t="inlineStr">
        <is>
          <t>旅客周转量        （万人公里）</t>
        </is>
      </c>
      <c r="C45" s="1659" t="n">
        <v>6018.7633</v>
      </c>
      <c r="D45" s="1595">
        <f>C45/T45-1</f>
        <v/>
      </c>
      <c r="E45" s="1659" t="n">
        <v>6370.467</v>
      </c>
      <c r="F45" s="1595">
        <f>E45/V45-1</f>
        <v/>
      </c>
      <c r="G45" s="1659" t="n">
        <v>6382.2507</v>
      </c>
      <c r="H45" s="1595">
        <f>G45/X45-1</f>
        <v/>
      </c>
      <c r="I45" s="1659" t="n">
        <v>6638.9771</v>
      </c>
      <c r="J45" s="1595">
        <f>I45/Z45-1</f>
        <v/>
      </c>
      <c r="K45" s="1659" t="n">
        <v>6644.3877</v>
      </c>
      <c r="L45" s="1595">
        <f>K45/AB45-1</f>
      </c>
      <c r="M45" s="1659" t="n">
        <v>6426.1171</v>
      </c>
      <c r="N45" s="1595">
        <f>M45/AD45-1</f>
      </c>
      <c r="O45" s="1659" t="n">
        <v>6325.9991</v>
      </c>
      <c r="P45" s="1595">
        <f>O45/AF45-1</f>
      </c>
      <c r="Q45" s="1653">
        <f>G45+E45+C45+I45+K45+M45+O45</f>
      </c>
      <c r="R45" s="1595">
        <f>Q45/SUM(T45+V45+X45+Z45+AB45+AD45+AF45)-1</f>
      </c>
      <c r="S45" s="1595" t="n"/>
      <c r="T45" s="1659" t="n">
        <v>6597.743</v>
      </c>
      <c r="U45" s="1595">
        <f>T45/AU45-1</f>
        <v/>
      </c>
      <c r="V45" s="1731" t="n">
        <v>6737.6004</v>
      </c>
      <c r="W45" s="1649">
        <f>V45/AW45-1</f>
        <v/>
      </c>
      <c r="X45" s="1731" t="n">
        <v>6751.7551</v>
      </c>
      <c r="Y45" s="1649">
        <f>X45/AY45-1</f>
        <v/>
      </c>
      <c r="Z45" s="1731" t="n">
        <v>7061.7388</v>
      </c>
      <c r="AA45" s="1649">
        <f>Z45/BA45-1</f>
        <v/>
      </c>
      <c r="AB45" s="1659" t="n">
        <v>7036.9949</v>
      </c>
      <c r="AC45" s="1649">
        <f>AB45/BC45-1</f>
        <v/>
      </c>
      <c r="AD45" s="1659" t="n">
        <v>6833.286</v>
      </c>
      <c r="AE45" s="1649">
        <f>AD45/BE45-1</f>
        <v/>
      </c>
      <c r="AF45" s="1659" t="n">
        <v>6717.576</v>
      </c>
      <c r="AG45" s="1649">
        <f>AF45/BG45-1</f>
        <v/>
      </c>
      <c r="AH45" s="1659" t="n">
        <v>6359.2432</v>
      </c>
      <c r="AI45" s="1649">
        <f>AH45/BI45-1</f>
        <v/>
      </c>
      <c r="AJ45" s="1659" t="n">
        <v>6290.8263</v>
      </c>
      <c r="AK45" s="1649">
        <f>AJ45/BK45-1</f>
        <v/>
      </c>
      <c r="AL45" s="1659" t="n">
        <v>6607.9652</v>
      </c>
      <c r="AM45" s="1649">
        <f>AL45/BM45-1</f>
        <v/>
      </c>
      <c r="AN45" s="1659" t="n">
        <v>6390.1947</v>
      </c>
      <c r="AO45" s="1649">
        <f>AN45/BO45-1</f>
        <v/>
      </c>
      <c r="AP45" s="1659" t="n">
        <v>6195.4234</v>
      </c>
      <c r="AQ45" s="1649">
        <f>AP45/BQ45-1</f>
        <v/>
      </c>
      <c r="AR45" s="1748">
        <f>X45+T45+V45+Z45+AB45+AD45+AF45+AH45+AJ45+AL45+AN45+AP45</f>
      </c>
      <c r="AS45" s="1595">
        <f>AR45/(AU45+AW45+AY45+BA45+BC45+BE45+BG45+BI45+BK45+BM45+BO45+BQ45)-1</f>
        <v/>
      </c>
      <c r="AT45" s="1597" t="n"/>
      <c r="AU45" s="1731" t="n">
        <v>6138.5352</v>
      </c>
      <c r="AV45" s="1595" t="n">
        <v>-0.0137489215325564</v>
      </c>
      <c r="AW45" s="1659" t="n">
        <v>6328.0714</v>
      </c>
      <c r="AX45" s="1649">
        <f>AW45/BX45-1</f>
        <v/>
      </c>
      <c r="AY45" s="1659" t="n">
        <v>6310.3957</v>
      </c>
      <c r="AZ45" s="1649">
        <f>AY45/BZ45-1</f>
        <v/>
      </c>
      <c r="BA45" s="1659" t="n">
        <v>6759.9481</v>
      </c>
      <c r="BB45" s="1649">
        <f>BA45/CB45-1</f>
        <v/>
      </c>
      <c r="BC45" s="1733" t="n">
        <v>7072.0342</v>
      </c>
      <c r="BD45" s="1649">
        <f>BC45/CD45-1</f>
        <v/>
      </c>
      <c r="BE45" s="1659" t="n">
        <v>6747.0181</v>
      </c>
      <c r="BF45" s="1649">
        <f>BE45/CF45-1</f>
        <v/>
      </c>
      <c r="BG45" s="1659" t="n">
        <v>6760.5359</v>
      </c>
      <c r="BH45" s="1649">
        <f>BG45/CH45-1</f>
        <v/>
      </c>
      <c r="BI45" s="1659" t="n">
        <v>6636.8642</v>
      </c>
      <c r="BJ45" s="1649">
        <f>BI45/CJ45-1</f>
        <v/>
      </c>
      <c r="BK45" s="1659" t="n">
        <v>6377.6778</v>
      </c>
      <c r="BL45" s="1649">
        <f>BK45/CL45-1</f>
        <v/>
      </c>
      <c r="BM45" s="1659" t="n">
        <v>6780.4748</v>
      </c>
      <c r="BN45" s="1649">
        <f>BM45/CN45-1</f>
        <v/>
      </c>
      <c r="BO45" s="1659" t="n">
        <v>6563.4149</v>
      </c>
      <c r="BP45" s="1649">
        <f>BO45/CP45-1</f>
        <v/>
      </c>
      <c r="BQ45" s="1659" t="n">
        <v>6261.3784</v>
      </c>
      <c r="BR45" s="1649">
        <f>BQ45/CR45-1</f>
        <v/>
      </c>
      <c r="BS45" s="1653">
        <f>AU45+AW45+AY45+BA45+BC45+BE45+BG45+BI45+BK45+BM45+BO45+BQ45</f>
        <v/>
      </c>
      <c r="BT45" s="1595">
        <f>BS45/CT45-1</f>
        <v/>
      </c>
      <c r="BU45" s="1651" t="n"/>
      <c r="BV45" s="1731" t="n">
        <v>6224.11</v>
      </c>
      <c r="BW45" s="1649">
        <f>BV45/CX45-1</f>
        <v/>
      </c>
      <c r="BX45" s="1731" t="n">
        <v>7226.0327</v>
      </c>
      <c r="BY45" s="1595">
        <f>BX45/CY45-1</f>
        <v/>
      </c>
      <c r="BZ45" s="1653" t="n">
        <v>6243.5449</v>
      </c>
      <c r="CA45" s="1595">
        <f>BZ45/CZ45-1</f>
        <v/>
      </c>
      <c r="CB45" s="1653" t="n">
        <v>6477.7291</v>
      </c>
      <c r="CC45" s="1595" t="n">
        <v>0.835389945722546</v>
      </c>
      <c r="CD45" s="1659" t="n">
        <v>6592.0497</v>
      </c>
      <c r="CE45" s="1595">
        <f>CD45/DB45-1</f>
        <v/>
      </c>
      <c r="CF45" s="1659" t="n">
        <v>6387.5932</v>
      </c>
      <c r="CG45" s="1595">
        <f>CF45/DC45-1</f>
        <v/>
      </c>
      <c r="CH45" s="1659" t="n">
        <v>6411.5337</v>
      </c>
      <c r="CI45" s="1595">
        <f>CH45/DD45-1</f>
        <v/>
      </c>
      <c r="CJ45" s="1653" t="n">
        <v>6246.588</v>
      </c>
      <c r="CK45" s="1595">
        <f>CJ45/DE45-1</f>
        <v/>
      </c>
      <c r="CL45" s="1653">
        <f>5597.1552+CL47</f>
        <v/>
      </c>
      <c r="CM45" s="1595">
        <f>CL45/DF45-1</f>
        <v/>
      </c>
      <c r="CN45" s="1653">
        <f>5981.7169+CN47</f>
        <v/>
      </c>
      <c r="CO45" s="1595">
        <f>CN45/DG45-1</f>
        <v/>
      </c>
      <c r="CP45" s="1653" t="n">
        <v>6166.9329</v>
      </c>
      <c r="CQ45" s="1595">
        <f>CP45/DH45-1</f>
        <v/>
      </c>
      <c r="CR45" s="1653" t="n">
        <v>5948.1387</v>
      </c>
      <c r="CS45" s="1595">
        <f>CR45/DI45-1</f>
        <v/>
      </c>
      <c r="CT45" s="1653">
        <f>BV45+BX45+BZ45+CB45+CD45+CF45+CH45+CJ45+CL45+CN45+CP45+CR45</f>
        <v/>
      </c>
      <c r="CU45" s="1595">
        <f>CT45/SUM(CX45:DI45)-1</f>
        <v/>
      </c>
      <c r="CV45" s="1657">
        <f>CR45/CP45-1</f>
        <v/>
      </c>
      <c r="CW45" s="1657" t="n"/>
      <c r="CX45" s="1747" t="n">
        <v>5456.5089</v>
      </c>
      <c r="CY45" s="1731" t="n">
        <v>6143.9518</v>
      </c>
      <c r="CZ45" s="1731" t="n">
        <v>5346.1466</v>
      </c>
      <c r="DA45" s="1748" t="n">
        <v>3529.3476</v>
      </c>
      <c r="DB45" s="1659" t="n">
        <v>4102.4328</v>
      </c>
      <c r="DC45" s="1659" t="n">
        <v>4339.7613</v>
      </c>
      <c r="DD45" s="1653" t="n">
        <v>4545.5893</v>
      </c>
      <c r="DE45" s="1653" t="n">
        <v>4163.6408</v>
      </c>
      <c r="DF45" s="1653" t="n">
        <v>21471.9468</v>
      </c>
      <c r="DG45" s="1653" t="n">
        <v>6885.598</v>
      </c>
      <c r="DH45" s="1653" t="n">
        <v>3859.824</v>
      </c>
      <c r="DI45" s="1653" t="n">
        <v>5127.3413</v>
      </c>
      <c r="DJ45" s="1653" t="n">
        <v>74972.0892</v>
      </c>
      <c r="DK45" s="1660" t="n">
        <v>-0.143919736269951</v>
      </c>
      <c r="DL45" s="1661" t="n"/>
      <c r="DM45" s="1735" t="n">
        <v>9666.4115</v>
      </c>
      <c r="DN45" s="219">
        <f>(DM45-DV45)/DV45</f>
        <v/>
      </c>
      <c r="DO45" s="1554" t="n">
        <v>10708.2193</v>
      </c>
      <c r="DP45" s="1555" t="n"/>
      <c r="DQ45" s="1554" t="n">
        <v>9828.816800000001</v>
      </c>
      <c r="DR45" s="76">
        <f>(DQ45-ER45)/ER45</f>
        <v/>
      </c>
      <c r="DS45" s="1736">
        <f>DM45+DO45+DQ45</f>
        <v/>
      </c>
      <c r="DT45" s="1554" t="n">
        <v>9179.366099999999</v>
      </c>
      <c r="DU45" s="76">
        <f>(DT45-ET45)/ET45</f>
        <v/>
      </c>
      <c r="DV45" s="1554" t="n">
        <v>9002.8123</v>
      </c>
      <c r="DW45" s="76">
        <f>(DV45-EV45)/EV45</f>
        <v/>
      </c>
      <c r="DX45" s="1554" t="n">
        <v>7696.705</v>
      </c>
      <c r="DY45" s="76">
        <f>(DX45-EX45)/EX45</f>
        <v/>
      </c>
      <c r="DZ45" s="1554" t="n">
        <v>7036.6053</v>
      </c>
      <c r="EA45" s="76">
        <f>(DZ45-EZ45)/EZ45</f>
        <v/>
      </c>
      <c r="EB45" s="1554" t="n">
        <v>4135.787</v>
      </c>
      <c r="EC45" s="76">
        <f>(EB45-FB45)/FB45</f>
        <v/>
      </c>
      <c r="ED45" s="1554" t="n">
        <v>5015.5497</v>
      </c>
      <c r="EE45" s="76">
        <f>(ED45-FD45)/FD45</f>
        <v/>
      </c>
      <c r="EF45" s="1554" t="n">
        <v>5321.0767</v>
      </c>
      <c r="EG45" s="76">
        <f>(EF45-FF45)/FF45</f>
        <v/>
      </c>
      <c r="EH45" s="1554" t="n">
        <v>4976.3213</v>
      </c>
      <c r="EI45" s="76">
        <f>(EH45-FH45)/FH45</f>
        <v/>
      </c>
      <c r="EJ45" s="1554" t="n">
        <v>5008.3337</v>
      </c>
      <c r="EK45" s="76">
        <f>(EJ45-FJ45)/FJ45</f>
        <v/>
      </c>
      <c r="EL45" s="1731">
        <f>DM45+DO45+DQ45+DT45+DV45+DX45+DZ45+EB45+ED45+EF45+EH45+EJ45</f>
        <v/>
      </c>
      <c r="EM45" s="76">
        <f>(EL45-FL45)/FL45</f>
        <v/>
      </c>
      <c r="EN45" s="1775" t="n">
        <v>11868.8804</v>
      </c>
      <c r="EO45" s="76">
        <f>(EN45-FN45)/FN45</f>
        <v/>
      </c>
      <c r="EP45" s="1554" t="n">
        <v>0</v>
      </c>
      <c r="EQ45" s="76">
        <f>(EP45-FO45)/FO45</f>
        <v/>
      </c>
      <c r="ER45" s="1554" t="n">
        <v>1254.761</v>
      </c>
      <c r="ES45" s="76">
        <f>(ER45-FP45)/FP45</f>
        <v/>
      </c>
      <c r="ET45" s="1554" t="n">
        <v>5476.954</v>
      </c>
      <c r="EU45" s="76">
        <f>(ET45-FQ45)/FQ45</f>
        <v/>
      </c>
      <c r="EV45" s="1554" t="n">
        <v>6720.1906</v>
      </c>
      <c r="EW45" s="76">
        <f>(EV45-FR45)/FR45</f>
        <v/>
      </c>
      <c r="EX45" s="1554" t="n">
        <v>3951.367</v>
      </c>
      <c r="EY45" s="76">
        <f>(EX45-FS45)/FS45</f>
        <v/>
      </c>
      <c r="EZ45" s="1554" t="n">
        <v>5153.4173</v>
      </c>
      <c r="FA45" s="76">
        <f>(EZ45-FT45)/FT45</f>
        <v/>
      </c>
      <c r="FB45" s="1554" t="n">
        <v>6590.6444</v>
      </c>
      <c r="FC45" s="76">
        <f>(FB45-FU45)/FU45</f>
        <v/>
      </c>
      <c r="FD45" s="1554" t="n">
        <v>6517.3091</v>
      </c>
      <c r="FE45" s="76">
        <f>(FD45-FV45)/FV45</f>
        <v/>
      </c>
      <c r="FF45" s="1554" t="n">
        <v>7175.4351</v>
      </c>
      <c r="FG45" s="76">
        <f>(FF45-FW45)/FW45</f>
        <v/>
      </c>
      <c r="FH45" s="1554" t="n">
        <v>5743.6379</v>
      </c>
      <c r="FI45" s="76">
        <f>(FH45-FY45)/FY45</f>
        <v/>
      </c>
      <c r="FJ45" s="1554" t="n">
        <v>5565.5341</v>
      </c>
      <c r="FK45" s="76">
        <f>(FJ45-GA45)/GA45</f>
        <v/>
      </c>
      <c r="FL45" s="1736">
        <f>EN45+EP45+ER45+ET45+EV45+EX45+EZ45+FB45+FD45+FF45+FH45+FJ45</f>
        <v/>
      </c>
      <c r="FM45" s="76">
        <f>(FL45-(FN45+FO45+FP45+FQ45+FR45+FS45+FT45+FU45+FV45+FW45+FY45+GA45))/(FN45+FO45+FP45+FQ45+FR45+FS45+FT45+FU45+FV45+FW45+FY45+GA45)</f>
        <v/>
      </c>
      <c r="FN45" s="1775" t="n">
        <v>12074</v>
      </c>
      <c r="FO45" s="1775" t="n">
        <v>13413.4071</v>
      </c>
      <c r="FP45" s="1775" t="n">
        <v>12555.6382</v>
      </c>
      <c r="FQ45" s="1775" t="n">
        <v>10507</v>
      </c>
      <c r="FR45" s="1775" t="n">
        <v>9230.5987</v>
      </c>
      <c r="FS45" s="1775" t="n">
        <v>9062.768400000001</v>
      </c>
      <c r="FT45" s="1776" t="inlineStr">
        <is>
          <t>9,760.2600</t>
        </is>
      </c>
      <c r="FU45" s="1738" t="inlineStr">
        <is>
          <t>9,665.1387</t>
        </is>
      </c>
      <c r="FV45" s="1738" t="inlineStr">
        <is>
          <t>10,860.0850</t>
        </is>
      </c>
      <c r="FW45" s="1738" t="inlineStr">
        <is>
          <t>11,214.6759</t>
        </is>
      </c>
      <c r="FX45" s="1668">
        <f>(FW45-GY45)/GY45</f>
        <v/>
      </c>
      <c r="FY45" s="1738" t="inlineStr">
        <is>
          <t>9,884.9920</t>
        </is>
      </c>
      <c r="FZ45" s="1668">
        <f>(FY45-HA45)/HA45</f>
        <v/>
      </c>
      <c r="GA45" s="1738" t="inlineStr">
        <is>
          <t>19,983.1777</t>
        </is>
      </c>
      <c r="GB45" s="1668">
        <f>(GA45-HC45)/HC45</f>
        <v/>
      </c>
      <c r="GC45" s="1726">
        <f>FN45+FO45+FP45+FQ45+FR45+FS45+FT45+FU45+FV45+FW45+FY45+GA45</f>
        <v/>
      </c>
      <c r="GD45" s="1739">
        <f>(GC45-HE45)/HE45</f>
        <v/>
      </c>
      <c r="GE45" s="1670" t="n"/>
      <c r="GF45" s="1561" t="n"/>
      <c r="GG45" s="1988" t="n">
        <v>12591.6579</v>
      </c>
      <c r="GH45" s="76">
        <f>(GG45-HJ45)/HJ45</f>
        <v/>
      </c>
      <c r="GI45" s="1736" t="n">
        <v>13293.7632</v>
      </c>
      <c r="GJ45" s="76">
        <f>(GI45-HL45)/HL45</f>
        <v/>
      </c>
      <c r="GK45" s="1554" t="n">
        <v>13202.5638</v>
      </c>
      <c r="GL45" s="76">
        <f>(GK45-HN45)/HN45</f>
        <v/>
      </c>
      <c r="GM45" s="1554" t="n">
        <v>10968.096</v>
      </c>
      <c r="GN45" s="76">
        <f>(GM45-HP45)/HP45</f>
        <v/>
      </c>
      <c r="GO45" s="1554" t="n">
        <v>9792.5178</v>
      </c>
      <c r="GP45" s="76">
        <f>(GO45-HR45)/HR45</f>
        <v/>
      </c>
      <c r="GQ45" s="1736" t="n">
        <v>9352.7022</v>
      </c>
      <c r="GR45" s="76">
        <f>(GQ45-HU45)/HU45</f>
        <v/>
      </c>
      <c r="GS45" s="1736" t="n">
        <v>10134.1712</v>
      </c>
      <c r="GT45" s="76">
        <f>(GS45-HW45)/HW45</f>
        <v/>
      </c>
      <c r="GU45" s="1736" t="n">
        <v>9812.3236</v>
      </c>
      <c r="GV45" s="76">
        <f>(GU45-HY45)/HY45</f>
        <v/>
      </c>
      <c r="GW45" s="1736" t="n">
        <v>11093.0388</v>
      </c>
      <c r="GX45" s="76">
        <f>(GW45-IA45)/IA45</f>
        <v/>
      </c>
      <c r="GY45" s="1736" t="n">
        <v>11416.7524</v>
      </c>
      <c r="GZ45" s="76">
        <f>(GY45-IC45)/IC45</f>
        <v/>
      </c>
      <c r="HA45" s="1736" t="n">
        <v>10076.4445</v>
      </c>
      <c r="HB45" s="76">
        <f>(HA45-IE45)/IE45</f>
        <v/>
      </c>
      <c r="HC45" s="1736" t="n">
        <v>20314.3008</v>
      </c>
      <c r="HD45" s="76">
        <f>(HC45-IG45)/IG45</f>
        <v/>
      </c>
      <c r="HE45" s="1726">
        <f>GG45+GI45+GK45+GM45+GO45+GQ45+GS45+GU45+GW45+GY45+HA45+HC45</f>
        <v/>
      </c>
      <c r="HF45" s="1736">
        <f>HC45+HA45+GY45+GW45+GU45+GS45+GQ45+GO45+GM45+GK45+GI45+GG45</f>
        <v/>
      </c>
      <c r="HG45" s="1641" t="n"/>
      <c r="HH45" s="1661" t="n"/>
      <c r="HI45" s="1749" t="n"/>
      <c r="HJ45" s="1988" t="n">
        <v>12888.0839</v>
      </c>
      <c r="HK45" s="1672">
        <f>(HJ45-IL45)/IL45</f>
        <v/>
      </c>
      <c r="HL45" s="1740" t="n">
        <v>16915.9632</v>
      </c>
      <c r="HM45" s="1672">
        <f>(HL45-IN45)/IN45</f>
        <v/>
      </c>
      <c r="HN45" s="1740" t="n">
        <v>12353.1665</v>
      </c>
      <c r="HO45" s="1678">
        <f>(HN45-IP45)/IP45</f>
        <v/>
      </c>
      <c r="HP45" s="1741" t="n">
        <v>12205.6367</v>
      </c>
      <c r="HQ45" s="1555">
        <f>(HP45-IR45)/IR45</f>
        <v/>
      </c>
      <c r="HR45" s="1741" t="n">
        <v>13296.4897</v>
      </c>
      <c r="HS45" s="1555">
        <f>(HR45-IT45)/IT45</f>
        <v/>
      </c>
      <c r="HT45" s="1678" t="n"/>
      <c r="HU45" s="1741" t="n">
        <v>13669.9743</v>
      </c>
      <c r="HV45" s="1555">
        <f>(HU45-IV45)/IV45</f>
        <v/>
      </c>
      <c r="HW45" s="1741" t="n">
        <v>14341.177</v>
      </c>
      <c r="HX45" s="1555">
        <f>(HW45-IX45)/IX45</f>
        <v/>
      </c>
      <c r="HY45" s="1741" t="n">
        <v>16947.504</v>
      </c>
      <c r="HZ45" s="1677">
        <f>(HY45-IZ45)/IZ45</f>
        <v/>
      </c>
      <c r="IA45" s="1741" t="n">
        <v>14406.5439</v>
      </c>
      <c r="IB45" s="1680">
        <f>(IA45-JB45)/JB45</f>
        <v/>
      </c>
      <c r="IC45" s="1741" t="n">
        <v>13463.1514</v>
      </c>
      <c r="ID45" s="1760">
        <f>(IC45-JD45)/JD45</f>
        <v/>
      </c>
      <c r="IE45" s="1741" t="n">
        <v>11463.5318</v>
      </c>
      <c r="IF45" s="1549">
        <f>(IE45-JF45)/JF45</f>
        <v/>
      </c>
      <c r="IG45" s="1837" t="n">
        <v>20540.2435</v>
      </c>
      <c r="IH45" s="1549">
        <f>(IG45-JH45)/JH45</f>
        <v/>
      </c>
      <c r="II45" s="1983">
        <f>HJ45+HL45+HN45+HP45+HR45+HU45+HW45+HY45+IA45+IC45+IE45+IG45</f>
        <v/>
      </c>
      <c r="IJ45" s="76">
        <f>II45/JJ45-1</f>
        <v/>
      </c>
      <c r="IK45" s="1561" t="n"/>
      <c r="IL45" s="1992" t="n">
        <v>12722.6889</v>
      </c>
      <c r="IM45" s="1555">
        <f>IL45/JN45-1</f>
        <v/>
      </c>
      <c r="IN45" s="1736" t="n">
        <v>18588.9705</v>
      </c>
      <c r="IO45" s="1555">
        <f>IN45/JO45-1</f>
        <v/>
      </c>
      <c r="IP45" s="1554" t="n">
        <v>13515.4994</v>
      </c>
      <c r="IQ45" s="1641">
        <f>(IP45-JP45)/JP45</f>
        <v/>
      </c>
      <c r="IR45" s="1777" t="n">
        <v>12596.1163</v>
      </c>
      <c r="IS45" s="1555">
        <f>(IR45-JQ45)/JQ45</f>
        <v/>
      </c>
      <c r="IT45" s="1777" t="n">
        <v>13893.9286</v>
      </c>
      <c r="IU45" s="1555">
        <f>(IT45-JR45)/JR45</f>
        <v/>
      </c>
      <c r="IV45" s="1777" t="n">
        <v>13920.5441</v>
      </c>
      <c r="IW45" s="76">
        <f>(IV45-JS45)/JS45</f>
        <v/>
      </c>
      <c r="IX45" s="1777" t="n">
        <v>14559.5706</v>
      </c>
      <c r="IY45" s="76">
        <f>(IX45-JT45)/JT45</f>
        <v/>
      </c>
      <c r="IZ45" s="1736" t="n">
        <v>17136</v>
      </c>
      <c r="JA45" s="76">
        <f>(IZ45-JU45)/JU45</f>
        <v/>
      </c>
      <c r="JB45" s="1736" t="n">
        <v>14552.0645</v>
      </c>
      <c r="JC45" s="1641">
        <f>(JB45-JV45)/JV45</f>
        <v/>
      </c>
      <c r="JD45" s="1736" t="n">
        <v>13097.9362</v>
      </c>
      <c r="JE45" s="1672">
        <f>(JD45-JW45)/JW45</f>
        <v/>
      </c>
      <c r="JF45" s="1736" t="n">
        <v>11608.6398</v>
      </c>
      <c r="JG45" s="1672">
        <f>(JF45-JX45)/JX45</f>
        <v/>
      </c>
      <c r="JH45" s="1736" t="n">
        <v>19750.2341</v>
      </c>
      <c r="JI45" s="1672">
        <f>(JH45-JY45)/JY45</f>
        <v/>
      </c>
      <c r="JJ45" s="1985">
        <f>JH45+JF45+JD45+JB45+IZ45+IX45+IV45+IT45+IR45+IP45+IN45+IL45</f>
        <v/>
      </c>
      <c r="JK45" s="1645">
        <f>JJ45/JM45-1</f>
        <v/>
      </c>
      <c r="JL45" s="1647" t="n"/>
      <c r="JM45" s="1992" t="n">
        <v>171914.858215164</v>
      </c>
      <c r="JN45" s="1554" t="n">
        <v>12292.4530608049</v>
      </c>
      <c r="JO45" s="1554" t="n">
        <v>16899.0640774033</v>
      </c>
      <c r="JP45" s="1554" t="n">
        <v>14917.7698068425</v>
      </c>
      <c r="JQ45" s="1554" t="n">
        <v>12288.8939760427</v>
      </c>
      <c r="JR45" s="1554" t="n">
        <v>14625.1879854521</v>
      </c>
      <c r="JS45" s="1554" t="n">
        <v>13257.661030095</v>
      </c>
      <c r="JT45" s="1554" t="n">
        <v>14034.4680528151</v>
      </c>
      <c r="JU45" s="1554" t="n">
        <v>13663.1388964279</v>
      </c>
      <c r="JV45" s="1554" t="n">
        <v>15048.3851389275</v>
      </c>
      <c r="JW45" s="1554" t="n">
        <v>13230.238581535</v>
      </c>
      <c r="JX45" s="1554" t="n">
        <v>11616.7714867154</v>
      </c>
      <c r="JY45" s="1554" t="n">
        <v>20040.8261221023</v>
      </c>
    </row>
    <row r="46" ht="28.8" customHeight="1" s="21">
      <c r="A46" s="2073" t="n"/>
      <c r="B46" s="1337" t="inlineStr">
        <is>
          <t>其中个体客运量     （万人）</t>
        </is>
      </c>
      <c r="C46" s="1659" t="n">
        <v>12.8144</v>
      </c>
      <c r="D46" s="1595">
        <f>C46/T46-1</f>
        <v/>
      </c>
      <c r="E46" s="1659" t="n">
        <v>13.5845</v>
      </c>
      <c r="F46" s="1595">
        <f>E46/V46-1</f>
        <v/>
      </c>
      <c r="G46" s="1659" t="n">
        <v>13.8477</v>
      </c>
      <c r="H46" s="1595">
        <f>G46/X46-1</f>
        <v/>
      </c>
      <c r="I46" s="1659" t="n">
        <v>13.6975</v>
      </c>
      <c r="J46" s="1595">
        <f>I46/Z46-1</f>
        <v/>
      </c>
      <c r="K46" s="1659" t="n">
        <v>13.8946</v>
      </c>
      <c r="L46" s="1595">
        <f>K46/AB46-1</f>
      </c>
      <c r="M46" s="1659" t="n">
        <v>13.7005</v>
      </c>
      <c r="N46" s="1595">
        <f>M46/AD46-1</f>
      </c>
      <c r="O46" s="1659" t="n">
        <v>13.1217</v>
      </c>
      <c r="P46" s="1595">
        <f>O46/AF46-1</f>
      </c>
      <c r="Q46" s="1653">
        <f>G46+E46+C46+I46+K46+M46+O46</f>
      </c>
      <c r="R46" s="1595">
        <f>Q46/SUM(T46+V46+X46+Z46+AB46+AD46+AF46)-1</f>
      </c>
      <c r="S46" s="1595" t="n"/>
      <c r="T46" s="1659" t="n">
        <v>18.5954</v>
      </c>
      <c r="U46" s="1595">
        <f>T46/AU46-1</f>
        <v/>
      </c>
      <c r="V46" s="1659" t="n">
        <v>18.4882</v>
      </c>
      <c r="W46" s="1649">
        <f>V46/AW46-1</f>
        <v/>
      </c>
      <c r="X46" s="1659" t="n">
        <v>16.8707</v>
      </c>
      <c r="Y46" s="1649">
        <f>X46/AY46-1</f>
        <v/>
      </c>
      <c r="Z46" s="1659" t="n">
        <v>16.1502</v>
      </c>
      <c r="AA46" s="1649">
        <f>Z46/BA46-1</f>
        <v/>
      </c>
      <c r="AB46" s="1659" t="n">
        <v>16.4398</v>
      </c>
      <c r="AC46" s="1649">
        <f>AB46/BC46-1</f>
        <v/>
      </c>
      <c r="AD46" s="1659" t="n">
        <v>16.2379</v>
      </c>
      <c r="AE46" s="1649">
        <f>AD46/BE46-1</f>
        <v/>
      </c>
      <c r="AF46" s="1659" t="n">
        <v>14.8732</v>
      </c>
      <c r="AG46" s="1649">
        <f>AF46/BG46-1</f>
        <v/>
      </c>
      <c r="AH46" s="1659" t="n">
        <v>13.8421</v>
      </c>
      <c r="AI46" s="1649">
        <f>AH46/BI46-1</f>
        <v/>
      </c>
      <c r="AJ46" s="1659" t="n">
        <v>14.0909</v>
      </c>
      <c r="AK46" s="1649">
        <f>AJ46/BK46-1</f>
        <v/>
      </c>
      <c r="AL46" s="1659" t="n">
        <v>14.3213</v>
      </c>
      <c r="AM46" s="1649">
        <f>AL46/BM46-1</f>
        <v/>
      </c>
      <c r="AN46" s="1659" t="n">
        <v>14.3825</v>
      </c>
      <c r="AO46" s="1649">
        <f>AN46/BO46-1</f>
        <v/>
      </c>
      <c r="AP46" s="1659" t="n">
        <v>13.6668</v>
      </c>
      <c r="AQ46" s="1649">
        <f>AP46/BQ46-1</f>
        <v/>
      </c>
      <c r="AR46" s="1748">
        <f>X46+T46+V46+Z46+AB46+AD46+AF46+AH46+AJ46+AL46+AN46+AP46</f>
      </c>
      <c r="AS46" s="1595">
        <f>AR46/(AU46+AW46+AY46+BA46+BC46+BE46+BG46+BI46+BK46+BM46+BO46+BQ46)-1</f>
        <v/>
      </c>
      <c r="AT46" s="1597" t="n"/>
      <c r="AU46" s="1731" t="n">
        <v>23.8136</v>
      </c>
      <c r="AV46" s="1595" t="n">
        <v>-0.162722340788349</v>
      </c>
      <c r="AW46" s="1659" t="n">
        <v>25.1424</v>
      </c>
      <c r="AX46" s="1649">
        <f>AW46/BX46-1</f>
        <v/>
      </c>
      <c r="AY46" s="1731" t="n">
        <v>23.2625</v>
      </c>
      <c r="AZ46" s="1649">
        <f>AY46/BZ46-1</f>
        <v/>
      </c>
      <c r="BA46" s="1731" t="n">
        <v>22.321</v>
      </c>
      <c r="BB46" s="1649">
        <f>BA46/CB46-1</f>
        <v/>
      </c>
      <c r="BC46" s="1753" t="n">
        <v>22.5921</v>
      </c>
      <c r="BD46" s="1649">
        <f>BC46/CD46-1</f>
        <v/>
      </c>
      <c r="BE46" s="1731" t="n">
        <v>22.6269</v>
      </c>
      <c r="BF46" s="1649">
        <f>BE46/CF46-1</f>
        <v/>
      </c>
      <c r="BG46" s="1731" t="n">
        <v>21.3565</v>
      </c>
      <c r="BH46" s="1649">
        <f>BG46/CH46-1</f>
        <v/>
      </c>
      <c r="BI46" s="1731" t="n">
        <v>19.949</v>
      </c>
      <c r="BJ46" s="1649">
        <f>BI46/CJ46-1</f>
        <v/>
      </c>
      <c r="BK46" s="1731" t="n">
        <v>20.7448</v>
      </c>
      <c r="BL46" s="1649">
        <f>BK46/CL46-1</f>
        <v/>
      </c>
      <c r="BM46" s="1731" t="n">
        <v>19.57</v>
      </c>
      <c r="BN46" s="1649">
        <f>BM46/CN46-1</f>
        <v/>
      </c>
      <c r="BO46" s="1731" t="n">
        <v>19.7635</v>
      </c>
      <c r="BP46" s="1649">
        <f>BO46/CP46-1</f>
        <v/>
      </c>
      <c r="BQ46" s="1731" t="n">
        <v>20.1615</v>
      </c>
      <c r="BR46" s="1649">
        <f>BQ46/CR46-1</f>
        <v/>
      </c>
      <c r="BS46" s="1653">
        <f>AU46+AW46+AY46+BA46+BC46+BE46+BG46+BI46+BK46+BM46+BO46+BQ46</f>
        <v/>
      </c>
      <c r="BT46" s="1595">
        <f>BS46/CT46-1</f>
        <v/>
      </c>
      <c r="BU46" s="1651" t="n"/>
      <c r="BV46" s="1731" t="n">
        <v>28.4417</v>
      </c>
      <c r="BW46" s="1649">
        <f>BV46/CX46-1</f>
        <v/>
      </c>
      <c r="BX46" s="1731" t="n">
        <v>33.5606</v>
      </c>
      <c r="BY46" s="1595">
        <f>BX46/CY46-1</f>
        <v/>
      </c>
      <c r="BZ46" s="1653" t="n">
        <v>29.7171</v>
      </c>
      <c r="CA46" s="1595">
        <f>BZ46/CZ46-1</f>
        <v/>
      </c>
      <c r="CB46" s="1653" t="n">
        <v>28.6961</v>
      </c>
      <c r="CC46" s="1595" t="n">
        <v>0.340150191943062</v>
      </c>
      <c r="CD46" s="1659" t="n">
        <v>27.4765</v>
      </c>
      <c r="CE46" s="1595">
        <f>CD46/DB46-1</f>
        <v/>
      </c>
      <c r="CF46" s="1659" t="n">
        <v>27.5686</v>
      </c>
      <c r="CG46" s="1595">
        <f>CF46/DC46-1</f>
        <v/>
      </c>
      <c r="CH46" s="1659" t="n">
        <v>26.4758</v>
      </c>
      <c r="CI46" s="1595">
        <f>CH46/DD46-1</f>
        <v/>
      </c>
      <c r="CJ46" s="1653" t="n">
        <v>24.9488</v>
      </c>
      <c r="CK46" s="1595">
        <f>CJ46/DE46-1</f>
        <v/>
      </c>
      <c r="CL46" s="1653" t="n">
        <v>25.7881</v>
      </c>
      <c r="CM46" s="1595">
        <f>CL46/DF46-1</f>
        <v/>
      </c>
      <c r="CN46" s="1653" t="n">
        <v>26.7271</v>
      </c>
      <c r="CO46" s="1595">
        <f>CN46/DG46-1</f>
        <v/>
      </c>
      <c r="CP46" s="1653" t="n">
        <v>24.3349</v>
      </c>
      <c r="CQ46" s="1595">
        <f>CP46/DH46-1</f>
        <v/>
      </c>
      <c r="CR46" s="1653" t="n">
        <v>22.6725</v>
      </c>
      <c r="CS46" s="1595">
        <f>CR46/DI46-1</f>
        <v/>
      </c>
      <c r="CT46" s="1653">
        <f>BV46+BX46+BZ46+CB46+CD46+CF46+CH46+CJ46+CL46+CN46+CP46+CR46</f>
        <v/>
      </c>
      <c r="CU46" s="1595">
        <f>CT46/SUM(CX46:DI46)-1</f>
        <v/>
      </c>
      <c r="CV46" s="1657">
        <f>CR46/CP46-1</f>
        <v/>
      </c>
      <c r="CW46" s="1657" t="n"/>
      <c r="CX46" s="1747" t="n">
        <v>27.8462</v>
      </c>
      <c r="CY46" s="1731" t="n">
        <v>31.4772</v>
      </c>
      <c r="CZ46" s="1731" t="n">
        <v>27.606</v>
      </c>
      <c r="DA46" s="1748" t="n">
        <v>21.4126</v>
      </c>
      <c r="DB46" s="1659" t="n">
        <v>25.7721</v>
      </c>
      <c r="DC46" s="1659" t="n">
        <v>26.2093</v>
      </c>
      <c r="DD46" s="1653" t="n">
        <v>25.4407</v>
      </c>
      <c r="DE46" s="1653" t="n">
        <v>23.4233</v>
      </c>
      <c r="DF46" s="1653" t="n">
        <v>26.9283</v>
      </c>
      <c r="DG46" s="1653" t="n">
        <v>31.3931</v>
      </c>
      <c r="DH46" s="1653" t="n">
        <v>19.2803</v>
      </c>
      <c r="DI46" s="1653" t="n">
        <v>22.363</v>
      </c>
      <c r="DJ46" s="1653" t="n">
        <v>309.1521</v>
      </c>
      <c r="DK46" s="1660" t="n">
        <v>-0.203484137422851</v>
      </c>
      <c r="DL46" s="1661" t="n"/>
      <c r="DM46" s="1735" t="n">
        <v>37.7042</v>
      </c>
      <c r="DN46" s="219" t="n"/>
      <c r="DO46" s="1554" t="n">
        <v>41.4941</v>
      </c>
      <c r="DP46" s="1555" t="n"/>
      <c r="DQ46" s="1554" t="n">
        <v>33.6143</v>
      </c>
      <c r="DR46" s="76">
        <f>(DQ46-ER46)/ER46</f>
        <v/>
      </c>
      <c r="DS46" s="1736">
        <f>DM46+DO46+DQ46</f>
        <v/>
      </c>
      <c r="DT46" s="1554" t="n">
        <v>33.9603</v>
      </c>
      <c r="DU46" s="76">
        <f>(DT46-ET46)/ET46</f>
        <v/>
      </c>
      <c r="DV46" s="1554" t="n">
        <v>35.3288</v>
      </c>
      <c r="DW46" s="76">
        <f>(DV46-EV46)/EV46</f>
        <v/>
      </c>
      <c r="DX46" s="1554" t="n">
        <v>34.4375</v>
      </c>
      <c r="DY46" s="76">
        <f>(DX46-EX46)/EX46</f>
        <v/>
      </c>
      <c r="DZ46" s="1554" t="n">
        <v>34.4448</v>
      </c>
      <c r="EA46" s="76">
        <f>(DZ46-EZ46)/EZ46</f>
        <v/>
      </c>
      <c r="EB46" s="1554" t="n">
        <v>25.0318</v>
      </c>
      <c r="EC46" s="76">
        <f>(EB46-FB46)/FB46</f>
        <v/>
      </c>
      <c r="ED46" s="1554" t="n">
        <v>30.0726</v>
      </c>
      <c r="EE46" s="76">
        <f>(ED46-FD46)/FD46</f>
        <v/>
      </c>
      <c r="EF46" s="1554" t="n">
        <v>29.4754</v>
      </c>
      <c r="EG46" s="76">
        <f>(EF46-FF46)/FF46</f>
        <v/>
      </c>
      <c r="EH46" s="1554" t="n">
        <v>27.5985</v>
      </c>
      <c r="EI46" s="76">
        <f>(EH46-FH46)/FH46</f>
        <v/>
      </c>
      <c r="EJ46" s="1554" t="n">
        <v>24.9682</v>
      </c>
      <c r="EK46" s="76">
        <f>(EJ46-FJ46)/FJ46</f>
        <v/>
      </c>
      <c r="EL46" s="1731">
        <f>DM46+DO46+DQ46+DT46+DV46+DX46+DZ46+EB46+ED46+EF46+EH46+EJ46</f>
        <v/>
      </c>
      <c r="EM46" s="76">
        <f>(EL46-FL46)/FL46</f>
        <v/>
      </c>
      <c r="EN46" s="76" t="n"/>
      <c r="EO46" s="76" t="n"/>
      <c r="EP46" s="1553" t="n"/>
      <c r="EQ46" s="76" t="n"/>
      <c r="ER46" s="1553" t="n"/>
      <c r="ES46" s="76" t="n"/>
      <c r="ET46" s="1553" t="n"/>
      <c r="EU46" s="76" t="n"/>
      <c r="EV46" s="1553" t="n"/>
      <c r="EW46" s="76" t="n"/>
      <c r="EX46" s="1553" t="n"/>
      <c r="EY46" s="76" t="n"/>
      <c r="EZ46" s="1553" t="n"/>
      <c r="FA46" s="76" t="n"/>
      <c r="FB46" s="1553" t="n"/>
      <c r="FC46" s="76" t="n"/>
      <c r="FD46" s="1553" t="n"/>
      <c r="FE46" s="76" t="n"/>
      <c r="FF46" s="1553" t="n"/>
      <c r="FG46" s="76" t="n"/>
      <c r="FH46" s="1553" t="n"/>
      <c r="FI46" s="76" t="n"/>
      <c r="FJ46" s="1553" t="n"/>
      <c r="FK46" s="76" t="n"/>
      <c r="FL46" s="1736">
        <f>EN46+EP46+ER46+ET46+EV46+EX46+EZ46+FB46+FD46+FF46+FH46+FJ46</f>
        <v/>
      </c>
      <c r="FM46" s="76" t="n"/>
      <c r="FN46" s="1567" t="n"/>
      <c r="FO46" s="1567" t="n"/>
      <c r="FP46" s="1567" t="n"/>
      <c r="FQ46" s="1567" t="n"/>
      <c r="FR46" s="1567" t="n"/>
      <c r="FS46" s="1567" t="n"/>
      <c r="FT46" s="1783" t="n"/>
      <c r="FU46" s="1755" t="n"/>
      <c r="FV46" s="1755" t="n"/>
      <c r="FW46" s="1755" t="n"/>
      <c r="FX46" s="1668" t="n"/>
      <c r="FY46" s="1755" t="n"/>
      <c r="FZ46" s="1668" t="n"/>
      <c r="GA46" s="1755" t="n"/>
      <c r="GB46" s="1668" t="n"/>
      <c r="GC46" s="1669" t="n"/>
      <c r="GD46" s="1756" t="n"/>
      <c r="GE46" s="1670" t="n"/>
      <c r="GF46" s="1561" t="n"/>
      <c r="GG46" s="1757" t="n"/>
      <c r="GH46" s="1660" t="n"/>
      <c r="GI46" s="1758" t="n"/>
      <c r="GJ46" s="1660" t="n"/>
      <c r="GK46" s="1784" t="n"/>
      <c r="GL46" s="1660" t="n"/>
      <c r="GM46" s="1784" t="n"/>
      <c r="GN46" s="1660" t="n"/>
      <c r="GO46" s="1784" t="n"/>
      <c r="GP46" s="1660" t="n"/>
      <c r="GQ46" s="1791" t="n"/>
      <c r="GR46" s="1660" t="n"/>
      <c r="GS46" s="1758" t="n"/>
      <c r="GT46" s="1660" t="n"/>
      <c r="GU46" s="1758" t="n"/>
      <c r="GV46" s="1660" t="n"/>
      <c r="GW46" s="1758" t="n"/>
      <c r="GX46" s="1660" t="n"/>
      <c r="GY46" s="1758" t="n"/>
      <c r="GZ46" s="1660" t="n"/>
      <c r="HA46" s="1758" t="n"/>
      <c r="HB46" s="1660" t="n"/>
      <c r="HC46" s="1758" t="n"/>
      <c r="HD46" s="1660" t="n"/>
      <c r="HE46" s="1671" t="n"/>
      <c r="HF46" s="1758" t="n"/>
      <c r="HG46" s="1760" t="n"/>
      <c r="HH46" s="1661" t="n"/>
      <c r="HI46" s="1749" t="n"/>
      <c r="HJ46" s="1757" t="n"/>
      <c r="HK46" s="1761" t="n"/>
      <c r="HL46" s="1762" t="n"/>
      <c r="HM46" s="1761" t="n"/>
      <c r="HN46" s="1762" t="n"/>
      <c r="HO46" s="1763" t="n"/>
      <c r="HP46" s="1764" t="n"/>
      <c r="HQ46" s="1765" t="n"/>
      <c r="HR46" s="1764" t="n"/>
      <c r="HS46" s="1765" t="n"/>
      <c r="HT46" s="1763" t="n"/>
      <c r="HU46" s="1764" t="n"/>
      <c r="HV46" s="1765" t="n"/>
      <c r="HW46" s="1764" t="n"/>
      <c r="HX46" s="1765" t="n"/>
      <c r="HY46" s="1764" t="n"/>
      <c r="HZ46" s="1680" t="n"/>
      <c r="IA46" s="1764" t="n"/>
      <c r="IB46" s="1680" t="n"/>
      <c r="IC46" s="1764" t="n"/>
      <c r="ID46" s="1760" t="n"/>
      <c r="IE46" s="1764" t="n"/>
      <c r="IF46" s="1549" t="n"/>
      <c r="IG46" s="1842" t="n"/>
      <c r="IH46" s="1549" t="n"/>
      <c r="II46" s="1638" t="n"/>
      <c r="IJ46" s="76" t="n"/>
      <c r="IK46" s="1561" t="n"/>
      <c r="IL46" s="1787" t="n"/>
      <c r="IM46" s="1765" t="n"/>
      <c r="IN46" s="1758" t="n"/>
      <c r="IO46" s="1765" t="n"/>
      <c r="IP46" s="1784" t="n"/>
      <c r="IQ46" s="1641" t="n"/>
      <c r="IR46" s="1788" t="n"/>
      <c r="IS46" s="1765" t="n"/>
      <c r="IT46" s="1788" t="n"/>
      <c r="IU46" s="1765" t="n"/>
      <c r="IV46" s="1788" t="n"/>
      <c r="IW46" s="1660" t="n"/>
      <c r="IX46" s="1788" t="n"/>
      <c r="IY46" s="1660" t="n"/>
      <c r="IZ46" s="1791" t="n"/>
      <c r="JA46" s="1660" t="n"/>
      <c r="JB46" s="1769" t="n"/>
      <c r="JC46" s="1760" t="n"/>
      <c r="JD46" s="1769" t="n"/>
      <c r="JE46" s="1761" t="n"/>
      <c r="JF46" s="1867" t="n"/>
      <c r="JG46" s="1761" t="n"/>
      <c r="JH46" s="1769" t="n"/>
      <c r="JI46" s="1761" t="n"/>
      <c r="JJ46" s="1985">
        <f>JH46+JF46+JD46+JB46+IZ46+IX46+IV46+IT46+IR46+IP46+IN46+IL46</f>
        <v/>
      </c>
      <c r="JK46" s="1645" t="n"/>
      <c r="JL46" s="1647" t="n"/>
      <c r="JM46" s="1551" t="n"/>
      <c r="JN46" s="1339" t="n"/>
      <c r="JO46" s="1339" t="n"/>
      <c r="JP46" s="1339" t="n"/>
      <c r="JQ46" s="1339" t="n"/>
      <c r="JR46" s="1339" t="n"/>
      <c r="JS46" s="1339" t="n"/>
      <c r="JT46" s="1339" t="n"/>
      <c r="JU46" s="1339" t="n"/>
      <c r="JV46" s="1339" t="n"/>
      <c r="JW46" s="1339" t="n"/>
      <c r="JX46" s="1339" t="n"/>
      <c r="JY46" s="1339" t="n"/>
    </row>
    <row r="47" ht="28.8" customHeight="1" s="21">
      <c r="A47" s="1978" t="n"/>
      <c r="B47" s="1696" t="inlineStr">
        <is>
          <t>其中个体旅客周转量（万人公里）</t>
        </is>
      </c>
      <c r="C47" s="1659" t="n">
        <v>328.5679</v>
      </c>
      <c r="D47" s="1595">
        <f>C47/T47-1</f>
        <v/>
      </c>
      <c r="E47" s="1659" t="n">
        <v>351.2583</v>
      </c>
      <c r="F47" s="1595">
        <f>E47/V47-1</f>
        <v/>
      </c>
      <c r="G47" s="1659" t="n">
        <v>357.7085</v>
      </c>
      <c r="H47" s="1595">
        <f>G47/X47-1</f>
        <v/>
      </c>
      <c r="I47" s="1659" t="n">
        <v>353.1005</v>
      </c>
      <c r="J47" s="1595">
        <f>I47/Z47-1</f>
        <v/>
      </c>
      <c r="K47" s="1659" t="n">
        <v>358.086</v>
      </c>
      <c r="L47" s="1595">
        <f>K47/AB47-1</f>
      </c>
      <c r="M47" s="1659" t="n">
        <v>352.9648</v>
      </c>
      <c r="N47" s="1595">
        <f>M47/AD47-1</f>
      </c>
      <c r="O47" s="2236" t="n">
        <v>336.5635</v>
      </c>
      <c r="P47" s="1595">
        <f>O47/AF47-1</f>
      </c>
      <c r="Q47" s="1653">
        <f>G47+E47+C47+I47+K47+M47+O47</f>
      </c>
      <c r="R47" s="1595">
        <f>Q47/SUM(T47+V47+X47+Z47+AB47+AD47+AF47)-1</f>
      </c>
      <c r="S47" s="1595" t="n"/>
      <c r="T47" s="1659" t="n">
        <v>483.3654</v>
      </c>
      <c r="U47" s="1595">
        <f>T47/AU47-1</f>
        <v/>
      </c>
      <c r="V47" s="1659" t="n">
        <v>480.5361</v>
      </c>
      <c r="W47" s="1649">
        <f>V47/AW47-1</f>
        <v/>
      </c>
      <c r="X47" s="1659" t="n">
        <v>438.3523</v>
      </c>
      <c r="Y47" s="1649">
        <f>X47/AY47-1</f>
        <v/>
      </c>
      <c r="Z47" s="1659" t="n">
        <v>418.1857</v>
      </c>
      <c r="AA47" s="1649">
        <f>Z47/BA47-1</f>
        <v/>
      </c>
      <c r="AB47" s="1659" t="n">
        <v>427.0736</v>
      </c>
      <c r="AC47" s="1649">
        <f>AB47/BC47-1</f>
        <v/>
      </c>
      <c r="AD47" s="1659" t="n">
        <v>421.3619</v>
      </c>
      <c r="AE47" s="1649">
        <f>AD47/BE47-1</f>
        <v/>
      </c>
      <c r="AF47" s="1659" t="n">
        <v>384.6699</v>
      </c>
      <c r="AG47" s="1649">
        <f>AF47/BG47-1</f>
        <v/>
      </c>
      <c r="AH47" s="1659" t="n">
        <v>348.1606</v>
      </c>
      <c r="AI47" s="1649">
        <f>AH47/BI47-1</f>
        <v/>
      </c>
      <c r="AJ47" s="1659" t="n">
        <v>363.2084</v>
      </c>
      <c r="AK47" s="1649">
        <f>AJ47/BK47-1</f>
        <v/>
      </c>
      <c r="AL47" s="1659" t="n">
        <v>371.9696</v>
      </c>
      <c r="AM47" s="1649">
        <f>AL47/BM47-1</f>
        <v/>
      </c>
      <c r="AN47" s="1659" t="n">
        <v>371.9696</v>
      </c>
      <c r="AO47" s="1649">
        <f>AN47/BO47-1</f>
        <v/>
      </c>
      <c r="AP47" s="1659" t="n">
        <v>352.3733</v>
      </c>
      <c r="AQ47" s="1649">
        <f>AP47/BQ47-1</f>
        <v/>
      </c>
      <c r="AR47" s="1748">
        <f>X47+T47+V47+Z47+AB47+AD47+AF47+AH47+AJ47+AL47+AN47+AP47</f>
      </c>
      <c r="AS47" s="1595">
        <f>AR47/(AU47+AW47+AY47+BA47+BC47+BE47+BG47+BI47+BK47+BM47+BO47+BQ47)-1</f>
        <v/>
      </c>
      <c r="AT47" s="1597" t="n"/>
      <c r="AU47" s="1732" t="n">
        <v>616.8981</v>
      </c>
      <c r="AV47" s="1683" t="n">
        <v>-0.157539620273027</v>
      </c>
      <c r="AW47" s="1697" t="n">
        <v>647.9865</v>
      </c>
      <c r="AX47" s="1684">
        <f>AW47/BX47-1</f>
        <v/>
      </c>
      <c r="AY47" s="1731" t="n">
        <v>596.7038</v>
      </c>
      <c r="AZ47" s="1684">
        <f>AY47/BZ47-1</f>
        <v/>
      </c>
      <c r="BA47" s="1731" t="n">
        <v>568.9679</v>
      </c>
      <c r="BB47" s="1684">
        <f>BA47/CB47-1</f>
        <v/>
      </c>
      <c r="BC47" s="1753" t="n">
        <v>576.2995</v>
      </c>
      <c r="BD47" s="1684">
        <f>BC47/CD47-1</f>
        <v/>
      </c>
      <c r="BE47" s="1731" t="n">
        <v>578.371</v>
      </c>
      <c r="BF47" s="1684">
        <f>BE47/CF47-1</f>
        <v/>
      </c>
      <c r="BG47" s="1731" t="n">
        <v>543.3831</v>
      </c>
      <c r="BH47" s="1684">
        <f>BG47/CH47-1</f>
        <v/>
      </c>
      <c r="BI47" s="1731" t="n">
        <v>505.0317</v>
      </c>
      <c r="BJ47" s="1684">
        <f>BI47/CJ47-1</f>
        <v/>
      </c>
      <c r="BK47" s="1731" t="n">
        <v>526.0874</v>
      </c>
      <c r="BL47" s="1684">
        <f>BK47/CL47-1</f>
        <v/>
      </c>
      <c r="BM47" s="1731" t="n">
        <v>485.7343</v>
      </c>
      <c r="BN47" s="1684">
        <f>BM47/CN47-1</f>
        <v/>
      </c>
      <c r="BO47" s="1731" t="n">
        <v>493.7329</v>
      </c>
      <c r="BP47" s="1684">
        <f>BO47/CP47-1</f>
        <v/>
      </c>
      <c r="BQ47" s="1731" t="n">
        <v>503.4972</v>
      </c>
      <c r="BR47" s="1684">
        <f>BQ47/CR47-1</f>
        <v/>
      </c>
      <c r="BS47" s="1653">
        <f>AU47+AW47+AY47+BA47+BC47+BE47+BG47+BI47+BK47+BM47+BO47+BQ47</f>
        <v/>
      </c>
      <c r="BT47" s="1595">
        <f>BS47/CT47-1</f>
        <v/>
      </c>
      <c r="BU47" s="1651" t="n"/>
      <c r="BV47" s="1732" t="n">
        <v>732.2577</v>
      </c>
      <c r="BW47" s="1684">
        <f>BV47/CX47-1</f>
        <v/>
      </c>
      <c r="BX47" s="1732" t="n">
        <v>868.8326</v>
      </c>
      <c r="BY47" s="1684">
        <f>BX47/CY47-1</f>
        <v/>
      </c>
      <c r="BZ47" s="1697" t="n">
        <v>783.9606</v>
      </c>
      <c r="CA47" s="1595">
        <f>BZ47/CZ47-1</f>
        <v/>
      </c>
      <c r="CB47" s="1653" t="n">
        <v>755.675</v>
      </c>
      <c r="CC47" s="1595" t="n">
        <v>0.3718184993403</v>
      </c>
      <c r="CD47" s="1659" t="n">
        <v>717.9792</v>
      </c>
      <c r="CE47" s="1595">
        <f>CD47/DB47-1</f>
        <v/>
      </c>
      <c r="CF47" s="1659" t="n">
        <v>721.4435999999999</v>
      </c>
      <c r="CG47" s="1595">
        <f>CF47/DC47-1</f>
        <v/>
      </c>
      <c r="CH47" s="1659" t="n">
        <v>683.654</v>
      </c>
      <c r="CI47" s="1595">
        <f>CH47/DD47-1</f>
        <v/>
      </c>
      <c r="CJ47" s="1653" t="n">
        <v>641.6077</v>
      </c>
      <c r="CK47" s="1595">
        <f>CJ47/DE47-1</f>
        <v/>
      </c>
      <c r="CL47" s="1653" t="n">
        <v>664.3022</v>
      </c>
      <c r="CM47" s="1595">
        <f>CL47/DF47-1</f>
        <v/>
      </c>
      <c r="CN47" s="1653" t="n">
        <v>700.4391000000001</v>
      </c>
      <c r="CO47" s="1595">
        <f>CN47/DG47-1</f>
        <v/>
      </c>
      <c r="CP47" s="1653" t="n">
        <v>633.0182</v>
      </c>
      <c r="CQ47" s="1595">
        <f>CP47/DH47-1</f>
        <v/>
      </c>
      <c r="CR47" s="1653" t="n">
        <v>582.614</v>
      </c>
      <c r="CS47" s="1595">
        <f>CR47/DI47-1</f>
        <v/>
      </c>
      <c r="CT47" s="1653">
        <f>BV47+BX47+BZ47+CB47+CD47+CF47+CH47+CJ47+CL47+CN47+CP47+CR47</f>
        <v/>
      </c>
      <c r="CU47" s="1595">
        <f>CT47/SUM(CX47:DI47)-1</f>
        <v/>
      </c>
      <c r="CV47" s="1657">
        <f>CR47/CP47-1</f>
        <v/>
      </c>
      <c r="CW47" s="1657" t="n"/>
      <c r="CX47" s="1734" t="n">
        <v>699.9543</v>
      </c>
      <c r="CY47" s="1732" t="n">
        <v>806.0577</v>
      </c>
      <c r="CZ47" s="1732" t="n">
        <v>707.7197</v>
      </c>
      <c r="DA47" s="1732" t="n">
        <v>550.8564</v>
      </c>
      <c r="DB47" s="1697" t="n">
        <v>663.0145</v>
      </c>
      <c r="DC47" s="1697" t="n">
        <v>689.1167</v>
      </c>
      <c r="DD47" s="1697" t="n">
        <v>665.9162</v>
      </c>
      <c r="DE47" s="1697" t="n">
        <v>613.2469</v>
      </c>
      <c r="DF47" s="1697" t="n">
        <v>731.1976</v>
      </c>
      <c r="DG47" s="1697" t="n">
        <v>850.8629</v>
      </c>
      <c r="DH47" s="1697" t="n">
        <v>511.2026</v>
      </c>
      <c r="DI47" s="1697" t="n">
        <v>589.3961</v>
      </c>
      <c r="DJ47" s="1697" t="n">
        <v>8078.5416</v>
      </c>
      <c r="DK47" s="1702" t="n">
        <v>-0.201592446475862</v>
      </c>
      <c r="DL47" s="1661" t="n"/>
      <c r="DM47" s="1735" t="n">
        <v>999.1174999999999</v>
      </c>
      <c r="DN47" s="219" t="n"/>
      <c r="DO47" s="1554" t="n">
        <v>1088.7391</v>
      </c>
      <c r="DP47" s="1555" t="n"/>
      <c r="DQ47" s="1554" t="n">
        <v>902.4396</v>
      </c>
      <c r="DR47" s="76">
        <f>(DQ47-ER47)/ER47</f>
        <v/>
      </c>
      <c r="DS47" s="1736">
        <f>DM47+DO47+DQ47</f>
        <v/>
      </c>
      <c r="DT47" s="1554" t="n">
        <v>884.9109999999999</v>
      </c>
      <c r="DU47" s="76">
        <f>(DT47-ET47)/ET47</f>
        <v/>
      </c>
      <c r="DV47" s="1554" t="n">
        <v>929.1928</v>
      </c>
      <c r="DW47" s="76">
        <f>(DV47-EV47)/EV47</f>
        <v/>
      </c>
      <c r="DX47" s="1554" t="n">
        <v>902.1794</v>
      </c>
      <c r="DY47" s="76">
        <f>(DX47-EX47)/EX47</f>
        <v/>
      </c>
      <c r="DZ47" s="1554" t="n">
        <v>898.2430000000001</v>
      </c>
      <c r="EA47" s="76">
        <f>(DZ47-EZ47)/EZ47</f>
        <v/>
      </c>
      <c r="EB47" s="1554" t="n">
        <v>636.279</v>
      </c>
      <c r="EC47" s="76">
        <f>(EB47-FB47)/FB47</f>
        <v/>
      </c>
      <c r="ED47" s="1554" t="n">
        <v>786.1864</v>
      </c>
      <c r="EE47" s="76">
        <f>(ED47-FD47)/FD47</f>
        <v/>
      </c>
      <c r="EF47" s="1554" t="n">
        <v>748.9813</v>
      </c>
      <c r="EG47" s="76">
        <f>(EF47-FF47)/FF47</f>
        <v/>
      </c>
      <c r="EH47" s="1554" t="n">
        <v>696.5487000000001</v>
      </c>
      <c r="EI47" s="76">
        <f>(EH47-FH47)/FH47</f>
        <v/>
      </c>
      <c r="EJ47" s="1554" t="n">
        <v>645.5003</v>
      </c>
      <c r="EK47" s="76">
        <f>(EJ47-FJ47)/FJ47</f>
        <v/>
      </c>
      <c r="EL47" s="1731">
        <f>DM47+DO47+DQ47+DT47+DV47+DX47+DZ47+EB47+ED47+EF47+EH47+EJ47</f>
        <v/>
      </c>
      <c r="EM47" s="76">
        <f>(EL47-FL47)/FL47</f>
        <v/>
      </c>
      <c r="EN47" s="76" t="n"/>
      <c r="EO47" s="76" t="n"/>
      <c r="EP47" s="1553" t="n"/>
      <c r="EQ47" s="76" t="n"/>
      <c r="ER47" s="1553" t="n"/>
      <c r="ES47" s="76" t="n"/>
      <c r="ET47" s="1553" t="n"/>
      <c r="EU47" s="76" t="n"/>
      <c r="EV47" s="1553" t="n"/>
      <c r="EW47" s="76" t="n"/>
      <c r="EX47" s="1553" t="n"/>
      <c r="EY47" s="76" t="n"/>
      <c r="EZ47" s="1553" t="n"/>
      <c r="FA47" s="76" t="n"/>
      <c r="FB47" s="1553" t="n"/>
      <c r="FC47" s="76" t="n"/>
      <c r="FD47" s="1553" t="n"/>
      <c r="FE47" s="76" t="n"/>
      <c r="FF47" s="1553" t="n"/>
      <c r="FG47" s="76" t="n"/>
      <c r="FH47" s="1553" t="n"/>
      <c r="FI47" s="76" t="n"/>
      <c r="FJ47" s="1553" t="n"/>
      <c r="FK47" s="76" t="n"/>
      <c r="FL47" s="1736">
        <f>EN47+EP47+ER47+ET47+EV47+EX47+EZ47+FB47+FD47+FF47+FH47+FJ47</f>
        <v/>
      </c>
      <c r="FM47" s="76" t="n"/>
      <c r="FN47" s="1567" t="n"/>
      <c r="FO47" s="1567" t="n"/>
      <c r="FP47" s="1567" t="n"/>
      <c r="FQ47" s="1567" t="n"/>
      <c r="FR47" s="1567" t="n"/>
      <c r="FS47" s="1567" t="n"/>
      <c r="FT47" s="1783" t="n"/>
      <c r="FU47" s="1755" t="n"/>
      <c r="FV47" s="1755" t="n"/>
      <c r="FW47" s="1755" t="n"/>
      <c r="FX47" s="1668" t="n"/>
      <c r="FY47" s="1755" t="n"/>
      <c r="FZ47" s="1668" t="n"/>
      <c r="GA47" s="1755" t="n"/>
      <c r="GB47" s="1668" t="n"/>
      <c r="GC47" s="1669" t="n"/>
      <c r="GD47" s="1756" t="n"/>
      <c r="GE47" s="1670" t="n"/>
      <c r="GF47" s="1561" t="n"/>
      <c r="GG47" s="1757" t="n"/>
      <c r="GH47" s="1660" t="n"/>
      <c r="GI47" s="1758" t="n"/>
      <c r="GJ47" s="1660" t="n"/>
      <c r="GK47" s="1784" t="n"/>
      <c r="GL47" s="1660" t="n"/>
      <c r="GM47" s="1784" t="n"/>
      <c r="GN47" s="1660" t="n"/>
      <c r="GO47" s="1784" t="n"/>
      <c r="GP47" s="1660" t="n"/>
      <c r="GQ47" s="1791" t="n"/>
      <c r="GR47" s="1660" t="n"/>
      <c r="GS47" s="1758" t="n"/>
      <c r="GT47" s="1660" t="n"/>
      <c r="GU47" s="1758" t="n"/>
      <c r="GV47" s="1660" t="n"/>
      <c r="GW47" s="1758" t="n"/>
      <c r="GX47" s="1660" t="n"/>
      <c r="GY47" s="1758" t="n"/>
      <c r="GZ47" s="1660" t="n"/>
      <c r="HA47" s="1758" t="n"/>
      <c r="HB47" s="1660" t="n"/>
      <c r="HC47" s="1758" t="n"/>
      <c r="HD47" s="1660" t="n"/>
      <c r="HE47" s="1671" t="n"/>
      <c r="HF47" s="1758" t="n"/>
      <c r="HG47" s="1760" t="n"/>
      <c r="HH47" s="1661" t="n"/>
      <c r="HI47" s="1749" t="n"/>
      <c r="HJ47" s="1757" t="n"/>
      <c r="HK47" s="1761" t="n"/>
      <c r="HL47" s="1762" t="n"/>
      <c r="HM47" s="1761" t="n"/>
      <c r="HN47" s="1762" t="n"/>
      <c r="HO47" s="1763" t="n"/>
      <c r="HP47" s="1764" t="n"/>
      <c r="HQ47" s="1765" t="n"/>
      <c r="HR47" s="1764" t="n"/>
      <c r="HS47" s="1765" t="n"/>
      <c r="HT47" s="1763" t="n"/>
      <c r="HU47" s="1764" t="n"/>
      <c r="HV47" s="1765" t="n"/>
      <c r="HW47" s="1764" t="n"/>
      <c r="HX47" s="1765" t="n"/>
      <c r="HY47" s="1764" t="n"/>
      <c r="HZ47" s="1680" t="n"/>
      <c r="IA47" s="1764" t="n"/>
      <c r="IB47" s="1680" t="n"/>
      <c r="IC47" s="1764" t="n"/>
      <c r="ID47" s="1760" t="n"/>
      <c r="IE47" s="1764" t="n"/>
      <c r="IF47" s="1549" t="n"/>
      <c r="IG47" s="1842" t="n"/>
      <c r="IH47" s="1549" t="n"/>
      <c r="II47" s="1638" t="n"/>
      <c r="IJ47" s="76" t="n"/>
      <c r="IK47" s="1561" t="n"/>
      <c r="IL47" s="1787" t="n"/>
      <c r="IM47" s="1765" t="n"/>
      <c r="IN47" s="1758" t="n"/>
      <c r="IO47" s="1765" t="n"/>
      <c r="IP47" s="1784" t="n"/>
      <c r="IQ47" s="1641" t="n"/>
      <c r="IR47" s="1788" t="n"/>
      <c r="IS47" s="1765" t="n"/>
      <c r="IT47" s="1788" t="n"/>
      <c r="IU47" s="1765" t="n"/>
      <c r="IV47" s="1788" t="n"/>
      <c r="IW47" s="1660" t="n"/>
      <c r="IX47" s="1788" t="n"/>
      <c r="IY47" s="1660" t="n"/>
      <c r="IZ47" s="1791" t="n"/>
      <c r="JA47" s="1660" t="n"/>
      <c r="JB47" s="1769" t="n"/>
      <c r="JC47" s="1760" t="n"/>
      <c r="JD47" s="1769" t="n"/>
      <c r="JE47" s="1761" t="n"/>
      <c r="JF47" s="1867" t="n"/>
      <c r="JG47" s="1761" t="n"/>
      <c r="JH47" s="1769" t="n"/>
      <c r="JI47" s="1761" t="n"/>
      <c r="JJ47" s="1985">
        <f>JH47+JF47+JD47+JB47+IZ47+IX47+IV47+IT47+IR47+IP47+IN47+IL47</f>
        <v/>
      </c>
      <c r="JK47" s="1645" t="n"/>
      <c r="JL47" s="1647" t="n"/>
      <c r="JM47" s="1551" t="n"/>
      <c r="JN47" s="1339" t="n"/>
      <c r="JO47" s="1339" t="n"/>
      <c r="JP47" s="1339" t="n"/>
      <c r="JQ47" s="1339" t="n"/>
      <c r="JR47" s="1339" t="n"/>
      <c r="JS47" s="1339" t="n"/>
      <c r="JT47" s="1339" t="n"/>
      <c r="JU47" s="1339" t="n"/>
      <c r="JV47" s="1339" t="n"/>
      <c r="JW47" s="1339" t="n"/>
      <c r="JX47" s="1339" t="n"/>
      <c r="JY47" s="1339" t="n"/>
    </row>
    <row r="48" hidden="1" ht="28.8" customFormat="1" customHeight="1" s="260">
      <c r="A48" s="1536" t="inlineStr">
        <is>
          <t>恩施州</t>
        </is>
      </c>
      <c r="B48" s="1593" t="inlineStr">
        <is>
          <t>客运量            （万人）</t>
        </is>
      </c>
      <c r="C48" s="1653" t="n">
        <v>146.7156</v>
      </c>
      <c r="D48" s="1595">
        <f>C48/T48-1</f>
        <v/>
      </c>
      <c r="E48" s="1659" t="n">
        <v>164.4127</v>
      </c>
      <c r="F48" s="1595">
        <f>E48/V48-1</f>
        <v/>
      </c>
      <c r="G48" s="1659" t="n">
        <v>162.0982</v>
      </c>
      <c r="H48" s="1595">
        <f>G48/X48-1</f>
        <v/>
      </c>
      <c r="I48" s="1659" t="n">
        <v>182.7013</v>
      </c>
      <c r="J48" s="1595">
        <f>I48/Z48-1</f>
        <v/>
      </c>
      <c r="K48" s="1659" t="n">
        <v>190.2239</v>
      </c>
      <c r="L48" s="1595">
        <f>K48/AB48-1</f>
      </c>
      <c r="M48" s="1659" t="n">
        <v>170.9711</v>
      </c>
      <c r="N48" s="1595">
        <f>M48/AD48-1</f>
      </c>
      <c r="O48" s="1659" t="n">
        <v>194.4005</v>
      </c>
      <c r="P48" s="1595">
        <f>O48/AF48-1</f>
      </c>
      <c r="Q48" s="1653">
        <f>G48+E48+C48+I48+K48+M48+O48</f>
      </c>
      <c r="R48" s="1595">
        <f>Q48/SUM(T48+V48+X48+Z48+AB48+AD48+AF48)-1</f>
      </c>
      <c r="S48" s="1595" t="n"/>
      <c r="T48" s="1653" t="n">
        <v>158.1695</v>
      </c>
      <c r="U48" s="1595">
        <f>T48/AU48-1</f>
        <v/>
      </c>
      <c r="V48" s="1653" t="n">
        <v>164.3152</v>
      </c>
      <c r="W48" s="1595">
        <f>V48/AW48-1</f>
        <v/>
      </c>
      <c r="X48" s="1653" t="n">
        <v>171.3825</v>
      </c>
      <c r="Y48" s="1595">
        <f>X48/AY48-1</f>
        <v/>
      </c>
      <c r="Z48" s="1653" t="n">
        <v>198.9183</v>
      </c>
      <c r="AA48" s="1595">
        <f>Z48/BA48-1</f>
        <v/>
      </c>
      <c r="AB48" s="1653" t="n">
        <v>211.9699</v>
      </c>
      <c r="AC48" s="1595">
        <f>AB48/BC48-1</f>
        <v/>
      </c>
      <c r="AD48" s="1653" t="n">
        <v>187.4679</v>
      </c>
      <c r="AE48" s="1595">
        <f>AD48/BE48-1</f>
        <v/>
      </c>
      <c r="AF48" s="1653" t="n">
        <v>223.1793</v>
      </c>
      <c r="AG48" s="1595">
        <f>AF48/BG48-1</f>
        <v/>
      </c>
      <c r="AH48" s="1653" t="n">
        <v>231.6134</v>
      </c>
      <c r="AI48" s="1595">
        <f>AH48/BI48-1</f>
        <v/>
      </c>
      <c r="AJ48" s="1653" t="n">
        <v>182.6086</v>
      </c>
      <c r="AK48" s="1595">
        <f>AJ48/BK48-1</f>
        <v/>
      </c>
      <c r="AL48" s="1653" t="n">
        <v>185.0951</v>
      </c>
      <c r="AM48" s="1595">
        <f>AL48/BM48-1</f>
        <v/>
      </c>
      <c r="AN48" s="1653" t="n">
        <v>165.4614</v>
      </c>
      <c r="AO48" s="1595">
        <f>AN48/BO48-1</f>
        <v/>
      </c>
      <c r="AP48" s="1653" t="n">
        <v>150.5717</v>
      </c>
      <c r="AQ48" s="1595">
        <f>AP48/BQ48-1</f>
        <v/>
      </c>
      <c r="AR48" s="1748">
        <f>X48+T48+V48+Z48+AB48+AD48+AF48+AH48+AJ48+AL48+AN48+AP48</f>
      </c>
      <c r="AS48" s="1595">
        <f>AR48/(AU48+AW48+AY48+BA48+BC48+BE48+BG48+BI48+BK48+BM48+BO48+BQ48)-1</f>
        <v/>
      </c>
      <c r="AT48" s="1597" t="n"/>
      <c r="AU48" s="1704" t="n">
        <v>158.9253</v>
      </c>
      <c r="AV48" s="1598" t="n">
        <v>0.0474893916564834</v>
      </c>
      <c r="AW48" s="1603" t="n">
        <v>168.6599</v>
      </c>
      <c r="AX48" s="1598">
        <f>AW48/BX48-1</f>
        <v/>
      </c>
      <c r="AY48" s="1603" t="n">
        <v>170.0416</v>
      </c>
      <c r="AZ48" s="1598">
        <f>AY48/BZ48-1</f>
        <v/>
      </c>
      <c r="BA48" s="1603" t="n">
        <v>199.8638</v>
      </c>
      <c r="BB48" s="1598">
        <f>BA48/CB48-1</f>
        <v/>
      </c>
      <c r="BC48" s="1705" t="n">
        <v>221.0412</v>
      </c>
      <c r="BD48" s="1598">
        <f>BC48/CD48-1</f>
        <v/>
      </c>
      <c r="BE48" s="1706" t="n">
        <v>208.0404</v>
      </c>
      <c r="BF48" s="1598">
        <f>BE48/CF48-1</f>
        <v/>
      </c>
      <c r="BG48" s="1706" t="n">
        <v>234.585</v>
      </c>
      <c r="BH48" s="1598">
        <f>BG48/CH48-1</f>
        <v/>
      </c>
      <c r="BI48" s="1706" t="n">
        <v>247.6365</v>
      </c>
      <c r="BJ48" s="1598">
        <f>BI48/CJ48-1</f>
        <v/>
      </c>
      <c r="BK48" s="1706" t="n">
        <v>196.5308</v>
      </c>
      <c r="BL48" s="1598">
        <f>BK48/CL48-1</f>
        <v/>
      </c>
      <c r="BM48" s="1706" t="n">
        <v>207.4029</v>
      </c>
      <c r="BN48" s="1598">
        <f>BM48/CN48-1</f>
        <v/>
      </c>
      <c r="BO48" s="1706" t="n">
        <v>175.5545</v>
      </c>
      <c r="BP48" s="1598">
        <f>BO48/CP48-1</f>
        <v/>
      </c>
      <c r="BQ48" s="1706" t="n">
        <v>156.2867</v>
      </c>
      <c r="BR48" s="1598">
        <f>BQ48/CR48-1</f>
        <v/>
      </c>
      <c r="BS48" s="1603">
        <f>AU48+AW48+AY48+BA48+BC48+BE48+BG48+BI48+BK48+BM48+BO48+BQ48</f>
        <v/>
      </c>
      <c r="BT48" s="1598">
        <f>BS48/CT48-1</f>
        <v/>
      </c>
      <c r="BU48" s="1601" t="n"/>
      <c r="BV48" s="1704" t="n">
        <v>151.7202</v>
      </c>
      <c r="BW48" s="1598">
        <f>BV48/CX48-1</f>
        <v/>
      </c>
      <c r="BX48" s="1704" t="n">
        <v>162.5232</v>
      </c>
      <c r="BY48" s="1598">
        <f>BX48/CY48-1</f>
        <v/>
      </c>
      <c r="BZ48" s="1603" t="n">
        <v>183.106</v>
      </c>
      <c r="CA48" s="1598">
        <f>BZ48/CZ48-1</f>
        <v/>
      </c>
      <c r="CB48" s="1603" t="n">
        <v>208.2557</v>
      </c>
      <c r="CC48" s="1598" t="n">
        <v>0.354335967577466</v>
      </c>
      <c r="CD48" s="1706" t="n">
        <v>214.1804</v>
      </c>
      <c r="CE48" s="1598">
        <f>CD48/DB48-1</f>
        <v/>
      </c>
      <c r="CF48" s="1706" t="n">
        <v>199.7152</v>
      </c>
      <c r="CG48" s="1598">
        <f>CF48/DC48-1</f>
        <v/>
      </c>
      <c r="CH48" s="1706" t="n">
        <v>247.6741</v>
      </c>
      <c r="CI48" s="1598">
        <f>CH48/DD48-1</f>
        <v/>
      </c>
      <c r="CJ48" s="1603" t="n">
        <v>255.3527</v>
      </c>
      <c r="CK48" s="1598">
        <f>CJ48/DE48-1</f>
        <v/>
      </c>
      <c r="CL48" s="1603" t="n">
        <v>204.0776</v>
      </c>
      <c r="CM48" s="1598">
        <f>CL48/DF48-1</f>
        <v/>
      </c>
      <c r="CN48" s="1603" t="n">
        <v>210.8152</v>
      </c>
      <c r="CO48" s="1598">
        <f>CN48/DG48-1</f>
        <v/>
      </c>
      <c r="CP48" s="1603" t="n">
        <v>184.7701</v>
      </c>
      <c r="CQ48" s="1598">
        <f>CP48/DH48-1</f>
        <v/>
      </c>
      <c r="CR48" s="1603" t="n">
        <v>163.4354</v>
      </c>
      <c r="CS48" s="1598">
        <f>CR48/DI48-1</f>
        <v/>
      </c>
      <c r="CT48" s="1603">
        <f>BV48+BX48+BZ48+CB48+CD48+CF48+CH48+CJ48+CL48+CN48+CP48+CR48</f>
        <v/>
      </c>
      <c r="CU48" s="1598">
        <f>CT48/SUM(CX48:DI48)-1</f>
        <v/>
      </c>
      <c r="CV48" s="1606">
        <f>CR48/CP48-1</f>
        <v/>
      </c>
      <c r="CW48" s="1606" t="n"/>
      <c r="CX48" s="1710" t="n">
        <v>164.3733</v>
      </c>
      <c r="CY48" s="1704" t="n">
        <v>169.7637</v>
      </c>
      <c r="CZ48" s="1704" t="n">
        <v>162.0903</v>
      </c>
      <c r="DA48" s="1704" t="n">
        <v>153.7696</v>
      </c>
      <c r="DB48" s="1603" t="n">
        <v>157.9244</v>
      </c>
      <c r="DC48" s="1603" t="n">
        <v>172.5712</v>
      </c>
      <c r="DD48" s="1603" t="n">
        <v>219.5821</v>
      </c>
      <c r="DE48" s="1603" t="n">
        <v>219.5319</v>
      </c>
      <c r="DF48" s="1603" t="n">
        <v>120.6593</v>
      </c>
      <c r="DG48" s="1603" t="n">
        <v>127.6432</v>
      </c>
      <c r="DH48" s="1603" t="n">
        <v>129.5442</v>
      </c>
      <c r="DI48" s="1603" t="n">
        <v>131.3878</v>
      </c>
      <c r="DJ48" s="1603" t="n">
        <v>1928.841</v>
      </c>
      <c r="DK48" s="1609" t="n">
        <v>-0.0809386253205843</v>
      </c>
      <c r="DL48" s="1610" t="n"/>
      <c r="DM48" s="1711" t="n">
        <v>157.1298</v>
      </c>
      <c r="DN48" s="1612">
        <f>(DM48-DV48)/DV48</f>
        <v/>
      </c>
      <c r="DO48" s="1800" t="n">
        <v>156.0712</v>
      </c>
      <c r="DP48" s="1801" t="n"/>
      <c r="DQ48" s="1800" t="n">
        <v>157.6955</v>
      </c>
      <c r="DR48" s="1614">
        <f>(DQ48-ER48)/ER48</f>
        <v/>
      </c>
      <c r="DS48" s="1712">
        <f>DM48+DO48+DQ48</f>
        <v/>
      </c>
      <c r="DT48" s="1800" t="n">
        <v>181.933</v>
      </c>
      <c r="DU48" s="1614">
        <f>(DT48-ET48)/ET48</f>
        <v/>
      </c>
      <c r="DV48" s="1800" t="n">
        <v>185.0666</v>
      </c>
      <c r="DW48" s="1614">
        <f>(DV48-EV48)/EV48</f>
        <v/>
      </c>
      <c r="DX48" s="1800" t="n">
        <v>183.5163</v>
      </c>
      <c r="DY48" s="1614">
        <f>(DX48-EX48)/EX48</f>
        <v/>
      </c>
      <c r="DZ48" s="1800" t="n">
        <v>217.4233</v>
      </c>
      <c r="EA48" s="1614">
        <f>(DZ48-EZ48)/EZ48</f>
        <v/>
      </c>
      <c r="EB48" s="1800" t="n">
        <v>159.9243</v>
      </c>
      <c r="EC48" s="1614">
        <f>(EB48-FB48)/FB48</f>
        <v/>
      </c>
      <c r="ED48" s="1800" t="n">
        <v>169.5122</v>
      </c>
      <c r="EE48" s="1614">
        <f>(ED48-FD48)/FD48</f>
        <v/>
      </c>
      <c r="EF48" s="1800" t="n">
        <v>192.7755</v>
      </c>
      <c r="EG48" s="1614">
        <f>(EF48-FF48)/FF48</f>
        <v/>
      </c>
      <c r="EH48" s="1800" t="n">
        <v>167.3068</v>
      </c>
      <c r="EI48" s="1614">
        <f>(EH48-FH48)/FH48</f>
        <v/>
      </c>
      <c r="EJ48" s="1800" t="n">
        <v>170.353</v>
      </c>
      <c r="EK48" s="1614">
        <f>(EJ48-FJ48)/FJ48</f>
        <v/>
      </c>
      <c r="EL48" s="1709">
        <f>DM48+DO48+DQ48+DT48+DV48+DX48+DZ48+EB48+ED48+EF48+EH48+EJ48</f>
        <v/>
      </c>
      <c r="EM48" s="1614">
        <f>(EL48-FL48)/FL48</f>
        <v/>
      </c>
      <c r="EN48" s="1802" t="n">
        <v>357.6786</v>
      </c>
      <c r="EO48" s="1614">
        <f>(EN48-FN48)/FN48</f>
        <v/>
      </c>
      <c r="EP48" s="1800" t="n">
        <v>0</v>
      </c>
      <c r="EQ48" s="1614">
        <f>(EP48-FO48)/FO48</f>
        <v/>
      </c>
      <c r="ER48" s="1800" t="n">
        <v>0</v>
      </c>
      <c r="ES48" s="1614">
        <f>(ER48-FP48)/FP48</f>
        <v/>
      </c>
      <c r="ET48" s="1800" t="n">
        <v>179.3779</v>
      </c>
      <c r="EU48" s="1614">
        <f>(ET48-FQ48)/FQ48</f>
        <v/>
      </c>
      <c r="EV48" s="1800" t="n">
        <v>173.2148</v>
      </c>
      <c r="EW48" s="1614">
        <f>(EV48-FR48)/FR48</f>
        <v/>
      </c>
      <c r="EX48" s="1800" t="n">
        <v>172.838</v>
      </c>
      <c r="EY48" s="1614">
        <f>(EX48-FS48)/FS48</f>
        <v/>
      </c>
      <c r="EZ48" s="1800" t="n">
        <v>175.4574</v>
      </c>
      <c r="FA48" s="1614">
        <f>(EZ48-FT48)/FT48</f>
        <v/>
      </c>
      <c r="FB48" s="1800" t="n">
        <v>180.893</v>
      </c>
      <c r="FC48" s="1614">
        <f>(FB48-FU48)/FU48</f>
        <v/>
      </c>
      <c r="FD48" s="1800" t="n">
        <v>318.5898</v>
      </c>
      <c r="FE48" s="1614">
        <f>(FD48-FV48)/FV48</f>
        <v/>
      </c>
      <c r="FF48" s="1800" t="n">
        <v>217.8462</v>
      </c>
      <c r="FG48" s="1614">
        <f>(FF48-FW48)/FW48</f>
        <v/>
      </c>
      <c r="FH48" s="1800" t="n">
        <v>283.0221</v>
      </c>
      <c r="FI48" s="1614">
        <f>(FH48-FY48)/FY48</f>
        <v/>
      </c>
      <c r="FJ48" s="1800" t="n">
        <v>285.245</v>
      </c>
      <c r="FK48" s="1614">
        <f>(FJ48-GA48)/GA48</f>
        <v/>
      </c>
      <c r="FL48" s="1712">
        <f>EN48+EP48+ER48+ET48+EV48+EX48+EZ48+FB48+FD48+FF48+FH48+FJ48</f>
        <v/>
      </c>
      <c r="FM48" s="1614">
        <f>(FL48-(FN48+FO48+FP48+FQ48+FR48+FS48+FT48+FU48+FV48+FW48+FY48+GA48))/(FN48+FO48+FP48+FQ48+FR48+FS48+FT48+FU48+FV48+FW48+FY48+GA48)</f>
        <v/>
      </c>
      <c r="FN48" s="1802" t="n">
        <v>314.9923</v>
      </c>
      <c r="FO48" s="1802" t="n">
        <v>349.3905</v>
      </c>
      <c r="FP48" s="1802" t="n">
        <v>325.2512</v>
      </c>
      <c r="FQ48" s="1802" t="n">
        <v>312.2833</v>
      </c>
      <c r="FR48" s="1802" t="n">
        <v>322.4967</v>
      </c>
      <c r="FS48" s="1802" t="n">
        <v>326.1321</v>
      </c>
      <c r="FT48" s="1803" t="inlineStr">
        <is>
          <t>339.3471</t>
        </is>
      </c>
      <c r="FU48" s="1620" t="inlineStr">
        <is>
          <t>337.4522</t>
        </is>
      </c>
      <c r="FV48" s="1620" t="inlineStr">
        <is>
          <t>323.5839</t>
        </is>
      </c>
      <c r="FW48" s="1620" t="inlineStr">
        <is>
          <t>324.1455</t>
        </is>
      </c>
      <c r="FX48" s="1621">
        <f>(FW48-GY48)/GY48</f>
        <v/>
      </c>
      <c r="FY48" s="1620" t="inlineStr">
        <is>
          <t>312.8523</t>
        </is>
      </c>
      <c r="FZ48" s="1621">
        <f>(FY48-HA48)/HA48</f>
        <v/>
      </c>
      <c r="GA48" s="1620" t="inlineStr">
        <is>
          <t>322.4966</t>
        </is>
      </c>
      <c r="GB48" s="1621">
        <f>(GA48-HC48)/HC48</f>
        <v/>
      </c>
      <c r="GC48" s="1717">
        <f>FN48+FO48+FP48+FQ48+FR48+FS48+FT48+FU48+FV48+FW48+FY48+GA48</f>
        <v/>
      </c>
      <c r="GD48" s="1623">
        <f>(GC48-HE48)/HE48</f>
        <v/>
      </c>
      <c r="GE48" s="1560" t="n"/>
      <c r="GF48" s="1804" t="n"/>
      <c r="GG48" s="1980" t="n">
        <v>314.189</v>
      </c>
      <c r="GH48" s="1621">
        <f>(GG48-HJ48)/HJ48</f>
        <v/>
      </c>
      <c r="GI48" s="1717" t="n">
        <v>354.9796</v>
      </c>
      <c r="GJ48" s="1621">
        <f>(GI48-HL48)/HL48</f>
        <v/>
      </c>
      <c r="GK48" s="1802" t="n">
        <v>324.5382</v>
      </c>
      <c r="GL48" s="1621">
        <f>(GK48-HN48)/HN48</f>
        <v/>
      </c>
      <c r="GM48" s="1802" t="n">
        <v>316.5763</v>
      </c>
      <c r="GN48" s="1621">
        <f>(GM48-HP48)/HP48</f>
        <v/>
      </c>
      <c r="GO48" s="1802" t="n">
        <v>316.8382</v>
      </c>
      <c r="GP48" s="1621">
        <f>(GO48-HR48)/HR48</f>
        <v/>
      </c>
      <c r="GQ48" s="1717" t="n">
        <v>325.7154</v>
      </c>
      <c r="GR48" s="1621">
        <f>(GQ48-HU48)/HU48</f>
        <v/>
      </c>
      <c r="GS48" s="1717" t="n">
        <v>330.9061</v>
      </c>
      <c r="GT48" s="1621">
        <f>(GS48-HW48)/HW48</f>
        <v/>
      </c>
      <c r="GU48" s="1717" t="n">
        <v>326.806</v>
      </c>
      <c r="GV48" s="1621">
        <f>(GU48-HY48)/HY48</f>
        <v/>
      </c>
      <c r="GW48" s="1717" t="n">
        <v>310.216</v>
      </c>
      <c r="GX48" s="1621">
        <f>(GW48-IA48)/IA48</f>
        <v/>
      </c>
      <c r="GY48" s="1717" t="n">
        <v>311.7439</v>
      </c>
      <c r="GZ48" s="1621">
        <f>(GY48-IC48)/IC48</f>
        <v/>
      </c>
      <c r="HA48" s="1717" t="n">
        <v>300.2695</v>
      </c>
      <c r="HB48" s="1621">
        <f>(HA48-IE48)/IE48</f>
        <v/>
      </c>
      <c r="HC48" s="1717" t="n">
        <v>319.4944</v>
      </c>
      <c r="HD48" s="1621">
        <f>(HC48-IG48)/IG48</f>
        <v/>
      </c>
      <c r="HE48" s="1717">
        <f>GG48+GI48+GK48+GM48+GO48+GQ48+GS48+GU48+GW48+GY48+HA48+HC48</f>
        <v/>
      </c>
      <c r="HF48" s="1717">
        <f>HC48+HA48+GY48+GW48+GU48+GS48+GQ48+GO48+GM48+GK48+GI48+GG48</f>
        <v/>
      </c>
      <c r="HG48" s="1623" t="n"/>
      <c r="HH48" s="1610" t="n"/>
      <c r="HI48" s="1743" t="n"/>
      <c r="HJ48" s="1980" t="n">
        <v>341.5318</v>
      </c>
      <c r="HK48" s="1626">
        <f>(HJ48-IL48)/IL48</f>
        <v/>
      </c>
      <c r="HL48" s="1719" t="n">
        <v>392.875</v>
      </c>
      <c r="HM48" s="1626">
        <f>(HL48-IN48)/IN48</f>
        <v/>
      </c>
      <c r="HN48" s="1719" t="n">
        <v>313.71</v>
      </c>
      <c r="HO48" s="1723">
        <f>(HN48-IP48)/IP48</f>
        <v/>
      </c>
      <c r="HP48" s="1721" t="n">
        <v>303</v>
      </c>
      <c r="HQ48" s="1722">
        <f>(HP48-IR48)/IR48</f>
        <v/>
      </c>
      <c r="HR48" s="1721" t="n">
        <v>306.3534</v>
      </c>
      <c r="HS48" s="1722">
        <f>(HR48-IT48)/IT48</f>
        <v/>
      </c>
      <c r="HT48" s="1723" t="n"/>
      <c r="HU48" s="1721" t="n">
        <v>325.3728</v>
      </c>
      <c r="HV48" s="1722">
        <f>(HU48-IV48)/IV48</f>
        <v/>
      </c>
      <c r="HW48" s="1721" t="n">
        <v>326.7882</v>
      </c>
      <c r="HX48" s="1722">
        <f>(HW48-IX48)/IX48</f>
        <v/>
      </c>
      <c r="HY48" s="1721" t="n">
        <v>321.3418</v>
      </c>
      <c r="HZ48" s="1637">
        <f>(HY48-IZ48)/IZ48</f>
        <v/>
      </c>
      <c r="IA48" s="1721" t="n">
        <v>296.6936</v>
      </c>
      <c r="IB48" s="1637">
        <f>(IA48-JB48)/JB48</f>
        <v/>
      </c>
      <c r="IC48" s="1831" t="n">
        <v>301.84</v>
      </c>
      <c r="ID48" s="1623">
        <f>(IC48-JD48)/JD48</f>
        <v/>
      </c>
      <c r="IE48" s="1831" t="n">
        <v>272.056</v>
      </c>
      <c r="IF48" s="1637">
        <f>(IE48-JF48)/JF48</f>
        <v/>
      </c>
      <c r="IG48" s="1721" t="n">
        <v>313.9431</v>
      </c>
      <c r="IH48" s="1549">
        <f>(IG48-JH48)/JH48</f>
        <v/>
      </c>
      <c r="II48" s="1983">
        <f>HJ48+HL48+HN48+HP48+HR48+HU48+HW48+HY48+IA48+IC48+IE48+IG48</f>
        <v/>
      </c>
      <c r="IJ48" s="76">
        <f>II48/JJ48-1</f>
        <v/>
      </c>
      <c r="IK48" s="1561" t="n"/>
      <c r="IL48" s="1995" t="n">
        <v>331.7492</v>
      </c>
      <c r="IM48" s="1539">
        <f>IL48/JN48-1</f>
        <v/>
      </c>
      <c r="IN48" s="1726" t="n">
        <v>417.8111</v>
      </c>
      <c r="IO48" s="1539">
        <f>IN48/JO48-1</f>
        <v/>
      </c>
      <c r="IP48" s="1545" t="n">
        <v>343.2924</v>
      </c>
      <c r="IQ48" s="1641">
        <f>(IP48-JP48)/JP48</f>
        <v/>
      </c>
      <c r="IR48" s="1773" t="n">
        <v>300.7663</v>
      </c>
      <c r="IS48" s="1668">
        <f>(IR48-JQ48)/JQ48</f>
        <v/>
      </c>
      <c r="IT48" s="1773" t="n">
        <v>301.2305</v>
      </c>
      <c r="IU48" s="1539">
        <f>(IT48-JR48)/JR48</f>
        <v/>
      </c>
      <c r="IV48" s="1773" t="n">
        <v>319.6175</v>
      </c>
      <c r="IW48" s="1668">
        <f>(IV48-JS48)/JS48</f>
        <v/>
      </c>
      <c r="IX48" s="1773" t="n">
        <v>316.9763</v>
      </c>
      <c r="IY48" s="1668">
        <f>(IX48-JT48)/JT48</f>
        <v/>
      </c>
      <c r="IZ48" s="1726" t="n">
        <v>308.6449</v>
      </c>
      <c r="JA48" s="1668">
        <f>(IZ48-JU48)/JU48</f>
        <v/>
      </c>
      <c r="JB48" s="1726" t="n">
        <v>282.6099</v>
      </c>
      <c r="JC48" s="1727">
        <f>(JB48-JV48)/JV48</f>
        <v/>
      </c>
      <c r="JD48" s="1726" t="n">
        <v>288.5342</v>
      </c>
      <c r="JE48" s="1729">
        <f>(JD48-JW48)/JW48</f>
        <v/>
      </c>
      <c r="JF48" s="1746" t="n">
        <v>254.6</v>
      </c>
      <c r="JG48" s="1626">
        <f>(JF48-JX48)/JX48</f>
        <v/>
      </c>
      <c r="JH48" s="1730" t="n">
        <v>299.4329</v>
      </c>
      <c r="JI48" s="1626">
        <f>(JH48-JY48)/JY48</f>
        <v/>
      </c>
      <c r="JJ48" s="1985">
        <f>JH48+JF48+JD48+JB48+IZ48+IX48+IV48+IT48+IR48+IP48+IN48+IL48</f>
        <v/>
      </c>
      <c r="JK48" s="1645">
        <f>JJ48/JM48-1</f>
        <v/>
      </c>
      <c r="JL48" s="1647" t="n"/>
      <c r="JM48" s="1994" t="n">
        <v>3523.96635570312</v>
      </c>
      <c r="JN48" s="1800" t="n">
        <v>304.109180476201</v>
      </c>
      <c r="JO48" s="1800" t="n">
        <v>417.292434869553</v>
      </c>
      <c r="JP48" s="1800" t="n">
        <v>335.227072814591</v>
      </c>
      <c r="JQ48" s="1800" t="n">
        <v>265.168713789604</v>
      </c>
      <c r="JR48" s="1800" t="n">
        <v>264.529855429299</v>
      </c>
      <c r="JS48" s="1800" t="n">
        <v>281.493616371214</v>
      </c>
      <c r="JT48" s="1800" t="n">
        <v>280.629551174497</v>
      </c>
      <c r="JU48" s="1800" t="n">
        <v>271.144766588184</v>
      </c>
      <c r="JV48" s="1800" t="n">
        <v>272.394644084273</v>
      </c>
      <c r="JW48" s="1800" t="n">
        <v>281.004131737682</v>
      </c>
      <c r="JX48" s="1800" t="n">
        <v>251.951371447775</v>
      </c>
      <c r="JY48" s="1800" t="n">
        <v>299.021016920246</v>
      </c>
    </row>
    <row r="49" hidden="1" ht="28.8" customHeight="1" s="21">
      <c r="A49" s="1978" t="n"/>
      <c r="B49" s="1337" t="inlineStr">
        <is>
          <t>旅客周转量        （万人公里）</t>
        </is>
      </c>
      <c r="C49" s="1659" t="n">
        <v>10684.8007</v>
      </c>
      <c r="D49" s="1595">
        <f>C49/T49-1</f>
        <v/>
      </c>
      <c r="E49" s="1659" t="n">
        <v>13255.0026</v>
      </c>
      <c r="F49" s="1595">
        <f>E49/V49-1</f>
        <v/>
      </c>
      <c r="G49" s="1659" t="n">
        <v>13786.1171</v>
      </c>
      <c r="H49" s="1595">
        <f>G49/X49-1</f>
        <v/>
      </c>
      <c r="I49" s="1659" t="n">
        <v>14831.9663</v>
      </c>
      <c r="J49" s="1595">
        <f>I49/Z49-1</f>
        <v/>
      </c>
      <c r="K49" s="1659" t="n">
        <v>13914.4557</v>
      </c>
      <c r="L49" s="1595">
        <f>K49/AB49-1</f>
      </c>
      <c r="M49" s="1659" t="n">
        <v>12216.1679</v>
      </c>
      <c r="N49" s="1595">
        <f>M49/AD49-1</f>
      </c>
      <c r="O49" s="1659" t="n">
        <v>14327.7602</v>
      </c>
      <c r="P49" s="1595">
        <f>O49/AF49-1</f>
      </c>
      <c r="Q49" s="1653">
        <f>G49+E49+C49+I49+K49+M49+O49</f>
      </c>
      <c r="R49" s="1595">
        <f>Q49/SUM(T49+V49+X49+Z49+AB49+AD49+AF49)-1</f>
      </c>
      <c r="S49" s="1595" t="n"/>
      <c r="T49" s="1659" t="n">
        <v>9809.954299999999</v>
      </c>
      <c r="U49" s="1595">
        <f>T49/AU49-1</f>
        <v/>
      </c>
      <c r="V49" s="1731" t="n">
        <v>11856.9209</v>
      </c>
      <c r="W49" s="1649">
        <f>V49/AW49-1</f>
        <v/>
      </c>
      <c r="X49" s="1731" t="n">
        <v>11735.9405</v>
      </c>
      <c r="Y49" s="1649">
        <f>X49/AY49-1</f>
        <v/>
      </c>
      <c r="Z49" s="1731" t="n">
        <v>14233.1319</v>
      </c>
      <c r="AA49" s="1649">
        <f>Z49/BA49-1</f>
        <v/>
      </c>
      <c r="AB49" s="1731" t="n">
        <v>14074.4332</v>
      </c>
      <c r="AC49" s="1649">
        <f>AB49/BC49-1</f>
        <v/>
      </c>
      <c r="AD49" s="1731" t="n">
        <v>12391.6582</v>
      </c>
      <c r="AE49" s="1649">
        <f>AD49/BE49-1</f>
        <v/>
      </c>
      <c r="AF49" s="1731" t="n">
        <v>14757.5267</v>
      </c>
      <c r="AG49" s="1649">
        <f>AF49/BG49-1</f>
        <v/>
      </c>
      <c r="AH49" s="1731" t="n">
        <v>14360.2888</v>
      </c>
      <c r="AI49" s="1649">
        <f>AH49/BI49-1</f>
        <v/>
      </c>
      <c r="AJ49" s="1731" t="n">
        <v>11934.8122</v>
      </c>
      <c r="AK49" s="1649">
        <f>AJ49/BK49-1</f>
        <v/>
      </c>
      <c r="AL49" s="1731" t="n">
        <v>11428.8009</v>
      </c>
      <c r="AM49" s="1649">
        <f>AL49/BM49-1</f>
        <v/>
      </c>
      <c r="AN49" s="1731" t="n">
        <v>11283.7082</v>
      </c>
      <c r="AO49" s="1649">
        <f>AN49/BO49-1</f>
        <v/>
      </c>
      <c r="AP49" s="1731" t="n">
        <v>10386.9353</v>
      </c>
      <c r="AQ49" s="1649">
        <f>AP49/BQ49-1</f>
        <v/>
      </c>
      <c r="AR49" s="1748">
        <f>X49+T49+V49+Z49+AB49+AD49+AF49+AH49+AJ49+AL49+AN49+AP49</f>
      </c>
      <c r="AS49" s="1595">
        <f>AR49/(AU49+AW49+AY49+BA49+BC49+BE49+BG49+BI49+BK49+BM49+BO49+BQ49)-1</f>
        <v/>
      </c>
      <c r="AT49" s="1597" t="n"/>
      <c r="AU49" s="1732" t="n">
        <v>10651.2763</v>
      </c>
      <c r="AV49" s="1683" t="n">
        <v>0.123244325076803</v>
      </c>
      <c r="AW49" s="1697" t="n">
        <v>12831.9186</v>
      </c>
      <c r="AX49" s="1684">
        <f>AW49/BX49-1</f>
        <v/>
      </c>
      <c r="AY49" s="1697" t="n">
        <v>11927.3966</v>
      </c>
      <c r="AZ49" s="1684">
        <f>AY49/BZ49-1</f>
        <v/>
      </c>
      <c r="BA49" s="1697" t="n">
        <v>13740.3788</v>
      </c>
      <c r="BB49" s="1684">
        <f>BA49/CB49-1</f>
        <v/>
      </c>
      <c r="BC49" s="1733" t="n">
        <v>14673.0477</v>
      </c>
      <c r="BD49" s="1684">
        <f>BC49/CD49-1</f>
        <v/>
      </c>
      <c r="BE49" s="1659" t="n">
        <v>13984.3204</v>
      </c>
      <c r="BF49" s="1684">
        <f>BE49/CF49-1</f>
        <v/>
      </c>
      <c r="BG49" s="1659" t="n">
        <v>15494.0526</v>
      </c>
      <c r="BH49" s="1684">
        <f>BG49/CH49-1</f>
        <v/>
      </c>
      <c r="BI49" s="1659" t="n">
        <v>15198.8198</v>
      </c>
      <c r="BJ49" s="1684">
        <f>BI49/CJ49-1</f>
        <v/>
      </c>
      <c r="BK49" s="1659" t="n">
        <v>13182.4573</v>
      </c>
      <c r="BL49" s="1684">
        <f>BK49/CL49-1</f>
        <v/>
      </c>
      <c r="BM49" s="1659" t="n">
        <v>12795.906</v>
      </c>
      <c r="BN49" s="1684">
        <f>BM49/CN49-1</f>
        <v/>
      </c>
      <c r="BO49" s="1659" t="n">
        <v>11270.3966</v>
      </c>
      <c r="BP49" s="1684">
        <f>BO49/CP49-1</f>
        <v/>
      </c>
      <c r="BQ49" s="1659" t="n">
        <v>9456.6697</v>
      </c>
      <c r="BR49" s="1684">
        <f>BQ49/CR49-1</f>
        <v/>
      </c>
      <c r="BS49" s="1653">
        <f>AU49+AW49+AY49+BA49+BC49+BE49+BG49+BI49+BK49+BM49+BO49+BQ49</f>
        <v/>
      </c>
      <c r="BT49" s="1595">
        <f>BS49/CT49-1</f>
        <v/>
      </c>
      <c r="BU49" s="1651" t="n"/>
      <c r="BV49" s="1732" t="n">
        <v>9482.599700000001</v>
      </c>
      <c r="BW49" s="1684">
        <f>BV49/CX49-1</f>
        <v/>
      </c>
      <c r="BX49" s="1732" t="n">
        <v>11155.1637</v>
      </c>
      <c r="BY49" s="1684">
        <f>BX49/CY49-1</f>
        <v/>
      </c>
      <c r="BZ49" s="1697" t="n">
        <v>11790.0319</v>
      </c>
      <c r="CA49" s="1595">
        <f>BZ49/CZ49-1</f>
        <v/>
      </c>
      <c r="CB49" s="1653" t="n">
        <v>12151.0568</v>
      </c>
      <c r="CC49" s="1595" t="n">
        <v>0.365284059442107</v>
      </c>
      <c r="CD49" s="1659" t="n">
        <v>12218.4783</v>
      </c>
      <c r="CE49" s="1595">
        <f>CD49/DB49-1</f>
        <v/>
      </c>
      <c r="CF49" s="1659" t="n">
        <v>12054.8498</v>
      </c>
      <c r="CG49" s="1595">
        <f>CF49/DC49-1</f>
        <v/>
      </c>
      <c r="CH49" s="1659" t="n">
        <v>21575.6923</v>
      </c>
      <c r="CI49" s="1595">
        <f>CH49/DD49-1</f>
        <v/>
      </c>
      <c r="CJ49" s="1653" t="n">
        <v>14612.1779</v>
      </c>
      <c r="CK49" s="1595">
        <f>CJ49/DE49-1</f>
        <v/>
      </c>
      <c r="CL49" s="1653" t="n">
        <v>12957.3141</v>
      </c>
      <c r="CM49" s="1595">
        <f>CL49/DF49-1</f>
        <v/>
      </c>
      <c r="CN49" s="1653" t="n">
        <v>13127.5402</v>
      </c>
      <c r="CO49" s="1595">
        <f>CN49/DG49-1</f>
        <v/>
      </c>
      <c r="CP49" s="1653" t="n">
        <v>11846.3011</v>
      </c>
      <c r="CQ49" s="1595">
        <f>CP49/DH49-1</f>
        <v/>
      </c>
      <c r="CR49" s="1653" t="n">
        <v>10665.3305</v>
      </c>
      <c r="CS49" s="1595">
        <f>CR49/DI49-1</f>
        <v/>
      </c>
      <c r="CT49" s="1653">
        <f>BV49+BX49+BZ49+CB49+CD49+CF49+CH49+CJ49+CL49+CN49+CP49+CR49</f>
        <v/>
      </c>
      <c r="CU49" s="1595">
        <f>CT49/SUM(CX49:DI49)-1</f>
        <v/>
      </c>
      <c r="CV49" s="1657">
        <f>CR49/CP49-1</f>
        <v/>
      </c>
      <c r="CW49" s="1657" t="n"/>
      <c r="CX49" s="1734" t="n">
        <v>9981.677600000001</v>
      </c>
      <c r="CY49" s="1732" t="n">
        <v>10819.7268</v>
      </c>
      <c r="CZ49" s="1732" t="n">
        <v>9576.853300000001</v>
      </c>
      <c r="DA49" s="1732" t="n">
        <v>8900.021000000001</v>
      </c>
      <c r="DB49" s="1697" t="n">
        <v>9111.6569</v>
      </c>
      <c r="DC49" s="1697" t="n">
        <v>9834.9627</v>
      </c>
      <c r="DD49" s="1697" t="n">
        <v>12599.6631</v>
      </c>
      <c r="DE49" s="1697" t="n">
        <v>12535.8394</v>
      </c>
      <c r="DF49" s="1697" t="n">
        <v>6951.6408</v>
      </c>
      <c r="DG49" s="1697" t="n">
        <v>6798.192</v>
      </c>
      <c r="DH49" s="1697" t="n">
        <v>6697.7516</v>
      </c>
      <c r="DI49" s="1697" t="n">
        <v>7012.1952</v>
      </c>
      <c r="DJ49" s="1697" t="n">
        <v>110820.1804</v>
      </c>
      <c r="DK49" s="1702" t="n">
        <v>-0.140202437803909</v>
      </c>
      <c r="DL49" s="1661" t="n"/>
      <c r="DM49" s="1735" t="n">
        <v>10852.842</v>
      </c>
      <c r="DN49" s="219">
        <f>(DM49-DV49)/DV49</f>
        <v/>
      </c>
      <c r="DO49" s="1554" t="n">
        <v>11199.2777</v>
      </c>
      <c r="DP49" s="1555" t="n"/>
      <c r="DQ49" s="1554" t="n">
        <v>10659.1566</v>
      </c>
      <c r="DR49" s="76">
        <f>(DQ49-ER49)/ER49</f>
        <v/>
      </c>
      <c r="DS49" s="1736">
        <f>DM49+DO49+DQ49</f>
        <v/>
      </c>
      <c r="DT49" s="1554" t="n">
        <v>11378.8182</v>
      </c>
      <c r="DU49" s="76">
        <f>(DT49-ET49)/ET49</f>
        <v/>
      </c>
      <c r="DV49" s="1554" t="n">
        <v>11625.5725</v>
      </c>
      <c r="DW49" s="76">
        <f>(DV49-EV49)/EV49</f>
        <v/>
      </c>
      <c r="DX49" s="1554" t="n">
        <v>10837.8957</v>
      </c>
      <c r="DY49" s="76">
        <f>(DX49-EX49)/EX49</f>
        <v/>
      </c>
      <c r="DZ49" s="1554" t="n">
        <v>13230.2389</v>
      </c>
      <c r="EA49" s="76">
        <f>(DZ49-EZ49)/EZ49</f>
        <v/>
      </c>
      <c r="EB49" s="1554" t="n">
        <v>9402.6116</v>
      </c>
      <c r="EC49" s="76">
        <f>(EB49-FB49)/FB49</f>
        <v/>
      </c>
      <c r="ED49" s="1554" t="n">
        <v>9915.5849</v>
      </c>
      <c r="EE49" s="76">
        <f>(ED49-FD49)/FD49</f>
        <v/>
      </c>
      <c r="EF49" s="1554" t="n">
        <v>10886.9607</v>
      </c>
      <c r="EG49" s="76">
        <f>(EF49-FF49)/FF49</f>
        <v/>
      </c>
      <c r="EH49" s="1554" t="n">
        <v>9517.9172</v>
      </c>
      <c r="EI49" s="76">
        <f>(EH49-FH49)/FH49</f>
        <v/>
      </c>
      <c r="EJ49" s="1554" t="n">
        <v>9384.1389</v>
      </c>
      <c r="EK49" s="76">
        <f>(EJ49-FJ49)/FJ49</f>
        <v/>
      </c>
      <c r="EL49" s="1731">
        <f>DM49+DO49+DQ49+DT49+DV49+DX49+DZ49+EB49+ED49+EF49+EH49+EJ49</f>
        <v/>
      </c>
      <c r="EM49" s="76">
        <f>(EL49-FL49)/FL49</f>
        <v/>
      </c>
      <c r="EN49" s="1775" t="n">
        <v>19674.5207</v>
      </c>
      <c r="EO49" s="76">
        <f>(EN49-FN49)/FN49</f>
        <v/>
      </c>
      <c r="EP49" s="1554" t="n">
        <v>0</v>
      </c>
      <c r="EQ49" s="76">
        <f>(EP49-FO49)/FO49</f>
        <v/>
      </c>
      <c r="ER49" s="1554" t="n">
        <v>0</v>
      </c>
      <c r="ES49" s="76">
        <f>(ER49-FP49)/FP49</f>
        <v/>
      </c>
      <c r="ET49" s="1554" t="n">
        <v>11315.3779</v>
      </c>
      <c r="EU49" s="76">
        <f>(ET49-FQ49)/FQ49</f>
        <v/>
      </c>
      <c r="EV49" s="1554" t="n">
        <v>10751.8501</v>
      </c>
      <c r="EW49" s="76">
        <f>(EV49-FR49)/FR49</f>
        <v/>
      </c>
      <c r="EX49" s="1554" t="n">
        <v>10734.1487</v>
      </c>
      <c r="EY49" s="76">
        <f>(EX49-FS49)/FS49</f>
        <v/>
      </c>
      <c r="EZ49" s="1554" t="n">
        <v>10849.7177</v>
      </c>
      <c r="FA49" s="76">
        <f>(EZ49-FT49)/FT49</f>
        <v/>
      </c>
      <c r="FB49" s="1554" t="n">
        <v>11242.8209</v>
      </c>
      <c r="FC49" s="76">
        <f>(FB49-FU49)/FU49</f>
        <v/>
      </c>
      <c r="FD49" s="1554" t="n">
        <v>12356.2793</v>
      </c>
      <c r="FE49" s="76">
        <f>(FD49-FV49)/FV49</f>
        <v/>
      </c>
      <c r="FF49" s="1554" t="n">
        <v>10825.3674</v>
      </c>
      <c r="FG49" s="76">
        <f>(FF49-FW49)/FW49</f>
        <v/>
      </c>
      <c r="FH49" s="1554" t="n">
        <v>11268.6765</v>
      </c>
      <c r="FI49" s="76">
        <f>(FH49-FY49)/FY49</f>
        <v/>
      </c>
      <c r="FJ49" s="1554" t="n">
        <v>9917.772300000001</v>
      </c>
      <c r="FK49" s="76">
        <f>(FJ49-GA49)/GA49</f>
        <v/>
      </c>
      <c r="FL49" s="1736">
        <f>EN49+EP49+ER49+ET49+EV49+EX49+EZ49+FB49+FD49+FF49+FH49+FJ49</f>
        <v/>
      </c>
      <c r="FM49" s="76">
        <f>(FL49-(FN49+FO49+FP49+FQ49+FR49+FS49+FT49+FU49+FV49+FW49+FY49+GA49))/(FN49+FO49+FP49+FQ49+FR49+FS49+FT49+FU49+FV49+FW49+FY49+GA49)</f>
        <v/>
      </c>
      <c r="FN49" s="1775" t="n">
        <v>16882.1108</v>
      </c>
      <c r="FO49" s="1775" t="n">
        <v>23465.9893</v>
      </c>
      <c r="FP49" s="1775" t="n">
        <v>24788.5477</v>
      </c>
      <c r="FQ49" s="1775" t="n">
        <v>17255.8972</v>
      </c>
      <c r="FR49" s="1775" t="n">
        <v>18005.7226</v>
      </c>
      <c r="FS49" s="1775" t="n">
        <v>18054.4997</v>
      </c>
      <c r="FT49" s="1776" t="inlineStr">
        <is>
          <t>22,562.9173</t>
        </is>
      </c>
      <c r="FU49" s="1738" t="inlineStr">
        <is>
          <t>20,286.2209</t>
        </is>
      </c>
      <c r="FV49" s="1738" t="inlineStr">
        <is>
          <t>20,254.1227</t>
        </is>
      </c>
      <c r="FW49" s="1738" t="inlineStr">
        <is>
          <t>19,329.5673</t>
        </is>
      </c>
      <c r="FX49" s="1668">
        <f>(FW49-GY49)/GY49</f>
        <v/>
      </c>
      <c r="FY49" s="1738" t="inlineStr">
        <is>
          <t>17,842.4280</t>
        </is>
      </c>
      <c r="FZ49" s="1668">
        <f>(FY49-HA49)/HA49</f>
        <v/>
      </c>
      <c r="GA49" s="1738" t="inlineStr">
        <is>
          <t>18,078.4298</t>
        </is>
      </c>
      <c r="GB49" s="1668">
        <f>(GA49-HC49)/HC49</f>
        <v/>
      </c>
      <c r="GC49" s="1726">
        <f>FN49+FO49+FP49+FQ49+FR49+FS49+FT49+FU49+FV49+FW49+FY49+GA49</f>
        <v/>
      </c>
      <c r="GD49" s="1739">
        <f>(GC49-HE49)/HE49</f>
        <v/>
      </c>
      <c r="GE49" s="1670" t="n"/>
      <c r="GF49" s="1561" t="n"/>
      <c r="GG49" s="1988" t="n">
        <v>16419.1918</v>
      </c>
      <c r="GH49" s="76">
        <f>(GG49-HJ49)/HJ49</f>
        <v/>
      </c>
      <c r="GI49" s="1736" t="n">
        <v>24425.7629</v>
      </c>
      <c r="GJ49" s="76">
        <f>(GI49-HL49)/HL49</f>
        <v/>
      </c>
      <c r="GK49" s="1554" t="n">
        <v>24618.8954</v>
      </c>
      <c r="GL49" s="76">
        <f>(GK49-HN49)/HN49</f>
        <v/>
      </c>
      <c r="GM49" s="1554" t="n">
        <v>17778.4208</v>
      </c>
      <c r="GN49" s="76">
        <f>(GM49-HP49)/HP49</f>
        <v/>
      </c>
      <c r="GO49" s="1554" t="n">
        <v>17204.9674</v>
      </c>
      <c r="GP49" s="76">
        <f>(GO49-HR49)/HR49</f>
        <v/>
      </c>
      <c r="GQ49" s="1736" t="n">
        <v>17652.9108</v>
      </c>
      <c r="GR49" s="76">
        <f>(GQ49-HU49)/HU49</f>
        <v/>
      </c>
      <c r="GS49" s="1736" t="n">
        <v>21743.4582</v>
      </c>
      <c r="GT49" s="76">
        <f>(GS49-HW49)/HW49</f>
        <v/>
      </c>
      <c r="GU49" s="1736" t="n">
        <v>20890.9517</v>
      </c>
      <c r="GV49" s="76">
        <f>(GU49-HY49)/HY49</f>
        <v/>
      </c>
      <c r="GW49" s="1736" t="n">
        <v>19818.1488</v>
      </c>
      <c r="GX49" s="76">
        <f>(GW49-IA49)/IA49</f>
        <v/>
      </c>
      <c r="GY49" s="1736" t="n">
        <v>19123.0715</v>
      </c>
      <c r="GZ49" s="76">
        <f>(GY49-IC49)/IC49</f>
        <v/>
      </c>
      <c r="HA49" s="1736" t="n">
        <v>16455.4721</v>
      </c>
      <c r="HB49" s="76">
        <f>(HA49-IE49)/IE49</f>
        <v/>
      </c>
      <c r="HC49" s="1736" t="n">
        <v>16846.9883</v>
      </c>
      <c r="HD49" s="76">
        <f>(HC49-IG49)/IG49</f>
        <v/>
      </c>
      <c r="HE49" s="1726">
        <f>GG49+GI49+GK49+GM49+GO49+GQ49+GS49+GU49+GW49+GY49+HA49+HC49</f>
        <v/>
      </c>
      <c r="HF49" s="1736">
        <f>HC49+HA49+GY49+GW49+GU49+GS49+GQ49+GO49+GM49+GK49+GI49+GG49</f>
        <v/>
      </c>
      <c r="HG49" s="1641" t="n"/>
      <c r="HH49" s="1661" t="n"/>
      <c r="HI49" s="1749" t="n"/>
      <c r="HJ49" s="1988" t="n">
        <v>16911.3035</v>
      </c>
      <c r="HK49" s="1672">
        <f>(HJ49-IL49)/IL49</f>
        <v/>
      </c>
      <c r="HL49" s="1740" t="n">
        <v>29587.4006</v>
      </c>
      <c r="HM49" s="1672">
        <f>(HL49-IN49)/IN49</f>
        <v/>
      </c>
      <c r="HN49" s="1740" t="n">
        <v>20721.93</v>
      </c>
      <c r="HO49" s="1678">
        <f>(HN49-IP49)/IP49</f>
        <v/>
      </c>
      <c r="HP49" s="1741" t="n">
        <v>17992.1272</v>
      </c>
      <c r="HQ49" s="1555">
        <f>(HP49-IR49)/IR49</f>
        <v/>
      </c>
      <c r="HR49" s="1741" t="n">
        <v>18809.4205</v>
      </c>
      <c r="HS49" s="1555">
        <f>(HR49-IT49)/IT49</f>
        <v/>
      </c>
      <c r="HT49" s="1678" t="n"/>
      <c r="HU49" s="1741" t="n">
        <v>17651.7444</v>
      </c>
      <c r="HV49" s="1555">
        <f>(HU49-IV49)/IV49</f>
        <v/>
      </c>
      <c r="HW49" s="1741" t="n">
        <v>21517.2525</v>
      </c>
      <c r="HX49" s="1555">
        <f>(HW49-IX49)/IX49</f>
        <v/>
      </c>
      <c r="HY49" s="1741" t="n">
        <v>20788.3044</v>
      </c>
      <c r="HZ49" s="1677">
        <f>(HY49-IZ49)/IZ49</f>
        <v/>
      </c>
      <c r="IA49" s="1741" t="n">
        <v>20315.345</v>
      </c>
      <c r="IB49" s="1680">
        <f>(IA49-JB49)/JB49</f>
        <v/>
      </c>
      <c r="IC49" s="1837" t="n">
        <v>18915.02</v>
      </c>
      <c r="ID49" s="1760">
        <f>(IC49-JD49)/JD49</f>
        <v/>
      </c>
      <c r="IE49" s="1837" t="n">
        <v>16165.4954</v>
      </c>
      <c r="IF49" s="1549">
        <f>(IE49-JF49)/JF49</f>
        <v/>
      </c>
      <c r="IG49" s="1741" t="n">
        <v>16480.9777</v>
      </c>
      <c r="IH49" s="1549">
        <f>(IG49-JH49)/JH49</f>
        <v/>
      </c>
      <c r="II49" s="1983">
        <f>HJ49+HL49+HN49+HP49+HR49+HU49+HW49+HY49+IA49+IC49+IE49+IG49</f>
        <v/>
      </c>
      <c r="IJ49" s="76">
        <f>II49/JJ49-1</f>
        <v/>
      </c>
      <c r="IK49" s="1561" t="n"/>
      <c r="IL49" s="1992" t="n">
        <v>17848.3464</v>
      </c>
      <c r="IM49" s="76">
        <f>IL49/JN49-1</f>
        <v/>
      </c>
      <c r="IN49" s="1736" t="n">
        <v>29727.9899</v>
      </c>
      <c r="IO49" s="1555">
        <f>IN49/JO49-1</f>
        <v/>
      </c>
      <c r="IP49" s="1554" t="n">
        <v>22966.0957</v>
      </c>
      <c r="IQ49" s="1641">
        <f>(IP49-JP49)/JP49</f>
        <v/>
      </c>
      <c r="IR49" s="1777" t="n">
        <v>17661.9685</v>
      </c>
      <c r="IS49" s="76">
        <f>(IR49-JQ49)/JQ49</f>
        <v/>
      </c>
      <c r="IT49" s="1777" t="n">
        <v>18597.4394</v>
      </c>
      <c r="IU49" s="1555">
        <f>(IT49-JR49)/JR49</f>
        <v/>
      </c>
      <c r="IV49" s="1777" t="n">
        <v>17160.0699</v>
      </c>
      <c r="IW49" s="76">
        <f>(IV49-JS49)/JS49</f>
        <v/>
      </c>
      <c r="IX49" s="1777" t="n">
        <v>20799.0886</v>
      </c>
      <c r="IY49" s="76">
        <f>(IX49-JT49)/JT49</f>
        <v/>
      </c>
      <c r="IZ49" s="1736" t="n">
        <v>20179.6494</v>
      </c>
      <c r="JA49" s="76">
        <f>(IZ49-JU49)/JU49</f>
        <v/>
      </c>
      <c r="JB49" s="1736" t="n">
        <v>20398.3941</v>
      </c>
      <c r="JC49" s="1641">
        <f>(JB49-JV49)/JV49</f>
        <v/>
      </c>
      <c r="JD49" s="1736" t="n">
        <v>18184.1294</v>
      </c>
      <c r="JE49" s="1672">
        <f>(JD49-JW49)/JW49</f>
        <v/>
      </c>
      <c r="JF49" s="1736" t="n">
        <v>15550.6312</v>
      </c>
      <c r="JG49" s="1672">
        <f>(JF49-JX49)/JX49</f>
        <v/>
      </c>
      <c r="JH49" s="1736" t="n">
        <v>16196.6104</v>
      </c>
      <c r="JI49" s="1672">
        <f>(JH49-JY49)/JY49</f>
        <v/>
      </c>
      <c r="JJ49" s="1985">
        <f>JH49+JF49+JD49+JB49+IZ49+IX49+IV49+IT49+IR49+IP49+IN49+IL49</f>
        <v/>
      </c>
      <c r="JK49" s="1645">
        <f>JJ49/JM49-1</f>
        <v/>
      </c>
      <c r="JL49" s="1647" t="n"/>
      <c r="JM49" s="1992" t="n">
        <v>266968.002009427</v>
      </c>
      <c r="JN49" s="1554" t="n">
        <v>19095.5258451137</v>
      </c>
      <c r="JO49" s="1554" t="n">
        <v>26275.3373181451</v>
      </c>
      <c r="JP49" s="1554" t="n">
        <v>23152.3218860403</v>
      </c>
      <c r="JQ49" s="1554" t="n">
        <v>19090.9557717046</v>
      </c>
      <c r="JR49" s="1554" t="n">
        <v>22704.3138368204</v>
      </c>
      <c r="JS49" s="1554" t="n">
        <v>20585.5597809665</v>
      </c>
      <c r="JT49" s="1554" t="n">
        <v>21793.1825399926</v>
      </c>
      <c r="JU49" s="1554" t="n">
        <v>21218.7833261072</v>
      </c>
      <c r="JV49" s="1554" t="n">
        <v>23358.3607785191</v>
      </c>
      <c r="JW49" s="1554" t="n">
        <v>20562.2775322786</v>
      </c>
      <c r="JX49" s="1554" t="n">
        <v>18051.8209327104</v>
      </c>
      <c r="JY49" s="1554" t="n">
        <v>31079.5624610289</v>
      </c>
    </row>
    <row r="50" hidden="1" ht="28.8" customFormat="1" customHeight="1" s="260">
      <c r="A50" s="1536" t="inlineStr">
        <is>
          <t>仙桃市</t>
        </is>
      </c>
      <c r="B50" s="1593" t="inlineStr">
        <is>
          <t>客运量            （万人）</t>
        </is>
      </c>
      <c r="C50" s="1653" t="n">
        <v>9.2372</v>
      </c>
      <c r="D50" s="1595">
        <f>C50/T50-1</f>
        <v/>
      </c>
      <c r="E50" s="1659" t="n">
        <v>9.190099999999999</v>
      </c>
      <c r="F50" s="1595">
        <f>E50/V50-1</f>
        <v/>
      </c>
      <c r="G50" s="1659" t="n">
        <v>9.1723</v>
      </c>
      <c r="H50" s="1595">
        <f>G50/X50-1</f>
        <v/>
      </c>
      <c r="I50" s="1659" t="n">
        <v>9.141299999999999</v>
      </c>
      <c r="J50" s="1595">
        <f>I50/Z50-1</f>
        <v/>
      </c>
      <c r="K50" s="1659" t="n">
        <v>9.3403</v>
      </c>
      <c r="L50" s="1595">
        <f>K50/AB50-1</f>
      </c>
      <c r="M50" s="1659" t="n">
        <v>9.9419</v>
      </c>
      <c r="N50" s="1595">
        <f>M50/AD50-1</f>
      </c>
      <c r="O50" s="1659" t="n">
        <v>9.9314</v>
      </c>
      <c r="P50" s="1595">
        <f>O50/AF50-1</f>
      </c>
      <c r="Q50" s="1653">
        <f>G50+E50+C50+I50+K50+M50+O50</f>
      </c>
      <c r="R50" s="1595">
        <f>Q50/SUM(T50+V50+X50+Z50+AB50+AD50+AF50)-1</f>
      </c>
      <c r="S50" s="1595" t="n"/>
      <c r="T50" s="1653" t="n">
        <v>7.2841</v>
      </c>
      <c r="U50" s="1595">
        <f>T50/AU50-1</f>
        <v/>
      </c>
      <c r="V50" s="1653" t="n">
        <v>7.2143</v>
      </c>
      <c r="W50" s="1595">
        <f>V50/AW50-1</f>
        <v/>
      </c>
      <c r="X50" s="1653" t="n">
        <v>6.9417</v>
      </c>
      <c r="Y50" s="1595">
        <f>X50/AY50-1</f>
        <v/>
      </c>
      <c r="Z50" s="1653" t="n">
        <v>6.7997</v>
      </c>
      <c r="AA50" s="1595">
        <f>Z50/BA50-1</f>
        <v/>
      </c>
      <c r="AB50" s="1653" t="n">
        <v>6.94</v>
      </c>
      <c r="AC50" s="1595">
        <f>AB50/BC50-1</f>
        <v/>
      </c>
      <c r="AD50" s="1653" t="n">
        <v>9.9261</v>
      </c>
      <c r="AE50" s="1595">
        <f>AD50/BE50-1</f>
        <v/>
      </c>
      <c r="AF50" s="1653" t="n">
        <v>10.0811</v>
      </c>
      <c r="AG50" s="1595">
        <f>AF50/BG50-1</f>
        <v/>
      </c>
      <c r="AH50" s="1653" t="n">
        <v>10.0225</v>
      </c>
      <c r="AI50" s="1595">
        <f>AH50/BI50-1</f>
        <v/>
      </c>
      <c r="AJ50" s="1653" t="n">
        <v>10.8021</v>
      </c>
      <c r="AK50" s="1595">
        <f>AJ50/BK50-1</f>
        <v/>
      </c>
      <c r="AL50" s="1653" t="n">
        <v>9.610099999999999</v>
      </c>
      <c r="AM50" s="1595">
        <f>AL50/BM50-1</f>
        <v/>
      </c>
      <c r="AN50" s="1653" t="n">
        <v>9.3551</v>
      </c>
      <c r="AO50" s="1595">
        <f>AN50/BO50-1</f>
        <v/>
      </c>
      <c r="AP50" s="1653" t="n">
        <v>9.2859</v>
      </c>
      <c r="AQ50" s="1595">
        <f>AP50/BQ50-1</f>
        <v/>
      </c>
      <c r="AR50" s="1748">
        <f>X50+T50+V50+Z50+AB50+AD50+AF50+AH50+AJ50+AL50+AN50+AP50</f>
      </c>
      <c r="AS50" s="1595">
        <f>AR50/(AU50+AW50+AY50+BA50+BC50+BE50+BG50+BI50+BK50+BM50+BO50+BQ50)-1</f>
        <v/>
      </c>
      <c r="AT50" s="1597" t="n"/>
      <c r="AU50" s="1704" t="n">
        <v>9.066700000000001</v>
      </c>
      <c r="AV50" s="1598" t="n">
        <v>-0.0920952495393734</v>
      </c>
      <c r="AW50" s="1603" t="n">
        <v>8.319000000000001</v>
      </c>
      <c r="AX50" s="1598">
        <f>AW50/BX50-1</f>
        <v/>
      </c>
      <c r="AY50" s="1603" t="n">
        <v>7.9629</v>
      </c>
      <c r="AZ50" s="1598">
        <f>AY50/BZ50-1</f>
        <v/>
      </c>
      <c r="BA50" s="1603" t="n">
        <v>7.9306</v>
      </c>
      <c r="BB50" s="1598">
        <f>BA50/CB50-1</f>
        <v/>
      </c>
      <c r="BC50" s="1705" t="n">
        <v>7.9936</v>
      </c>
      <c r="BD50" s="1598">
        <f>BC50/CD50-1</f>
        <v/>
      </c>
      <c r="BE50" s="1706" t="n">
        <v>8.1417</v>
      </c>
      <c r="BF50" s="1598">
        <f>BE50/CF50-1</f>
        <v/>
      </c>
      <c r="BG50" s="1706" t="n">
        <v>7.8768</v>
      </c>
      <c r="BH50" s="1598">
        <f>BG50/CH50-1</f>
        <v/>
      </c>
      <c r="BI50" s="1706" t="n">
        <v>7.7343</v>
      </c>
      <c r="BJ50" s="1598">
        <f>BI50/CJ50-1</f>
        <v/>
      </c>
      <c r="BK50" s="1706" t="n">
        <v>7.7094</v>
      </c>
      <c r="BL50" s="1598">
        <f>BK50/CL50-1</f>
        <v/>
      </c>
      <c r="BM50" s="1706" t="n">
        <v>8.0259</v>
      </c>
      <c r="BN50" s="1598">
        <f>BM50/CN50-1</f>
        <v/>
      </c>
      <c r="BO50" s="1706" t="n">
        <v>8.126200000000001</v>
      </c>
      <c r="BP50" s="1598">
        <f>BO50/CP50-1</f>
        <v/>
      </c>
      <c r="BQ50" s="1706" t="n">
        <v>8.2232</v>
      </c>
      <c r="BR50" s="1598">
        <f>BQ50/CR50-1</f>
        <v/>
      </c>
      <c r="BS50" s="1603">
        <f>AU50+AW50+AY50+BA50+BC50+BE50+BG50+BI50+BK50+BM50+BO50+BQ50</f>
        <v/>
      </c>
      <c r="BT50" s="1598">
        <f>BS50/CT50-1</f>
        <v/>
      </c>
      <c r="BU50" s="1601" t="n"/>
      <c r="BV50" s="1704" t="n">
        <v>9.9864</v>
      </c>
      <c r="BW50" s="1598">
        <f>BV50/CX50-1</f>
        <v/>
      </c>
      <c r="BX50" s="1704" t="n">
        <v>9.4236</v>
      </c>
      <c r="BY50" s="1598">
        <f>BX50/CY50-1</f>
        <v/>
      </c>
      <c r="BZ50" s="1603" t="n">
        <v>9.2882</v>
      </c>
      <c r="CA50" s="1598">
        <f>BZ50/CZ50-1</f>
        <v/>
      </c>
      <c r="CB50" s="1603" t="n">
        <v>9.388</v>
      </c>
      <c r="CC50" s="1598" t="n">
        <v>-0.477797493561468</v>
      </c>
      <c r="CD50" s="1706" t="n">
        <v>9.4815</v>
      </c>
      <c r="CE50" s="1598">
        <f>CD50/DB50-1</f>
        <v/>
      </c>
      <c r="CF50" s="1706" t="n">
        <v>9.4618</v>
      </c>
      <c r="CG50" s="1598">
        <f>CF50/DC50-1</f>
        <v/>
      </c>
      <c r="CH50" s="1706" t="n">
        <v>9.361700000000001</v>
      </c>
      <c r="CI50" s="1598">
        <f>CH50/DD50-1</f>
        <v/>
      </c>
      <c r="CJ50" s="1603" t="n">
        <v>9.706099999999999</v>
      </c>
      <c r="CK50" s="1598">
        <f>CJ50/DE50-1</f>
        <v/>
      </c>
      <c r="CL50" s="1603" t="n">
        <v>9.2056</v>
      </c>
      <c r="CM50" s="1598">
        <f>CL50/DF50-1</f>
        <v/>
      </c>
      <c r="CN50" s="1603" t="n">
        <v>9.0564</v>
      </c>
      <c r="CO50" s="1598">
        <f>CN50/DG50-1</f>
        <v/>
      </c>
      <c r="CP50" s="1603" t="n">
        <v>8.875400000000001</v>
      </c>
      <c r="CQ50" s="1598">
        <f>CP50/DH50-1</f>
        <v/>
      </c>
      <c r="CR50" s="1603" t="n">
        <v>8.8126</v>
      </c>
      <c r="CS50" s="1598">
        <f>CR50/DI50-1</f>
        <v/>
      </c>
      <c r="CT50" s="1603">
        <f>BV50+BX50+BZ50+CB50+CD50+CF50+CH50+CJ50+CL50+CN50+CP50+CR50</f>
        <v/>
      </c>
      <c r="CU50" s="1598">
        <f>CT50/SUM(CX50:DI50)-1</f>
        <v/>
      </c>
      <c r="CV50" s="1606">
        <f>CR50/CP50-1</f>
        <v/>
      </c>
      <c r="CW50" s="1606" t="n"/>
      <c r="CX50" s="1710" t="n">
        <v>17.2258</v>
      </c>
      <c r="CY50" s="1704" t="n">
        <v>18.5085</v>
      </c>
      <c r="CZ50" s="1704" t="n">
        <v>18.0778</v>
      </c>
      <c r="DA50" s="1704" t="n">
        <v>17.9777</v>
      </c>
      <c r="DB50" s="1603" t="n">
        <v>18.2407</v>
      </c>
      <c r="DC50" s="1603" t="n">
        <v>18.0886</v>
      </c>
      <c r="DD50" s="1603" t="n">
        <v>17.9388</v>
      </c>
      <c r="DE50" s="1603" t="n">
        <v>18.1106</v>
      </c>
      <c r="DF50" s="1603" t="n">
        <v>17.573</v>
      </c>
      <c r="DG50" s="1603" t="n">
        <v>8.146599999999999</v>
      </c>
      <c r="DH50" s="1603" t="n">
        <v>8.3544</v>
      </c>
      <c r="DI50" s="1603" t="n">
        <v>8.6736</v>
      </c>
      <c r="DJ50" s="1603" t="n">
        <v>186.9161</v>
      </c>
      <c r="DK50" s="1609" t="n">
        <v>-0.240762697647704</v>
      </c>
      <c r="DL50" s="1610" t="n"/>
      <c r="DM50" s="1711" t="n">
        <v>25.4</v>
      </c>
      <c r="DN50" s="1612">
        <f>(DM50-DV50)/DV50</f>
        <v/>
      </c>
      <c r="DO50" s="1800" t="n">
        <v>26.72</v>
      </c>
      <c r="DP50" s="1801" t="n"/>
      <c r="DQ50" s="1800" t="n">
        <v>25.83</v>
      </c>
      <c r="DR50" s="1614">
        <f>(DQ50-ER50)/ER50</f>
        <v/>
      </c>
      <c r="DS50" s="1712">
        <f>DM50+DO50+DQ50</f>
        <v/>
      </c>
      <c r="DT50" s="1800" t="n">
        <v>26.35</v>
      </c>
      <c r="DU50" s="1614">
        <f>(DT50-ET50)/ET50</f>
        <v/>
      </c>
      <c r="DV50" s="1800" t="n">
        <v>24.26</v>
      </c>
      <c r="DW50" s="1614">
        <f>(DV50-EV50)/EV50</f>
        <v/>
      </c>
      <c r="DX50" s="1800" t="n">
        <v>22.4</v>
      </c>
      <c r="DY50" s="1614">
        <f>(DX50-EX50)/EX50</f>
        <v/>
      </c>
      <c r="DZ50" s="1800" t="n">
        <v>19.86</v>
      </c>
      <c r="EA50" s="1614">
        <f>(DZ50-EZ50)/EZ50</f>
        <v/>
      </c>
      <c r="EB50" s="1800" t="n">
        <v>8.539300000000001</v>
      </c>
      <c r="EC50" s="1614">
        <f>(EB50-FB50)/FB50</f>
        <v/>
      </c>
      <c r="ED50" s="1800" t="n">
        <v>16.29</v>
      </c>
      <c r="EE50" s="1614">
        <f>(ED50-FD50)/FD50</f>
        <v/>
      </c>
      <c r="EF50" s="1800" t="n">
        <v>16.93</v>
      </c>
      <c r="EG50" s="1614">
        <f>(EF50-FF50)/FF50</f>
        <v/>
      </c>
      <c r="EH50" s="1800" t="n">
        <v>16.94</v>
      </c>
      <c r="EI50" s="1614">
        <f>(EH50-FH50)/FH50</f>
        <v/>
      </c>
      <c r="EJ50" s="1800" t="n">
        <v>16.67</v>
      </c>
      <c r="EK50" s="1614">
        <f>(EJ50-FJ50)/FJ50</f>
        <v/>
      </c>
      <c r="EL50" s="1709">
        <f>DM50+DO50+DQ50+DT50+DV50+DX50+DZ50+EB50+ED50+EF50+EH50+EJ50</f>
        <v/>
      </c>
      <c r="EM50" s="1614">
        <f>(EL50-FL50)/FL50</f>
        <v/>
      </c>
      <c r="EN50" s="1802" t="n">
        <v>162</v>
      </c>
      <c r="EO50" s="1614">
        <f>(EN50-FN50)/FN50</f>
        <v/>
      </c>
      <c r="EP50" s="1800" t="n">
        <v>0</v>
      </c>
      <c r="EQ50" s="1614">
        <f>(EP50-FO50)/FO50</f>
        <v/>
      </c>
      <c r="ER50" s="1800" t="n">
        <v>9.300000000000001</v>
      </c>
      <c r="ES50" s="1614">
        <f>(ER50-FP50)/FP50</f>
        <v/>
      </c>
      <c r="ET50" s="1800" t="n">
        <v>17.3</v>
      </c>
      <c r="EU50" s="1614">
        <f>(ET50-FQ50)/FQ50</f>
        <v/>
      </c>
      <c r="EV50" s="1800" t="n">
        <v>16.8</v>
      </c>
      <c r="EW50" s="1614">
        <f>(EV50-FR50)/FR50</f>
        <v/>
      </c>
      <c r="EX50" s="1800" t="n">
        <v>18.18</v>
      </c>
      <c r="EY50" s="1614">
        <f>(EX50-FS50)/FS50</f>
        <v/>
      </c>
      <c r="EZ50" s="1800" t="n">
        <v>21.06</v>
      </c>
      <c r="FA50" s="1614">
        <f>(EZ50-FT50)/FT50</f>
        <v/>
      </c>
      <c r="FB50" s="1800" t="n">
        <v>22.3</v>
      </c>
      <c r="FC50" s="1614">
        <f>(FB50-FU50)/FU50</f>
        <v/>
      </c>
      <c r="FD50" s="1800" t="n">
        <v>23.08</v>
      </c>
      <c r="FE50" s="1614">
        <f>(FD50-FV50)/FV50</f>
        <v/>
      </c>
      <c r="FF50" s="1800" t="n">
        <v>24.7</v>
      </c>
      <c r="FG50" s="1614">
        <f>(FF50-FW50)/FW50</f>
        <v/>
      </c>
      <c r="FH50" s="1800" t="n">
        <v>26.9</v>
      </c>
      <c r="FI50" s="1614">
        <f>(FH50-FY50)/FY50</f>
        <v/>
      </c>
      <c r="FJ50" s="1800" t="n">
        <v>27.7</v>
      </c>
      <c r="FK50" s="1614">
        <f>(FJ50-GA50)/GA50</f>
        <v/>
      </c>
      <c r="FL50" s="1712">
        <f>EN50+EP50+ER50+ET50+EV50+EX50+EZ50+FB50+FD50+FF50+FH50+FJ50</f>
        <v/>
      </c>
      <c r="FM50" s="1614">
        <f>(FL50-(FN50+FO50+FP50+FQ50+FR50+FS50+FT50+FU50+FV50+FW50+FY50+GA50))/(FN50+FO50+FP50+FQ50+FR50+FS50+FT50+FU50+FV50+FW50+FY50+GA50)</f>
        <v/>
      </c>
      <c r="FN50" s="1802" t="n">
        <v>176</v>
      </c>
      <c r="FO50" s="1802" t="n">
        <v>243</v>
      </c>
      <c r="FP50" s="1802" t="n">
        <v>182</v>
      </c>
      <c r="FQ50" s="1802" t="n">
        <v>146</v>
      </c>
      <c r="FR50" s="1802" t="n">
        <v>145</v>
      </c>
      <c r="FS50" s="1802" t="n">
        <v>153</v>
      </c>
      <c r="FT50" s="1803" t="inlineStr">
        <is>
          <t>148.0000</t>
        </is>
      </c>
      <c r="FU50" s="1620" t="inlineStr">
        <is>
          <t>142.0000</t>
        </is>
      </c>
      <c r="FV50" s="1620" t="inlineStr">
        <is>
          <t>143.0000</t>
        </is>
      </c>
      <c r="FW50" s="1620" t="inlineStr">
        <is>
          <t>153.0000</t>
        </is>
      </c>
      <c r="FX50" s="1621">
        <f>(FW50-GY50)/GY50</f>
        <v/>
      </c>
      <c r="FY50" s="1620" t="inlineStr">
        <is>
          <t>134.0000</t>
        </is>
      </c>
      <c r="FZ50" s="1621">
        <f>(FY50-HA50)/HA50</f>
        <v/>
      </c>
      <c r="GA50" s="1620" t="inlineStr">
        <is>
          <t>154.0000</t>
        </is>
      </c>
      <c r="GB50" s="1621">
        <f>(GA50-HC50)/HC50</f>
        <v/>
      </c>
      <c r="GC50" s="1717">
        <f>FN50+FO50+FP50+FQ50+FR50+FS50+FT50+FU50+FV50+FW50+FY50+GA50</f>
        <v/>
      </c>
      <c r="GD50" s="1623">
        <f>(GC50-HE50)/HE50</f>
        <v/>
      </c>
      <c r="GE50" s="1560" t="n"/>
      <c r="GF50" s="1804" t="n"/>
      <c r="GG50" s="1980" t="n">
        <v>183</v>
      </c>
      <c r="GH50" s="1621">
        <f>(GG50-HJ50)/HJ50</f>
        <v/>
      </c>
      <c r="GI50" s="1717" t="n">
        <v>252</v>
      </c>
      <c r="GJ50" s="1621">
        <f>(GI50-HL50)/HL50</f>
        <v/>
      </c>
      <c r="GK50" s="1802" t="n">
        <v>193</v>
      </c>
      <c r="GL50" s="1621">
        <f>(GK50-HN50)/HN50</f>
        <v/>
      </c>
      <c r="GM50" s="1802" t="n">
        <v>154</v>
      </c>
      <c r="GN50" s="1621">
        <f>(GM50-HP50)/HP50</f>
        <v/>
      </c>
      <c r="GO50" s="1802" t="n">
        <v>154</v>
      </c>
      <c r="GP50" s="1621">
        <f>(GO50-HR50)/HR50</f>
        <v/>
      </c>
      <c r="GQ50" s="1717" t="n">
        <v>163</v>
      </c>
      <c r="GR50" s="1621">
        <f>(GQ50-HU50)/HU50</f>
        <v/>
      </c>
      <c r="GS50" s="1717" t="n">
        <v>158</v>
      </c>
      <c r="GT50" s="1621">
        <f>(GS50-HW50)/HW50</f>
        <v/>
      </c>
      <c r="GU50" s="1717" t="n">
        <v>152</v>
      </c>
      <c r="GV50" s="1621">
        <f>(GU50-HY50)/HY50</f>
        <v/>
      </c>
      <c r="GW50" s="1717" t="n">
        <v>150.5</v>
      </c>
      <c r="GX50" s="1621">
        <f>(GW50-IA50)/IA50</f>
        <v/>
      </c>
      <c r="GY50" s="1717" t="n">
        <v>162</v>
      </c>
      <c r="GZ50" s="1621">
        <f>(GY50-IC50)/IC50</f>
        <v/>
      </c>
      <c r="HA50" s="1717" t="n">
        <v>143</v>
      </c>
      <c r="HB50" s="1621">
        <f>(HA50-IE50)/IE50</f>
        <v/>
      </c>
      <c r="HC50" s="1717" t="n">
        <v>168</v>
      </c>
      <c r="HD50" s="1621">
        <f>(HC50-IG50)/IG50</f>
        <v/>
      </c>
      <c r="HE50" s="1717">
        <f>GG50+GI50+GK50+GM50+GO50+GQ50+GS50+GU50+GW50+GY50+HA50+HC50</f>
        <v/>
      </c>
      <c r="HF50" s="1717">
        <f>HC50+HA50+GY50+GW50+GU50+GS50+GQ50+GO50+GM50+GK50+GI50+GG50</f>
        <v/>
      </c>
      <c r="HG50" s="1623" t="n"/>
      <c r="HH50" s="1610" t="n"/>
      <c r="HI50" s="1743" t="n"/>
      <c r="HJ50" s="2004" t="n">
        <v>185</v>
      </c>
      <c r="HK50" s="1792">
        <f>(HJ50-IL50)/IL50</f>
        <v/>
      </c>
      <c r="HL50" s="1869" t="n">
        <v>254</v>
      </c>
      <c r="HM50" s="1792">
        <f>(HL50-IN50)/IN50</f>
        <v/>
      </c>
      <c r="HN50" s="1869" t="n">
        <v>196</v>
      </c>
      <c r="HO50" s="1720">
        <f>(HN50-IP50)/IP50</f>
        <v/>
      </c>
      <c r="HP50" s="1821" t="n">
        <v>156</v>
      </c>
      <c r="HQ50" s="1870">
        <f>(HP50-IR50)/IR50</f>
        <v/>
      </c>
      <c r="HR50" s="1821" t="n">
        <v>155</v>
      </c>
      <c r="HS50" s="1870">
        <f>(HR50-IT50)/IT50</f>
        <v/>
      </c>
      <c r="HT50" s="1720" t="n"/>
      <c r="HU50" s="1821" t="n">
        <v>165</v>
      </c>
      <c r="HV50" s="1870">
        <f>(HU50-IV50)/IV50</f>
        <v/>
      </c>
      <c r="HW50" s="1821" t="n">
        <v>163</v>
      </c>
      <c r="HX50" s="1870">
        <f>(HW50-IX50)/IX50</f>
        <v/>
      </c>
      <c r="HY50" s="1821" t="n">
        <v>158</v>
      </c>
      <c r="HZ50" s="1636">
        <f>(HY50-IZ50)/IZ50</f>
        <v/>
      </c>
      <c r="IA50" s="1821" t="n">
        <v>157</v>
      </c>
      <c r="IB50" s="1636">
        <f>(IA50-JB50)/JB50</f>
        <v/>
      </c>
      <c r="IC50" s="1821" t="n">
        <v>164</v>
      </c>
      <c r="ID50" s="1716">
        <f>(IC50-JD50)/JD50</f>
        <v/>
      </c>
      <c r="IE50" s="1821" t="n">
        <v>146</v>
      </c>
      <c r="IF50" s="1637">
        <f>(IE50-JF50)/JF50</f>
        <v/>
      </c>
      <c r="IG50" s="1721" t="n">
        <v>172</v>
      </c>
      <c r="IH50" s="1549">
        <f>(IG50-JH50)/JH50</f>
        <v/>
      </c>
      <c r="II50" s="1983">
        <f>HJ50+HL50+HN50+HP50+HR50+HU50+HW50+HY50+IA50+IC50+IE50+IG50</f>
        <v/>
      </c>
      <c r="IJ50" s="76">
        <f>II50/JJ50-1</f>
        <v/>
      </c>
      <c r="IK50" s="1561" t="n"/>
      <c r="IL50" s="1999" t="n">
        <v>182</v>
      </c>
      <c r="IM50" s="1765">
        <f>IL50/JN50-1</f>
        <v/>
      </c>
      <c r="IN50" s="1791" t="n">
        <v>252</v>
      </c>
      <c r="IO50" s="1765">
        <f>IN50/JO50-1</f>
        <v/>
      </c>
      <c r="IP50" s="2002" t="n">
        <v>195</v>
      </c>
      <c r="IQ50" s="1641">
        <f>(IP50-JP50)/JP50</f>
        <v/>
      </c>
      <c r="IR50" s="1790" t="n">
        <v>155</v>
      </c>
      <c r="IS50" s="1765">
        <f>(IR50-JQ50)/JQ50</f>
        <v/>
      </c>
      <c r="IT50" s="1790" t="n">
        <v>154</v>
      </c>
      <c r="IU50" s="1765">
        <f>(IT50-JR50)/JR50</f>
        <v/>
      </c>
      <c r="IV50" s="1790" t="n">
        <v>164</v>
      </c>
      <c r="IW50" s="1660">
        <f>(IV50-JS50)/JS50</f>
        <v/>
      </c>
      <c r="IX50" s="1790" t="n">
        <v>162</v>
      </c>
      <c r="IY50" s="1660">
        <f>(IX50-JT50)/JT50</f>
        <v/>
      </c>
      <c r="IZ50" s="1791" t="n">
        <v>156</v>
      </c>
      <c r="JA50" s="1660">
        <f>(IZ50-JU50)/JU50</f>
        <v/>
      </c>
      <c r="JB50" s="1791" t="n">
        <v>156</v>
      </c>
      <c r="JC50" s="1760">
        <f>(JB50-JV50)/JV50</f>
        <v/>
      </c>
      <c r="JD50" s="1791" t="n">
        <v>163</v>
      </c>
      <c r="JE50" s="1761">
        <f>(JD50-JW50)/JW50</f>
        <v/>
      </c>
      <c r="JF50" s="1714" t="n">
        <v>145</v>
      </c>
      <c r="JG50" s="1792">
        <f>(JF50-JX50)/JX50</f>
        <v/>
      </c>
      <c r="JH50" s="1730" t="n">
        <v>171</v>
      </c>
      <c r="JI50" s="1792">
        <f>(JH50-JY50)/JY50</f>
        <v/>
      </c>
      <c r="JJ50" s="1985">
        <f>JH50+JF50+JD50+JB50+IZ50+IX50+IV50+IT50+IR50+IP50+IN50+IL50</f>
        <v/>
      </c>
      <c r="JK50" s="1645">
        <f>JJ50/JM50-1</f>
        <v/>
      </c>
      <c r="JL50" s="1647" t="n"/>
      <c r="JM50" s="1994" t="n">
        <v>1999.31049605182</v>
      </c>
      <c r="JN50" s="1800" t="n">
        <v>172.351339797184</v>
      </c>
      <c r="JO50" s="1800" t="n">
        <v>236.546971098034</v>
      </c>
      <c r="JP50" s="1800" t="n">
        <v>190.028190405094</v>
      </c>
      <c r="JQ50" s="1800" t="n">
        <v>150.541755614865</v>
      </c>
      <c r="JR50" s="1800" t="n">
        <v>150.309591459957</v>
      </c>
      <c r="JS50" s="1800" t="n">
        <v>159.628723307613</v>
      </c>
      <c r="JT50" s="1800" t="n">
        <v>159.196092730556</v>
      </c>
      <c r="JU50" s="1800" t="n">
        <v>153.880231108869</v>
      </c>
      <c r="JV50" s="1800" t="n">
        <v>154.602904742279</v>
      </c>
      <c r="JW50" s="1800" t="n">
        <v>159.665885516775</v>
      </c>
      <c r="JX50" s="1800" t="n">
        <v>143.023099058919</v>
      </c>
      <c r="JY50" s="1800" t="n">
        <v>169.53571121167</v>
      </c>
    </row>
    <row r="51" hidden="1" ht="28.8" customHeight="1" s="21">
      <c r="A51" s="1978" t="n"/>
      <c r="B51" s="1337" t="inlineStr">
        <is>
          <t>旅客周转量        （万人公里）</t>
        </is>
      </c>
      <c r="C51" s="1659" t="n">
        <v>447.8643</v>
      </c>
      <c r="D51" s="1595">
        <f>C51/T51-1</f>
        <v/>
      </c>
      <c r="E51" s="1659" t="n">
        <v>448.4483</v>
      </c>
      <c r="F51" s="1595">
        <f>E51/V51-1</f>
        <v/>
      </c>
      <c r="G51" s="1659" t="n">
        <v>460.931</v>
      </c>
      <c r="H51" s="1595">
        <f>G51/X51-1</f>
        <v/>
      </c>
      <c r="I51" s="1659" t="n">
        <v>465.732</v>
      </c>
      <c r="J51" s="1595">
        <f>I51/Z51-1</f>
        <v/>
      </c>
      <c r="K51" s="1659" t="n">
        <v>484.5462</v>
      </c>
      <c r="L51" s="1595">
        <f>K51/AB51-1</f>
      </c>
      <c r="M51" s="1659" t="n">
        <v>516.0528</v>
      </c>
      <c r="N51" s="1595">
        <f>M51/AD51-1</f>
      </c>
      <c r="O51" s="1659" t="n">
        <v>520.1979</v>
      </c>
      <c r="P51" s="1595">
        <f>O51/AF51-1</f>
      </c>
      <c r="Q51" s="1653">
        <f>G51+E51+C51+I51+K51+M51+O51</f>
      </c>
      <c r="R51" s="1595">
        <f>Q51/SUM(T51+V51+X51+Z51+AB51+AD51+AF51)-1</f>
      </c>
      <c r="S51" s="1595" t="n"/>
      <c r="T51" s="1659" t="n">
        <v>320.1376</v>
      </c>
      <c r="U51" s="1595">
        <f>T51/AU51-1</f>
        <v/>
      </c>
      <c r="V51" s="1731" t="n">
        <v>322.2116</v>
      </c>
      <c r="W51" s="1649">
        <f>V51/AW51-1</f>
        <v/>
      </c>
      <c r="X51" s="1731" t="n">
        <v>316.2177</v>
      </c>
      <c r="Y51" s="1649">
        <f>X51/AY51-1</f>
        <v/>
      </c>
      <c r="Z51" s="1731" t="n">
        <v>316.3553</v>
      </c>
      <c r="AA51" s="1649">
        <f>Z51/BA51-1</f>
        <v/>
      </c>
      <c r="AB51" s="1731" t="n">
        <v>325.2936</v>
      </c>
      <c r="AC51" s="1649">
        <f>AB51/BC51-1</f>
        <v/>
      </c>
      <c r="AD51" s="1731" t="n">
        <v>472.8138</v>
      </c>
      <c r="AE51" s="1649">
        <f>AD51/BE51-1</f>
        <v/>
      </c>
      <c r="AF51" s="1731" t="n">
        <v>479.6233</v>
      </c>
      <c r="AG51" s="1649">
        <f>AF51/BG51-1</f>
        <v/>
      </c>
      <c r="AH51" s="1731" t="n">
        <v>481.2883</v>
      </c>
      <c r="AI51" s="1649">
        <f>AH51/BI51-1</f>
        <v/>
      </c>
      <c r="AJ51" s="1731" t="n">
        <v>526.2857</v>
      </c>
      <c r="AK51" s="1649">
        <f>AJ51/BK51-1</f>
        <v/>
      </c>
      <c r="AL51" s="1731" t="n">
        <v>445.2084</v>
      </c>
      <c r="AM51" s="1649">
        <f>AL51/BM51-1</f>
        <v/>
      </c>
      <c r="AN51" s="1731" t="n">
        <v>440.1304</v>
      </c>
      <c r="AO51" s="1649">
        <f>AN51/BO51-1</f>
        <v/>
      </c>
      <c r="AP51" s="1731" t="n">
        <v>440.8022</v>
      </c>
      <c r="AQ51" s="1649">
        <f>AP51/BQ51-1</f>
        <v/>
      </c>
      <c r="AR51" s="1748">
        <f>X51+T51+V51+Z51+AB51+AD51+AF51+AH51+AJ51+AL51+AN51+AP51</f>
      </c>
      <c r="AS51" s="1595">
        <f>AR51/(AU51+AW51+AY51+BA51+BC51+BE51+BG51+BI51+BK51+BM51+BO51+BQ51)-1</f>
        <v/>
      </c>
      <c r="AT51" s="1597" t="n"/>
      <c r="AU51" s="1732" t="n">
        <v>384.382</v>
      </c>
      <c r="AV51" s="1683" t="n">
        <v>0.0253421279299575</v>
      </c>
      <c r="AW51" s="1697" t="n">
        <v>356.4048</v>
      </c>
      <c r="AX51" s="1684">
        <f>AW51/BX51-1</f>
        <v/>
      </c>
      <c r="AY51" s="1697" t="n">
        <v>345.5992</v>
      </c>
      <c r="AZ51" s="1684">
        <f>AY51/BZ51-1</f>
        <v/>
      </c>
      <c r="BA51" s="1697" t="n">
        <v>350.9865</v>
      </c>
      <c r="BB51" s="1684">
        <f>BA51/CB51-1</f>
        <v/>
      </c>
      <c r="BC51" s="1733" t="n">
        <v>354.199</v>
      </c>
      <c r="BD51" s="1684">
        <f>BC51/CD51-1</f>
        <v/>
      </c>
      <c r="BE51" s="1659" t="n">
        <v>369.3228</v>
      </c>
      <c r="BF51" s="1684">
        <f>BE51/CF51-1</f>
        <v/>
      </c>
      <c r="BG51" s="1659" t="n">
        <v>372.2134</v>
      </c>
      <c r="BH51" s="1684">
        <f>BG51/CH51-1</f>
        <v/>
      </c>
      <c r="BI51" s="1659" t="n">
        <v>371.4824</v>
      </c>
      <c r="BJ51" s="1684">
        <f>BI51/CJ51-1</f>
        <v/>
      </c>
      <c r="BK51" s="1659" t="n">
        <v>376.302</v>
      </c>
      <c r="BL51" s="1684">
        <f>BK51/CL51-1</f>
        <v/>
      </c>
      <c r="BM51" s="1659" t="n">
        <v>391.2699</v>
      </c>
      <c r="BN51" s="1684">
        <f>BM51/CN51-1</f>
        <v/>
      </c>
      <c r="BO51" s="1659" t="n">
        <v>397.5527</v>
      </c>
      <c r="BP51" s="1684">
        <f>BO51/CP51-1</f>
        <v/>
      </c>
      <c r="BQ51" s="1659" t="n">
        <v>405.1991</v>
      </c>
      <c r="BR51" s="1684">
        <f>BQ51/CR51-1</f>
        <v/>
      </c>
      <c r="BS51" s="1653">
        <f>AU51+AW51+AY51+BA51+BC51+BE51+BG51+BI51+BK51+BM51+BO51+BQ51</f>
        <v/>
      </c>
      <c r="BT51" s="1595">
        <f>BS51/CT51-1</f>
        <v/>
      </c>
      <c r="BU51" s="1651" t="n"/>
      <c r="BV51" s="1732" t="n">
        <v>374.8817</v>
      </c>
      <c r="BW51" s="1684">
        <f>BV51/CX51-1</f>
        <v/>
      </c>
      <c r="BX51" s="1732" t="n">
        <v>362.451</v>
      </c>
      <c r="BY51" s="1684">
        <f>BX51/CY51-1</f>
        <v/>
      </c>
      <c r="BZ51" s="1697" t="n">
        <v>361.2465</v>
      </c>
      <c r="CA51" s="1595">
        <f>BZ51/CZ51-1</f>
        <v/>
      </c>
      <c r="CB51" s="1653" t="n">
        <v>364.2234</v>
      </c>
      <c r="CC51" s="1595" t="n">
        <v>-0.458372455800411</v>
      </c>
      <c r="CD51" s="1659" t="n">
        <v>368.3674</v>
      </c>
      <c r="CE51" s="1595">
        <f>CD51/DB51-1</f>
        <v/>
      </c>
      <c r="CF51" s="1659" t="n">
        <v>371.9877</v>
      </c>
      <c r="CG51" s="1595">
        <f>CF51/DC51-1</f>
        <v/>
      </c>
      <c r="CH51" s="1659" t="n">
        <v>367.3688</v>
      </c>
      <c r="CI51" s="1595">
        <f>CH51/DD51-1</f>
        <v/>
      </c>
      <c r="CJ51" s="1653" t="n">
        <v>383.294</v>
      </c>
      <c r="CK51" s="1595">
        <f>CJ51/DE51-1</f>
        <v/>
      </c>
      <c r="CL51" s="1653" t="n">
        <v>366.3844</v>
      </c>
      <c r="CM51" s="1595">
        <f>CL51/DF51-1</f>
        <v/>
      </c>
      <c r="CN51" s="1653" t="n">
        <v>366.7887</v>
      </c>
      <c r="CO51" s="1595">
        <f>CN51/DG51-1</f>
        <v/>
      </c>
      <c r="CP51" s="1653" t="n">
        <v>366.3812</v>
      </c>
      <c r="CQ51" s="1595">
        <f>CP51/DH51-1</f>
        <v/>
      </c>
      <c r="CR51" s="1653" t="n">
        <v>366.6608</v>
      </c>
      <c r="CS51" s="1595">
        <f>CR51/DI51-1</f>
        <v/>
      </c>
      <c r="CT51" s="1653">
        <f>BV51+BX51+BZ51+CB51+CD51+CF51+CH51+CJ51+CL51+CN51+CP51+CR51</f>
        <v/>
      </c>
      <c r="CU51" s="1595">
        <f>CT51/SUM(CX51:DI51)-1</f>
        <v/>
      </c>
      <c r="CV51" s="1657">
        <f>CR51/CP51-1</f>
        <v/>
      </c>
      <c r="CW51" s="1657" t="n"/>
      <c r="CX51" s="1734" t="n">
        <v>649.2329</v>
      </c>
      <c r="CY51" s="1732" t="n">
        <v>691.4449</v>
      </c>
      <c r="CZ51" s="1732" t="n">
        <v>680.0897</v>
      </c>
      <c r="DA51" s="1732" t="n">
        <v>672.461</v>
      </c>
      <c r="DB51" s="1697" t="n">
        <v>689.4844000000001</v>
      </c>
      <c r="DC51" s="1697" t="n">
        <v>691.8546</v>
      </c>
      <c r="DD51" s="1697" t="n">
        <v>686.2644</v>
      </c>
      <c r="DE51" s="1697" t="n">
        <v>693.5223999999999</v>
      </c>
      <c r="DF51" s="1697" t="n">
        <v>670.9507</v>
      </c>
      <c r="DG51" s="1697" t="n">
        <v>291.9889</v>
      </c>
      <c r="DH51" s="1697" t="n">
        <v>296.2465</v>
      </c>
      <c r="DI51" s="1697" t="n">
        <v>310.4594</v>
      </c>
      <c r="DJ51" s="1697" t="n">
        <v>7023.9998</v>
      </c>
      <c r="DK51" s="1702" t="n">
        <v>-0.266504964980415</v>
      </c>
      <c r="DL51" s="1661" t="n"/>
      <c r="DM51" s="1735" t="n">
        <v>999.09</v>
      </c>
      <c r="DN51" s="219">
        <f>(DM51-DV51)/DV51</f>
        <v/>
      </c>
      <c r="DO51" s="1554" t="n">
        <v>1048</v>
      </c>
      <c r="DP51" s="1555" t="n"/>
      <c r="DQ51" s="1554" t="n">
        <v>1035</v>
      </c>
      <c r="DR51" s="76">
        <f>(DQ51-ER51)/ER51</f>
        <v/>
      </c>
      <c r="DS51" s="1736">
        <f>DM51+DO51+DQ51</f>
        <v/>
      </c>
      <c r="DT51" s="1554" t="n">
        <v>1055.3</v>
      </c>
      <c r="DU51" s="76">
        <f>(DT51-ET51)/ET51</f>
        <v/>
      </c>
      <c r="DV51" s="1554" t="n">
        <v>973.7</v>
      </c>
      <c r="DW51" s="76">
        <f>(DV51-EV51)/EV51</f>
        <v/>
      </c>
      <c r="DX51" s="1554" t="n">
        <v>901.6</v>
      </c>
      <c r="DY51" s="76">
        <f>(DX51-EX51)/EX51</f>
        <v/>
      </c>
      <c r="DZ51" s="1554" t="n">
        <v>805.9</v>
      </c>
      <c r="EA51" s="76">
        <f>(DZ51-EZ51)/EZ51</f>
        <v/>
      </c>
      <c r="EB51" s="1554" t="n">
        <v>296.58</v>
      </c>
      <c r="EC51" s="76">
        <f>(EB51-FB51)/FB51</f>
        <v/>
      </c>
      <c r="ED51" s="1554" t="n">
        <v>596.8200000000001</v>
      </c>
      <c r="EE51" s="76">
        <f>(ED51-FD51)/FD51</f>
        <v/>
      </c>
      <c r="EF51" s="1554" t="n">
        <v>618.73</v>
      </c>
      <c r="EG51" s="76">
        <f>(EF51-FF51)/FF51</f>
        <v/>
      </c>
      <c r="EH51" s="1554" t="n">
        <v>624.55</v>
      </c>
      <c r="EI51" s="76">
        <f>(EH51-FH51)/FH51</f>
        <v/>
      </c>
      <c r="EJ51" s="1554" t="n">
        <v>620.8</v>
      </c>
      <c r="EK51" s="76">
        <f>(EJ51-FJ51)/FJ51</f>
        <v/>
      </c>
      <c r="EL51" s="1731">
        <f>DM51+DO51+DQ51+DT51+DV51+DX51+DZ51+EB51+ED51+EF51+EH51+EJ51</f>
        <v/>
      </c>
      <c r="EM51" s="76">
        <f>(EL51-FL51)/FL51</f>
        <v/>
      </c>
      <c r="EN51" s="1775" t="n">
        <v>5233</v>
      </c>
      <c r="EO51" s="76">
        <f>(EN51-FN51)/FN51</f>
        <v/>
      </c>
      <c r="EP51" s="1554" t="n">
        <v>0</v>
      </c>
      <c r="EQ51" s="76">
        <f>(EP51-FO51)/FO51</f>
        <v/>
      </c>
      <c r="ER51" s="1554" t="n">
        <v>547</v>
      </c>
      <c r="ES51" s="76">
        <f>(ER51-FP51)/FP51</f>
        <v/>
      </c>
      <c r="ET51" s="1554" t="n">
        <v>678</v>
      </c>
      <c r="EU51" s="76">
        <f>(ET51-FQ51)/FQ51</f>
        <v/>
      </c>
      <c r="EV51" s="1554" t="n">
        <v>669</v>
      </c>
      <c r="EW51" s="76">
        <f>(EV51-FR51)/FR51</f>
        <v/>
      </c>
      <c r="EX51" s="1554" t="n">
        <v>716</v>
      </c>
      <c r="EY51" s="76">
        <f>(EX51-FS51)/FS51</f>
        <v/>
      </c>
      <c r="EZ51" s="1554" t="n">
        <v>830</v>
      </c>
      <c r="FA51" s="76">
        <f>(EZ51-FT51)/FT51</f>
        <v/>
      </c>
      <c r="FB51" s="1554" t="n">
        <v>888</v>
      </c>
      <c r="FC51" s="76">
        <f>(FB51-FU51)/FU51</f>
        <v/>
      </c>
      <c r="FD51" s="1554" t="n">
        <v>914.6</v>
      </c>
      <c r="FE51" s="76">
        <f>(FD51-FV51)/FV51</f>
        <v/>
      </c>
      <c r="FF51" s="1554" t="n">
        <v>974</v>
      </c>
      <c r="FG51" s="76">
        <f>(FF51-FW51)/FW51</f>
        <v/>
      </c>
      <c r="FH51" s="1554" t="n">
        <v>1052</v>
      </c>
      <c r="FI51" s="76">
        <f>(FH51-FY51)/FY51</f>
        <v/>
      </c>
      <c r="FJ51" s="1554" t="n">
        <v>1094</v>
      </c>
      <c r="FK51" s="76">
        <f>(FJ51-GA51)/GA51</f>
        <v/>
      </c>
      <c r="FL51" s="1736">
        <f>EN51+EP51+ER51+ET51+EV51+EX51+EZ51+FB51+FD51+FF51+FH51+FJ51</f>
        <v/>
      </c>
      <c r="FM51" s="76">
        <f>(FL51-(FN51+FO51+FP51+FQ51+FR51+FS51+FT51+FU51+FV51+FW51+FY51+GA51))/(FN51+FO51+FP51+FQ51+FR51+FS51+FT51+FU51+FV51+FW51+FY51+GA51)</f>
        <v/>
      </c>
      <c r="FN51" s="1775" t="n">
        <v>5705</v>
      </c>
      <c r="FO51" s="1775" t="n">
        <v>7850</v>
      </c>
      <c r="FP51" s="1775" t="n">
        <v>6597</v>
      </c>
      <c r="FQ51" s="1775" t="n">
        <v>5451</v>
      </c>
      <c r="FR51" s="1775" t="n">
        <v>6500</v>
      </c>
      <c r="FS51" s="1775" t="n">
        <v>5352</v>
      </c>
      <c r="FT51" s="1776" t="inlineStr">
        <is>
          <t>6,054.0000</t>
        </is>
      </c>
      <c r="FU51" s="1738" t="inlineStr">
        <is>
          <t>5,836.0000</t>
        </is>
      </c>
      <c r="FV51" s="1738" t="inlineStr">
        <is>
          <t>6,379.0000</t>
        </is>
      </c>
      <c r="FW51" s="1738" t="inlineStr">
        <is>
          <t>5,736.0000</t>
        </is>
      </c>
      <c r="FX51" s="1668">
        <f>(FW51-GY51)/GY51</f>
        <v/>
      </c>
      <c r="FY51" s="1738" t="inlineStr">
        <is>
          <t>5,155.0000</t>
        </is>
      </c>
      <c r="FZ51" s="1668">
        <f>(FY51-HA51)/HA51</f>
        <v/>
      </c>
      <c r="GA51" s="1738" t="inlineStr">
        <is>
          <t>8,348.0000</t>
        </is>
      </c>
      <c r="GB51" s="1668">
        <f>(GA51-HC51)/HC51</f>
        <v/>
      </c>
      <c r="GC51" s="1726">
        <f>FN51+FO51+FP51+FQ51+FR51+FS51+FT51+FU51+FV51+FW51+FY51+GA51</f>
        <v/>
      </c>
      <c r="GD51" s="1739">
        <f>(GC51-HE51)/HE51</f>
        <v/>
      </c>
      <c r="GE51" s="1670" t="n"/>
      <c r="GF51" s="1561" t="n"/>
      <c r="GG51" s="1988" t="n">
        <v>5929</v>
      </c>
      <c r="GH51" s="76">
        <f>(GG51-HJ51)/HJ51</f>
        <v/>
      </c>
      <c r="GI51" s="1736" t="n">
        <v>8150</v>
      </c>
      <c r="GJ51" s="76">
        <f>(GI51-HL51)/HL51</f>
        <v/>
      </c>
      <c r="GK51" s="1554" t="n">
        <v>6980</v>
      </c>
      <c r="GL51" s="76">
        <f>(GK51-HN51)/HN51</f>
        <v/>
      </c>
      <c r="GM51" s="1554" t="n">
        <v>5740</v>
      </c>
      <c r="GN51" s="76">
        <f>(GM51-HP51)/HP51</f>
        <v/>
      </c>
      <c r="GO51" s="1554" t="n">
        <v>6858</v>
      </c>
      <c r="GP51" s="76">
        <f>(GO51-HR51)/HR51</f>
        <v/>
      </c>
      <c r="GQ51" s="1736" t="n">
        <v>5700</v>
      </c>
      <c r="GR51" s="76">
        <f>(GQ51-HU51)/HU51</f>
        <v/>
      </c>
      <c r="GS51" s="1736" t="n">
        <v>6418</v>
      </c>
      <c r="GT51" s="76">
        <f>(GS51-HW51)/HW51</f>
        <v/>
      </c>
      <c r="GU51" s="1736" t="n">
        <v>6245</v>
      </c>
      <c r="GV51" s="76">
        <f>(GU51-HY51)/HY51</f>
        <v/>
      </c>
      <c r="GW51" s="1736" t="n">
        <v>6730</v>
      </c>
      <c r="GX51" s="76">
        <f>(GW51-IA51)/IA51</f>
        <v/>
      </c>
      <c r="GY51" s="1736" t="n">
        <v>6080</v>
      </c>
      <c r="GZ51" s="76">
        <f>(GY51-IC51)/IC51</f>
        <v/>
      </c>
      <c r="HA51" s="1736" t="n">
        <v>5265</v>
      </c>
      <c r="HB51" s="76">
        <f>(HA51-IE51)/IE51</f>
        <v/>
      </c>
      <c r="HC51" s="1736" t="n">
        <v>9100</v>
      </c>
      <c r="HD51" s="76">
        <f>(HC51-IG51)/IG51</f>
        <v/>
      </c>
      <c r="HE51" s="1726">
        <f>GG51+GI51+GK51+GM51+GO51+GQ51+GS51+GU51+GW51+GY51+HA51+HC51</f>
        <v/>
      </c>
      <c r="HF51" s="1736">
        <f>HC51+HA51+GY51+GW51+GU51+GS51+GQ51+GO51+GM51+GK51+GI51+GG51</f>
        <v/>
      </c>
      <c r="HG51" s="1641" t="n"/>
      <c r="HH51" s="1661" t="n"/>
      <c r="HI51" s="1749" t="n"/>
      <c r="HJ51" s="1988" t="n">
        <v>6061</v>
      </c>
      <c r="HK51" s="1672">
        <f>(HJ51-IL51)/IL51</f>
        <v/>
      </c>
      <c r="HL51" s="1740" t="n">
        <v>8230</v>
      </c>
      <c r="HM51" s="1672">
        <f>(HL51-IN51)/IN51</f>
        <v/>
      </c>
      <c r="HN51" s="1740" t="n">
        <v>7090</v>
      </c>
      <c r="HO51" s="1678">
        <f>(HN51-IP51)/IP51</f>
        <v/>
      </c>
      <c r="HP51" s="1741" t="n">
        <v>5807</v>
      </c>
      <c r="HQ51" s="1555">
        <f>(HP51-IR51)/IR51</f>
        <v/>
      </c>
      <c r="HR51" s="1741" t="n">
        <v>6942</v>
      </c>
      <c r="HS51" s="1555">
        <f>(HR51-IT51)/IT51</f>
        <v/>
      </c>
      <c r="HT51" s="1678" t="n"/>
      <c r="HU51" s="1741" t="n">
        <v>6237</v>
      </c>
      <c r="HV51" s="1555">
        <f>(HU51-IV51)/IV51</f>
        <v/>
      </c>
      <c r="HW51" s="1741" t="n">
        <v>6653</v>
      </c>
      <c r="HX51" s="1555">
        <f>(HW51-IX51)/IX51</f>
        <v/>
      </c>
      <c r="HY51" s="1741" t="n">
        <v>6489</v>
      </c>
      <c r="HZ51" s="1677">
        <f>(HY51-IZ51)/IZ51</f>
        <v/>
      </c>
      <c r="IA51" s="1741" t="n">
        <v>7017</v>
      </c>
      <c r="IB51" s="1680">
        <f>(IA51-JB51)/JB51</f>
        <v/>
      </c>
      <c r="IC51" s="1741" t="n">
        <v>6183</v>
      </c>
      <c r="ID51" s="1760">
        <f>(IC51-JD51)/JD51</f>
        <v/>
      </c>
      <c r="IE51" s="1741" t="n">
        <v>5405</v>
      </c>
      <c r="IF51" s="1549">
        <f>(IE51-JF51)/JF51</f>
        <v/>
      </c>
      <c r="IG51" s="1741" t="n">
        <v>9370</v>
      </c>
      <c r="IH51" s="1549">
        <f>(IG51-JH51)/JH51</f>
        <v/>
      </c>
      <c r="II51" s="1983">
        <f>HJ51+HL51+HN51+HP51+HR51+HU51+HW51+HY51+IA51+IC51+IE51+IG51</f>
        <v/>
      </c>
      <c r="IJ51" s="76">
        <f>II51/JJ51-1</f>
        <v/>
      </c>
      <c r="IK51" s="1561" t="n"/>
      <c r="IL51" s="1992" t="n">
        <v>5943</v>
      </c>
      <c r="IM51" s="1555">
        <f>IL51/JN51-1</f>
        <v/>
      </c>
      <c r="IN51" s="1736" t="n">
        <v>8150</v>
      </c>
      <c r="IO51" s="1555">
        <f>IN51/JO51-1</f>
        <v/>
      </c>
      <c r="IP51" s="1554" t="n">
        <v>7027</v>
      </c>
      <c r="IQ51" s="1641">
        <f>(IP51-JP51)/JP51</f>
        <v/>
      </c>
      <c r="IR51" s="1777" t="n">
        <v>5773</v>
      </c>
      <c r="IS51" s="1555">
        <f>(IR51-JQ51)/JQ51</f>
        <v/>
      </c>
      <c r="IT51" s="1777" t="n">
        <v>6884</v>
      </c>
      <c r="IU51" s="1555">
        <f>(IT51-JR51)/JR51</f>
        <v/>
      </c>
      <c r="IV51" s="1777" t="n">
        <v>6176</v>
      </c>
      <c r="IW51" s="76">
        <f>(IV51-JS51)/JS51</f>
        <v/>
      </c>
      <c r="IX51" s="1777" t="n">
        <v>6601</v>
      </c>
      <c r="IY51" s="76">
        <f>(IX51-JT51)/JT51</f>
        <v/>
      </c>
      <c r="IZ51" s="1736" t="n">
        <v>6362</v>
      </c>
      <c r="JA51" s="76">
        <f>(IZ51-JU51)/JU51</f>
        <v/>
      </c>
      <c r="JB51" s="1736" t="n">
        <v>6948</v>
      </c>
      <c r="JC51" s="1641">
        <f>(JB51-JV51)/JV51</f>
        <v/>
      </c>
      <c r="JD51" s="1736" t="n">
        <v>6147</v>
      </c>
      <c r="JE51" s="1672">
        <f>(JD51-JW51)/JW51</f>
        <v/>
      </c>
      <c r="JF51" s="1736" t="n">
        <v>5373</v>
      </c>
      <c r="JG51" s="1672">
        <f>(JF51-JX51)/JX51</f>
        <v/>
      </c>
      <c r="JH51" s="1736" t="n">
        <v>9277</v>
      </c>
      <c r="JI51" s="1672">
        <f>(JH51-JY51)/JY51</f>
        <v/>
      </c>
      <c r="JJ51" s="1985">
        <f>JH51+JF51+JD51+JB51+IZ51+IX51+IV51+IT51+IR51+IP51+IN51+IL51</f>
        <v/>
      </c>
      <c r="JK51" s="1645">
        <f>JJ51/JM51-1</f>
        <v/>
      </c>
      <c r="JL51" s="1647" t="n"/>
      <c r="JM51" s="1992" t="n">
        <v>78497.327248487</v>
      </c>
      <c r="JN51" s="1554" t="n">
        <v>5607.49591618457</v>
      </c>
      <c r="JO51" s="1554" t="n">
        <v>7689.43962129518</v>
      </c>
      <c r="JP51" s="1554" t="n">
        <v>6822.70002522556</v>
      </c>
      <c r="JQ51" s="1554" t="n">
        <v>5605.08602321107</v>
      </c>
      <c r="JR51" s="1554" t="n">
        <v>6683.90169743178</v>
      </c>
      <c r="JS51" s="1554" t="n">
        <v>6055.47037509714</v>
      </c>
      <c r="JT51" s="1554" t="n">
        <v>6409.08832764543</v>
      </c>
      <c r="JU51" s="1554" t="n">
        <v>6237.69933449297</v>
      </c>
      <c r="JV51" s="1554" t="n">
        <v>6879.71086085326</v>
      </c>
      <c r="JW51" s="1554" t="n">
        <v>6027.11781178081</v>
      </c>
      <c r="JX51" s="1554" t="n">
        <v>5294.41018298568</v>
      </c>
      <c r="JY51" s="1554" t="n">
        <v>9185.20707228354</v>
      </c>
    </row>
    <row r="52" hidden="1" ht="28.8" customFormat="1" customHeight="1" s="258">
      <c r="A52" s="1536" t="inlineStr">
        <is>
          <t>潜江市</t>
        </is>
      </c>
      <c r="B52" s="1593" t="inlineStr">
        <is>
          <t>客运量            （万人）</t>
        </is>
      </c>
      <c r="C52" s="1653" t="n">
        <v>2.2826</v>
      </c>
      <c r="D52" s="1595">
        <f>C52/T52-1</f>
        <v/>
      </c>
      <c r="E52" s="1659" t="n">
        <v>2.1525</v>
      </c>
      <c r="F52" s="1595">
        <f>E52/V52-1</f>
        <v/>
      </c>
      <c r="G52" s="1659" t="n">
        <v>2.2929</v>
      </c>
      <c r="H52" s="1595">
        <f>G52/X52-1</f>
        <v/>
      </c>
      <c r="I52" s="1659" t="n">
        <v>2.26</v>
      </c>
      <c r="J52" s="1595">
        <f>I52/Z52-1</f>
        <v/>
      </c>
      <c r="K52" s="1659" t="n">
        <v>2.0421</v>
      </c>
      <c r="L52" s="1595">
        <f>K52/AB52-1</f>
      </c>
      <c r="M52" s="1659" t="n">
        <v>2.0576</v>
      </c>
      <c r="N52" s="1595">
        <f>M52/AD52-1</f>
      </c>
      <c r="O52" s="1659" t="n">
        <v>1.9483</v>
      </c>
      <c r="P52" s="1595">
        <f>O52/AF52-1</f>
      </c>
      <c r="Q52" s="1653">
        <f>G52+E52+C52+I52+K52+M52+O52</f>
      </c>
      <c r="R52" s="1595">
        <f>Q52/SUM(T52+V52+X52+Z52+AB52+AD52+AF52)-1</f>
      </c>
      <c r="S52" s="1595" t="n"/>
      <c r="T52" s="1653" t="n">
        <v>3.1291</v>
      </c>
      <c r="U52" s="1595">
        <f>T52/AU52-1</f>
        <v/>
      </c>
      <c r="V52" s="1653" t="n">
        <v>2.699</v>
      </c>
      <c r="W52" s="1595">
        <f>V52/AW52-1</f>
        <v/>
      </c>
      <c r="X52" s="1653" t="n">
        <v>2.603</v>
      </c>
      <c r="Y52" s="1595">
        <f>X52/AY52-1</f>
        <v/>
      </c>
      <c r="Z52" s="1653" t="n">
        <v>2.2886</v>
      </c>
      <c r="AA52" s="1595">
        <f>Z52/BA52-1</f>
        <v/>
      </c>
      <c r="AB52" s="1653" t="n">
        <v>2.5255</v>
      </c>
      <c r="AC52" s="1595">
        <f>AB52/BC52-1</f>
        <v/>
      </c>
      <c r="AD52" s="1653" t="n">
        <v>2.5557</v>
      </c>
      <c r="AE52" s="1595">
        <f>AD52/BE52-1</f>
        <v/>
      </c>
      <c r="AF52" s="1653" t="n">
        <v>2.421</v>
      </c>
      <c r="AG52" s="1595">
        <f>AF52/BG52-1</f>
        <v/>
      </c>
      <c r="AH52" s="1653" t="n">
        <v>2.683</v>
      </c>
      <c r="AI52" s="1595">
        <f>AH52/BI52-1</f>
        <v/>
      </c>
      <c r="AJ52" s="1653" t="n">
        <v>2.4105</v>
      </c>
      <c r="AK52" s="1595">
        <f>AJ52/BK52-1</f>
        <v/>
      </c>
      <c r="AL52" s="1653" t="n">
        <v>2.71</v>
      </c>
      <c r="AM52" s="1595">
        <f>AL52/BM52-1</f>
        <v/>
      </c>
      <c r="AN52" s="1653" t="n">
        <v>2.4835</v>
      </c>
      <c r="AO52" s="1595">
        <f>AN52/BO52-1</f>
        <v/>
      </c>
      <c r="AP52" s="1653" t="n">
        <v>2.3858</v>
      </c>
      <c r="AQ52" s="1595">
        <f>AP52/BQ52-1</f>
        <v/>
      </c>
      <c r="AR52" s="1748">
        <f>X52+T52+V52+Z52+AB52+AD52+AF52+AH52+AJ52+AL52+AN52+AP52</f>
      </c>
      <c r="AS52" s="1595">
        <f>AR52/(AU52+AW52+AY52+BA52+BC52+BE52+BG52+BI52+BK52+BM52+BO52+BQ52)-1</f>
        <v/>
      </c>
      <c r="AT52" s="1597" t="n"/>
      <c r="AU52" s="1704" t="n">
        <v>4.0036</v>
      </c>
      <c r="AV52" s="1598" t="n">
        <v>1.25949545685422</v>
      </c>
      <c r="AW52" s="1603" t="n">
        <v>2.2816</v>
      </c>
      <c r="AX52" s="1598">
        <f>AW52/BX52-1</f>
        <v/>
      </c>
      <c r="AY52" s="1603" t="n">
        <v>2.5646</v>
      </c>
      <c r="AZ52" s="1598">
        <f>AY52/BZ52-1</f>
        <v/>
      </c>
      <c r="BA52" s="1603" t="n">
        <v>3.0057</v>
      </c>
      <c r="BB52" s="1598">
        <f>BA52/CB52-1</f>
        <v/>
      </c>
      <c r="BC52" s="1705" t="n">
        <v>3.4293</v>
      </c>
      <c r="BD52" s="1598">
        <f>BC52/CD52-1</f>
        <v/>
      </c>
      <c r="BE52" s="1706" t="n">
        <v>3.3989</v>
      </c>
      <c r="BF52" s="1598">
        <f>BE52/CF52-1</f>
        <v/>
      </c>
      <c r="BG52" s="1706" t="n">
        <v>2.7349</v>
      </c>
      <c r="BH52" s="1598">
        <f>BG52/CH52-1</f>
        <v/>
      </c>
      <c r="BI52" s="1706" t="n">
        <v>2.63</v>
      </c>
      <c r="BJ52" s="1598">
        <f>BI52/CJ52-1</f>
        <v/>
      </c>
      <c r="BK52" s="1706" t="n">
        <v>2.5112</v>
      </c>
      <c r="BL52" s="1598">
        <f>BK52/CL52-1</f>
        <v/>
      </c>
      <c r="BM52" s="1706" t="n">
        <v>2.9023</v>
      </c>
      <c r="BN52" s="1598">
        <f>BM52/CN52-1</f>
        <v/>
      </c>
      <c r="BO52" s="1706" t="n">
        <v>3.1958</v>
      </c>
      <c r="BP52" s="1598">
        <f>BO52/CP52-1</f>
        <v/>
      </c>
      <c r="BQ52" s="1706" t="n">
        <v>3.1447</v>
      </c>
      <c r="BR52" s="1598">
        <f>BQ52/CR52-1</f>
        <v/>
      </c>
      <c r="BS52" s="1603">
        <f>AU52+AW52+AY52+BA52+BC52+BE52+BG52+BI52+BK52+BM52+BO52+BQ52</f>
        <v/>
      </c>
      <c r="BT52" s="1598">
        <f>BS52/CT52-1</f>
        <v/>
      </c>
      <c r="BU52" s="1601" t="n"/>
      <c r="BV52" s="1704" t="n">
        <v>1.7719</v>
      </c>
      <c r="BW52" s="1598">
        <f>BV52/CX52-1</f>
        <v/>
      </c>
      <c r="BX52" s="1704" t="n">
        <v>2.2165</v>
      </c>
      <c r="BY52" s="1598">
        <f>BX52/CY52-1</f>
        <v/>
      </c>
      <c r="BZ52" s="1603" t="n">
        <v>2.3895</v>
      </c>
      <c r="CA52" s="1598">
        <f>BZ52/CZ52-1</f>
        <v/>
      </c>
      <c r="CB52" s="1603" t="n">
        <v>2.8265</v>
      </c>
      <c r="CC52" s="1598" t="n">
        <v>0.593022600462154</v>
      </c>
      <c r="CD52" s="1706" t="n">
        <v>3.1607</v>
      </c>
      <c r="CE52" s="1598">
        <f>CD52/DB52-1</f>
        <v/>
      </c>
      <c r="CF52" s="1706" t="n">
        <v>3.1571</v>
      </c>
      <c r="CG52" s="1598">
        <f>CF52/DC52-1</f>
        <v/>
      </c>
      <c r="CH52" s="1706" t="n">
        <v>3.5003</v>
      </c>
      <c r="CI52" s="1598">
        <f>CH52/DD52-1</f>
        <v/>
      </c>
      <c r="CJ52" s="1603" t="n">
        <v>3.3725</v>
      </c>
      <c r="CK52" s="1598">
        <f>CJ52/DE52-1</f>
        <v/>
      </c>
      <c r="CL52" s="1603" t="n">
        <v>3.2064</v>
      </c>
      <c r="CM52" s="1598">
        <f>CL52/DF52-1</f>
        <v/>
      </c>
      <c r="CN52" s="1603" t="n">
        <v>3.7039</v>
      </c>
      <c r="CO52" s="1598">
        <f>CN52/DG52-1</f>
        <v/>
      </c>
      <c r="CP52" s="1603" t="n">
        <v>4.1212</v>
      </c>
      <c r="CQ52" s="1598">
        <f>CP52/DH52-1</f>
        <v/>
      </c>
      <c r="CR52" s="1603" t="n">
        <v>4.0053</v>
      </c>
      <c r="CS52" s="1598">
        <f>CR52/DI52-1</f>
        <v/>
      </c>
      <c r="CT52" s="1603">
        <f>BV52+BX52+BZ52+CB52+CD52+CF52+CH52+CJ52+CL52+CN52+CP52+CR52</f>
        <v/>
      </c>
      <c r="CU52" s="1598">
        <f>CT52/SUM(CX52:DI52)-1</f>
        <v/>
      </c>
      <c r="CV52" s="1606">
        <f>CR52/CP52-1</f>
        <v/>
      </c>
      <c r="CW52" s="1606" t="n"/>
      <c r="CX52" s="1710" t="n">
        <v>2.0124</v>
      </c>
      <c r="CY52" s="1704" t="n">
        <v>2.1124</v>
      </c>
      <c r="CZ52" s="1704" t="n">
        <v>1.9445</v>
      </c>
      <c r="DA52" s="1704" t="n">
        <v>1.7743</v>
      </c>
      <c r="DB52" s="1603" t="n">
        <v>1.7983</v>
      </c>
      <c r="DC52" s="1603" t="n">
        <v>1.8686</v>
      </c>
      <c r="DD52" s="1603" t="n">
        <v>1.9924</v>
      </c>
      <c r="DE52" s="1603" t="n">
        <v>1.5273</v>
      </c>
      <c r="DF52" s="1603" t="n">
        <v>1.3889</v>
      </c>
      <c r="DG52" s="1603" t="n">
        <v>1.1709</v>
      </c>
      <c r="DH52" s="1603" t="n">
        <v>1.3876</v>
      </c>
      <c r="DI52" s="1603" t="n">
        <v>1.2538</v>
      </c>
      <c r="DJ52" s="1603" t="n">
        <v>20.2314</v>
      </c>
      <c r="DK52" s="1609" t="n">
        <v>-0.401959827960803</v>
      </c>
      <c r="DL52" s="1610" t="n"/>
      <c r="DM52" s="1711" t="n">
        <v>1.9768</v>
      </c>
      <c r="DN52" s="1612">
        <f>(DM52-DV52)/DV52</f>
        <v/>
      </c>
      <c r="DO52" s="1712" t="n">
        <v>2.0862</v>
      </c>
      <c r="DP52" s="1614" t="n"/>
      <c r="DQ52" s="1712" t="n">
        <v>3.5771</v>
      </c>
      <c r="DR52" s="1614">
        <f>(DQ52-ER52)/ER52</f>
        <v/>
      </c>
      <c r="DS52" s="1712">
        <f>DM52+DO52+DQ52</f>
        <v/>
      </c>
      <c r="DT52" s="1712" t="n">
        <v>3.8622</v>
      </c>
      <c r="DU52" s="1614">
        <f>(DT52-ET52)/ET52</f>
        <v/>
      </c>
      <c r="DV52" s="1712" t="n">
        <v>4.6016</v>
      </c>
      <c r="DW52" s="1614">
        <f>(DV52-EV52)/EV52</f>
        <v/>
      </c>
      <c r="DX52" s="1712" t="n">
        <v>4.3907</v>
      </c>
      <c r="DY52" s="1614">
        <f>(DX52-EX52)/EX52</f>
        <v/>
      </c>
      <c r="DZ52" s="1712" t="n">
        <v>3.7282</v>
      </c>
      <c r="EA52" s="1614">
        <f>(DZ52-EZ52)/EZ52</f>
        <v/>
      </c>
      <c r="EB52" s="1712" t="n">
        <v>1.372</v>
      </c>
      <c r="EC52" s="1614">
        <f>(EB52-FB52)/FB52</f>
        <v/>
      </c>
      <c r="ED52" s="1712" t="n">
        <v>1.9414</v>
      </c>
      <c r="EE52" s="1614">
        <f>(ED52-FD52)/FD52</f>
        <v/>
      </c>
      <c r="EF52" s="1712" t="n">
        <v>2.1796</v>
      </c>
      <c r="EG52" s="1614">
        <f>(EF52-FF52)/FF52</f>
        <v/>
      </c>
      <c r="EH52" s="1712" t="n">
        <v>2.1142</v>
      </c>
      <c r="EI52" s="1614">
        <f>(EH52-FH52)/FH52</f>
        <v/>
      </c>
      <c r="EJ52" s="1712" t="n">
        <v>1.9995</v>
      </c>
      <c r="EK52" s="1614">
        <f>(EJ52-FJ52)/FJ52</f>
        <v/>
      </c>
      <c r="EL52" s="1709">
        <f>DM52+DO52+DQ52+DT52+DV52+DX52+DZ52+EB52+ED52+EF52+EH52+EJ52</f>
        <v/>
      </c>
      <c r="EM52" s="1614">
        <f>(EL52-FL52)/FL52</f>
        <v/>
      </c>
      <c r="EN52" s="1717" t="n">
        <v>105.6</v>
      </c>
      <c r="EO52" s="1614">
        <f>(EN52-FN52)/FN52</f>
        <v/>
      </c>
      <c r="EP52" s="1712" t="n">
        <v>0</v>
      </c>
      <c r="EQ52" s="1614">
        <f>(EP52-FO52)/FO52</f>
        <v/>
      </c>
      <c r="ER52" s="1712" t="n">
        <v>4.08</v>
      </c>
      <c r="ES52" s="1614">
        <f>(ER52-FP52)/FP52</f>
        <v/>
      </c>
      <c r="ET52" s="1712" t="n">
        <v>4.04</v>
      </c>
      <c r="EU52" s="1614">
        <f>(ET52-FQ52)/FQ52</f>
        <v/>
      </c>
      <c r="EV52" s="1712" t="n">
        <v>4.95</v>
      </c>
      <c r="EW52" s="1614">
        <f>(EV52-FR52)/FR52</f>
        <v/>
      </c>
      <c r="EX52" s="1712" t="n">
        <v>4.55</v>
      </c>
      <c r="EY52" s="1614">
        <f>(EX52-FS52)/FS52</f>
        <v/>
      </c>
      <c r="EZ52" s="1712" t="n">
        <v>4.78</v>
      </c>
      <c r="FA52" s="1614">
        <f>(EZ52-FT52)/FT52</f>
        <v/>
      </c>
      <c r="FB52" s="1712" t="n">
        <v>6.08</v>
      </c>
      <c r="FC52" s="1614">
        <f>(FB52-FU52)/FU52</f>
        <v/>
      </c>
      <c r="FD52" s="1712" t="n">
        <v>4.46</v>
      </c>
      <c r="FE52" s="1614">
        <f>(FD52-FV52)/FV52</f>
        <v/>
      </c>
      <c r="FF52" s="1712" t="n">
        <v>6.369</v>
      </c>
      <c r="FG52" s="1614">
        <f>(FF52-FW52)/FW52</f>
        <v/>
      </c>
      <c r="FH52" s="1712" t="n">
        <v>5.675</v>
      </c>
      <c r="FI52" s="1614">
        <f>(FH52-FY52)/FY52</f>
        <v/>
      </c>
      <c r="FJ52" s="1712" t="n">
        <v>2.666</v>
      </c>
      <c r="FK52" s="1614">
        <f>(FJ52-GA52)/GA52</f>
        <v/>
      </c>
      <c r="FL52" s="1712">
        <f>EN52+EP52+ER52+ET52+EV52+EX52+EZ52+FB52+FD52+FF52+FH52+FJ52</f>
        <v/>
      </c>
      <c r="FM52" s="1614">
        <f>(FL52-(FN52+FO52+FP52+FQ52+FR52+FS52+FT52+FU52+FV52+FW52+FY52+GA52))/(FN52+FO52+FP52+FQ52+FR52+FS52+FT52+FU52+FV52+FW52+FY52+GA52)</f>
        <v/>
      </c>
      <c r="FN52" s="1717" t="n">
        <v>117.2</v>
      </c>
      <c r="FO52" s="1717" t="n">
        <v>170.2</v>
      </c>
      <c r="FP52" s="1717" t="n">
        <v>125.3</v>
      </c>
      <c r="FQ52" s="1717" t="n">
        <v>100</v>
      </c>
      <c r="FR52" s="1717" t="n">
        <v>99.2</v>
      </c>
      <c r="FS52" s="1717" t="n">
        <v>105.5</v>
      </c>
      <c r="FT52" s="1620" t="inlineStr">
        <is>
          <t>104.6000</t>
        </is>
      </c>
      <c r="FU52" s="1620" t="inlineStr">
        <is>
          <t>101.8000</t>
        </is>
      </c>
      <c r="FV52" s="1620" t="inlineStr">
        <is>
          <t>102.0000</t>
        </is>
      </c>
      <c r="FW52" s="1620" t="inlineStr">
        <is>
          <t>104.7000</t>
        </is>
      </c>
      <c r="FX52" s="1621">
        <f>(FW52-GY52)/GY52</f>
        <v/>
      </c>
      <c r="FY52" s="1620" t="inlineStr">
        <is>
          <t>93.0000</t>
        </is>
      </c>
      <c r="FZ52" s="1621">
        <f>(FY52-HA52)/HA52</f>
        <v/>
      </c>
      <c r="GA52" s="1620" t="inlineStr">
        <is>
          <t>109.0000</t>
        </is>
      </c>
      <c r="GB52" s="1621">
        <f>(GA52-HC52)/HC52</f>
        <v/>
      </c>
      <c r="GC52" s="1717">
        <f>FN52+FO52+FP52+FQ52+FR52+FS52+FT52+FU52+FV52+FW52+FY52+GA52</f>
        <v/>
      </c>
      <c r="GD52" s="1623">
        <f>(GC52-HE52)/HE52</f>
        <v/>
      </c>
      <c r="GE52" s="1560" t="n"/>
      <c r="GF52" s="1624" t="n"/>
      <c r="GG52" s="1980" t="n">
        <v>130</v>
      </c>
      <c r="GH52" s="1621">
        <f>(GG52-HJ52)/HJ52</f>
        <v/>
      </c>
      <c r="GI52" s="1717" t="n">
        <v>189</v>
      </c>
      <c r="GJ52" s="1621">
        <f>(GI52-HL52)/HL52</f>
        <v/>
      </c>
      <c r="GK52" s="1717" t="n">
        <v>139</v>
      </c>
      <c r="GL52" s="1621">
        <f>(GK52-HN52)/HN52</f>
        <v/>
      </c>
      <c r="GM52" s="1717" t="n">
        <v>111</v>
      </c>
      <c r="GN52" s="1621">
        <f>(GM52-HP52)/HP52</f>
        <v/>
      </c>
      <c r="GO52" s="1717" t="n">
        <v>110</v>
      </c>
      <c r="GP52" s="1621">
        <f>(GO52-HR52)/HR52</f>
        <v/>
      </c>
      <c r="GQ52" s="1717" t="n">
        <v>117.2</v>
      </c>
      <c r="GR52" s="1621">
        <f>(GQ52-HU52)/HU52</f>
        <v/>
      </c>
      <c r="GS52" s="1717" t="n">
        <v>116.2</v>
      </c>
      <c r="GT52" s="1621">
        <f>(GS52-HW52)/HW52</f>
        <v/>
      </c>
      <c r="GU52" s="1717" t="n">
        <v>113</v>
      </c>
      <c r="GV52" s="1621">
        <f>(GU52-HY52)/HY52</f>
        <v/>
      </c>
      <c r="GW52" s="1717" t="n">
        <v>113.2</v>
      </c>
      <c r="GX52" s="1621">
        <f>(GW52-IA52)/IA52</f>
        <v/>
      </c>
      <c r="GY52" s="1717" t="n">
        <v>116.3</v>
      </c>
      <c r="GZ52" s="1621">
        <f>(GY52-IC52)/IC52</f>
        <v/>
      </c>
      <c r="HA52" s="1717" t="n">
        <v>103.3</v>
      </c>
      <c r="HB52" s="1621">
        <f>(HA52-IE52)/IE52</f>
        <v/>
      </c>
      <c r="HC52" s="1717" t="n">
        <v>121</v>
      </c>
      <c r="HD52" s="1621">
        <f>(HC52-IG52)/IG52</f>
        <v/>
      </c>
      <c r="HE52" s="1717">
        <f>GG52+GI52+GK52+GM52+GO52+GQ52+GS52+GU52+GW52+GY52+HA52+HC52</f>
        <v/>
      </c>
      <c r="HF52" s="1717">
        <f>HC52+HA52+GY52+GW52+GU52+GS52+GQ52+GO52+GM52+GK52+GI52+GG52</f>
        <v/>
      </c>
      <c r="HG52" s="1623" t="n"/>
      <c r="HH52" s="1610" t="n"/>
      <c r="HI52" s="1743" t="n"/>
      <c r="HJ52" s="1980" t="n">
        <v>144</v>
      </c>
      <c r="HK52" s="1626">
        <f>(HJ52-IL52)/IL52</f>
        <v/>
      </c>
      <c r="HL52" s="1719" t="n">
        <v>209</v>
      </c>
      <c r="HM52" s="1626">
        <f>(HL52-IN52)/IN52</f>
        <v/>
      </c>
      <c r="HN52" s="1719" t="n">
        <v>154</v>
      </c>
      <c r="HO52" s="1723">
        <f>(HN52-IP52)/IP52</f>
        <v/>
      </c>
      <c r="HP52" s="1721" t="n">
        <v>123</v>
      </c>
      <c r="HQ52" s="1722">
        <f>(HP52-IR52)/IR52</f>
        <v/>
      </c>
      <c r="HR52" s="1721" t="n">
        <v>122</v>
      </c>
      <c r="HS52" s="1722">
        <f>(HR52-IT52)/IT52</f>
        <v/>
      </c>
      <c r="HT52" s="1723" t="n"/>
      <c r="HU52" s="1721" t="n">
        <v>130</v>
      </c>
      <c r="HV52" s="1722">
        <f>(HU52-IV52)/IV52</f>
        <v/>
      </c>
      <c r="HW52" s="1721" t="n">
        <v>129</v>
      </c>
      <c r="HX52" s="1722">
        <f>(HW52-IX52)/IX52</f>
        <v/>
      </c>
      <c r="HY52" s="1721" t="n">
        <v>125</v>
      </c>
      <c r="HZ52" s="1637">
        <f>(HY52-IZ52)/IZ52</f>
        <v/>
      </c>
      <c r="IA52" s="1721" t="n">
        <v>125.5</v>
      </c>
      <c r="IB52" s="1637">
        <f>(IA52-JB52)/JB52</f>
        <v/>
      </c>
      <c r="IC52" s="1721" t="n">
        <v>129</v>
      </c>
      <c r="ID52" s="1623">
        <f>(IC52-JD52)/JD52</f>
        <v/>
      </c>
      <c r="IE52" s="1721" t="n">
        <v>114.6</v>
      </c>
      <c r="IF52" s="1637">
        <f>(IE52-JF52)/JF52</f>
        <v/>
      </c>
      <c r="IG52" s="1717" t="n">
        <v>134.2</v>
      </c>
      <c r="IH52" s="1549">
        <f>(IG52-JH52)/JH52</f>
        <v/>
      </c>
      <c r="II52" s="1983">
        <f>HJ52+HL52+HN52+HP52+HR52+HU52+HW52+HY52+IA52+IC52+IE52+IG52</f>
        <v/>
      </c>
      <c r="IJ52" s="76">
        <f>II52/JJ52-1</f>
        <v/>
      </c>
      <c r="IK52" s="1639" t="n"/>
      <c r="IL52" s="1991" t="n">
        <v>159.5</v>
      </c>
      <c r="IM52" s="1668">
        <f>IL52/JN52-1</f>
        <v/>
      </c>
      <c r="IN52" s="1726" t="n">
        <v>232</v>
      </c>
      <c r="IO52" s="1668">
        <f>IN52/JO52-1</f>
        <v/>
      </c>
      <c r="IP52" s="1726" t="n">
        <v>171</v>
      </c>
      <c r="IQ52" s="1641">
        <f>(IP52-JP52)/JP52</f>
        <v/>
      </c>
      <c r="IR52" s="1773" t="n">
        <v>136</v>
      </c>
      <c r="IS52" s="1668">
        <f>(IR52-JQ52)/JQ52</f>
        <v/>
      </c>
      <c r="IT52" s="1773" t="n">
        <v>135</v>
      </c>
      <c r="IU52" s="1668">
        <f>(IT52-JR52)/JR52</f>
        <v/>
      </c>
      <c r="IV52" s="1773" t="n">
        <v>144</v>
      </c>
      <c r="IW52" s="1668">
        <f>(IV52-JS52)/JS52</f>
        <v/>
      </c>
      <c r="IX52" s="1773" t="n">
        <v>143</v>
      </c>
      <c r="IY52" s="1668">
        <f>(IX52-JT52)/JT52</f>
        <v/>
      </c>
      <c r="IZ52" s="1726" t="n">
        <v>138</v>
      </c>
      <c r="JA52" s="1668">
        <f>(IZ52-JU52)/JU52</f>
        <v/>
      </c>
      <c r="JB52" s="1726" t="n">
        <v>139</v>
      </c>
      <c r="JC52" s="1727">
        <f>(JB52-JV52)/JV52</f>
        <v/>
      </c>
      <c r="JD52" s="1726" t="n">
        <v>143</v>
      </c>
      <c r="JE52" s="1672">
        <f>(JD52-JW52)/JW52</f>
        <v/>
      </c>
      <c r="JF52" s="1717" t="n">
        <v>127</v>
      </c>
      <c r="JG52" s="1645">
        <f>(JF52-JX52)/JX52</f>
        <v/>
      </c>
      <c r="JH52" s="1730" t="n">
        <v>149</v>
      </c>
      <c r="JI52" s="1645">
        <f>(JH52-JY52)/JY52</f>
        <v/>
      </c>
      <c r="JJ52" s="1985">
        <f>JH52+JF52+JD52+JB52+IZ52+IX52+IV52+IT52+IR52+IP52+IN52+IL52</f>
        <v/>
      </c>
      <c r="JK52" s="1645">
        <f>JJ52/JM52-1</f>
        <v/>
      </c>
      <c r="JL52" s="1647" t="n"/>
      <c r="JM52" s="1981" t="n">
        <v>1986.68300663978</v>
      </c>
      <c r="JN52" s="1712" t="n">
        <v>171.271409378303</v>
      </c>
      <c r="JO52" s="1712" t="n">
        <v>235.062453958826</v>
      </c>
      <c r="JP52" s="1712" t="n">
        <v>188.835572512733</v>
      </c>
      <c r="JQ52" s="1712" t="n">
        <v>149.586295181887</v>
      </c>
      <c r="JR52" s="1712" t="n">
        <v>149.349487911341</v>
      </c>
      <c r="JS52" s="1712" t="n">
        <v>158.624072072812</v>
      </c>
      <c r="JT52" s="1712" t="n">
        <v>158.191473312444</v>
      </c>
      <c r="JU52" s="1712" t="n">
        <v>152.906124309064</v>
      </c>
      <c r="JV52" s="1712" t="n">
        <v>153.623597756337</v>
      </c>
      <c r="JW52" s="1712" t="n">
        <v>158.646234970291</v>
      </c>
      <c r="JX52" s="1712" t="n">
        <v>142.116056275041</v>
      </c>
      <c r="JY52" s="1712" t="n">
        <v>168.470229000703</v>
      </c>
    </row>
    <row r="53" hidden="1" ht="28.8" customFormat="1" customHeight="1" s="953">
      <c r="A53" s="1978" t="n"/>
      <c r="B53" s="1337" t="inlineStr">
        <is>
          <t>旅客周转量        （万人公里）</t>
        </is>
      </c>
      <c r="C53" s="1659" t="n">
        <v>237.4332</v>
      </c>
      <c r="D53" s="1595">
        <f>C53/T53-1</f>
        <v/>
      </c>
      <c r="E53" s="1659" t="n">
        <v>176.7706</v>
      </c>
      <c r="F53" s="1595">
        <f>E53/V53-1</f>
        <v/>
      </c>
      <c r="G53" s="1659" t="n">
        <v>172.2912</v>
      </c>
      <c r="H53" s="1595">
        <f>G53/X53-1</f>
        <v/>
      </c>
      <c r="I53" s="1659" t="n">
        <v>179.4491</v>
      </c>
      <c r="J53" s="1595">
        <f>I53/Z53-1</f>
        <v/>
      </c>
      <c r="K53" s="1659" t="n">
        <v>154.2538</v>
      </c>
      <c r="L53" s="1595">
        <f>K53/AB53-1</f>
      </c>
      <c r="M53" s="1659" t="n">
        <v>175.321</v>
      </c>
      <c r="N53" s="1595">
        <f>M53/AD53-1</f>
      </c>
      <c r="O53" s="1659" t="n">
        <v>169.9825</v>
      </c>
      <c r="P53" s="1595">
        <f>O53/AF53-1</f>
      </c>
      <c r="Q53" s="1653">
        <f>G53+E53+C53+I53+K53+M53+O53</f>
      </c>
      <c r="R53" s="1595">
        <f>Q53/SUM(T53+V53+X53+Z53+AB53+AD53+AF53)-1</f>
      </c>
      <c r="S53" s="1595" t="n"/>
      <c r="T53" s="1659" t="n">
        <v>265.8779</v>
      </c>
      <c r="U53" s="1595">
        <f>T53/AU53-1</f>
        <v/>
      </c>
      <c r="V53" s="1731" t="n">
        <v>196.6077</v>
      </c>
      <c r="W53" s="1649">
        <f>V53/AW53-1</f>
        <v/>
      </c>
      <c r="X53" s="1731" t="n">
        <v>161.124</v>
      </c>
      <c r="Y53" s="1649">
        <f>X53/AY53-1</f>
        <v/>
      </c>
      <c r="Z53" s="1731" t="n">
        <v>146.8818</v>
      </c>
      <c r="AA53" s="1649">
        <f>Z53/BA53-1</f>
        <v/>
      </c>
      <c r="AB53" s="1731" t="n">
        <v>165.0182</v>
      </c>
      <c r="AC53" s="1649">
        <f>AB53/BC53-1</f>
        <v/>
      </c>
      <c r="AD53" s="1731" t="n">
        <v>180.318</v>
      </c>
      <c r="AE53" s="1649">
        <f>AD53/BE53-1</f>
        <v/>
      </c>
      <c r="AF53" s="1731" t="n">
        <v>189.287</v>
      </c>
      <c r="AG53" s="1649">
        <f>AF53/BG53-1</f>
        <v/>
      </c>
      <c r="AH53" s="1731" t="n">
        <v>221.28</v>
      </c>
      <c r="AI53" s="1649">
        <f>AH53/BI53-1</f>
        <v/>
      </c>
      <c r="AJ53" s="1731" t="n">
        <v>248.1032</v>
      </c>
      <c r="AK53" s="1649">
        <f>AJ53/BK53-1</f>
        <v/>
      </c>
      <c r="AL53" s="1731" t="n">
        <v>208.8209</v>
      </c>
      <c r="AM53" s="1649">
        <f>AL53/BM53-1</f>
        <v/>
      </c>
      <c r="AN53" s="1731" t="n">
        <v>208.7586</v>
      </c>
      <c r="AO53" s="1649">
        <f>AN53/BO53-1</f>
        <v/>
      </c>
      <c r="AP53" s="1731" t="n">
        <v>205.6995</v>
      </c>
      <c r="AQ53" s="1649">
        <f>AP53/BQ53-1</f>
        <v/>
      </c>
      <c r="AR53" s="1748">
        <f>X53+T53+V53+Z53+AB53+AD53+AF53+AH53+AJ53+AL53+AN53+AP53</f>
      </c>
      <c r="AS53" s="1595">
        <f>AR53/(AU53+AW53+AY53+BA53+BC53+BE53+BG53+BI53+BK53+BM53+BO53+BQ53)-1</f>
        <v/>
      </c>
      <c r="AT53" s="1597" t="n"/>
      <c r="AU53" s="1732" t="n">
        <v>246.9231</v>
      </c>
      <c r="AV53" s="1683" t="n">
        <v>1.90179932332939</v>
      </c>
      <c r="AW53" s="1697" t="n">
        <v>126.232</v>
      </c>
      <c r="AX53" s="1684">
        <f>AW53/BX53-1</f>
        <v/>
      </c>
      <c r="AY53" s="1697" t="n">
        <v>134.7843</v>
      </c>
      <c r="AZ53" s="1684">
        <f>AY53/BZ53-1</f>
        <v/>
      </c>
      <c r="BA53" s="1697" t="n">
        <v>161.6837</v>
      </c>
      <c r="BB53" s="1684">
        <f>BA53/CB53-1</f>
        <v/>
      </c>
      <c r="BC53" s="1733" t="n">
        <v>187.8493</v>
      </c>
      <c r="BD53" s="1684">
        <f>BC53/CD53-1</f>
        <v/>
      </c>
      <c r="BE53" s="1659" t="n">
        <v>204.0684</v>
      </c>
      <c r="BF53" s="1684">
        <f>BE53/CF53-1</f>
        <v/>
      </c>
      <c r="BG53" s="1659" t="n">
        <v>261.7629</v>
      </c>
      <c r="BH53" s="1684">
        <f>BG53/CH53-1</f>
        <v/>
      </c>
      <c r="BI53" s="1659" t="n">
        <v>258.2252</v>
      </c>
      <c r="BJ53" s="1684">
        <f>BI53/CJ53-1</f>
        <v/>
      </c>
      <c r="BK53" s="1659" t="n">
        <v>249.8909</v>
      </c>
      <c r="BL53" s="1684">
        <f>BK53/CL53-1</f>
        <v/>
      </c>
      <c r="BM53" s="1659" t="n">
        <v>220.6828</v>
      </c>
      <c r="BN53" s="1684">
        <f>BM53/CN53-1</f>
        <v/>
      </c>
      <c r="BO53" s="1659" t="n">
        <v>228.0006</v>
      </c>
      <c r="BP53" s="1684">
        <f>BO53/CP53-1</f>
        <v/>
      </c>
      <c r="BQ53" s="1659" t="n">
        <v>227.0501</v>
      </c>
      <c r="BR53" s="1684">
        <f>BQ53/CR53-1</f>
        <v/>
      </c>
      <c r="BS53" s="1653">
        <f>AU53+AW53+AY53+BA53+BC53+BE53+BG53+BI53+BK53+BM53+BO53+BQ53</f>
        <v/>
      </c>
      <c r="BT53" s="1595">
        <f>BS53/CT53-1</f>
        <v/>
      </c>
      <c r="BU53" s="1651" t="n"/>
      <c r="BV53" s="1732" t="n">
        <v>85.09310000000001</v>
      </c>
      <c r="BW53" s="1684">
        <f>BV53/CX53-1</f>
        <v/>
      </c>
      <c r="BX53" s="1732" t="n">
        <v>106.2171</v>
      </c>
      <c r="BY53" s="1684">
        <f>BX53/CY53-1</f>
        <v/>
      </c>
      <c r="BZ53" s="1697" t="n">
        <v>124.1423</v>
      </c>
      <c r="CA53" s="1595">
        <f>BZ53/CZ53-1</f>
        <v/>
      </c>
      <c r="CB53" s="1653" t="n">
        <v>151.3744</v>
      </c>
      <c r="CC53" s="1595" t="n">
        <v>0.578785214480973</v>
      </c>
      <c r="CD53" s="1659" t="n">
        <v>173.656</v>
      </c>
      <c r="CE53" s="1595">
        <f>CD53/DB53-1</f>
        <v/>
      </c>
      <c r="CF53" s="1659" t="n">
        <v>171.7957</v>
      </c>
      <c r="CG53" s="1595">
        <f>CF53/DC53-1</f>
        <v/>
      </c>
      <c r="CH53" s="1659" t="n">
        <v>214.4316</v>
      </c>
      <c r="CI53" s="1595">
        <f>CH53/DD53-1</f>
        <v/>
      </c>
      <c r="CJ53" s="1653" t="n">
        <v>208.231</v>
      </c>
      <c r="CK53" s="1595">
        <f>CJ53/DE53-1</f>
        <v/>
      </c>
      <c r="CL53" s="1653" t="n">
        <v>198.8695</v>
      </c>
      <c r="CM53" s="1595">
        <f>CL53/DF53-1</f>
        <v/>
      </c>
      <c r="CN53" s="1653" t="n">
        <v>232.8672</v>
      </c>
      <c r="CO53" s="1595">
        <f>CN53/DG53-1</f>
        <v/>
      </c>
      <c r="CP53" s="1653" t="n">
        <v>252.2261</v>
      </c>
      <c r="CQ53" s="1595">
        <f>CP53/DH53-1</f>
        <v/>
      </c>
      <c r="CR53" s="1653" t="n">
        <v>251.1703</v>
      </c>
      <c r="CS53" s="1595">
        <f>CR53/DI53-1</f>
        <v/>
      </c>
      <c r="CT53" s="1653">
        <f>BV53+BX53+BZ53+CB53+CD53+CF53+CH53+CJ53+CL53+CN53+CP53+CR53</f>
        <v/>
      </c>
      <c r="CU53" s="1595">
        <f>CT53/SUM(CX53:DI53)-1</f>
        <v/>
      </c>
      <c r="CV53" s="1657">
        <f>CR53/CP53-1</f>
        <v/>
      </c>
      <c r="CW53" s="1657" t="n"/>
      <c r="CX53" s="1734" t="n">
        <v>97.17919999999999</v>
      </c>
      <c r="CY53" s="1732" t="n">
        <v>114.2544</v>
      </c>
      <c r="CZ53" s="1732" t="n">
        <v>107.7127</v>
      </c>
      <c r="DA53" s="1732" t="n">
        <v>95.88030000000001</v>
      </c>
      <c r="DB53" s="1697" t="n">
        <v>98.46720000000001</v>
      </c>
      <c r="DC53" s="1697" t="n">
        <v>104.9461</v>
      </c>
      <c r="DD53" s="1697" t="n">
        <v>110.3853</v>
      </c>
      <c r="DE53" s="1697" t="n">
        <v>77.42319999999999</v>
      </c>
      <c r="DF53" s="1697" t="n">
        <v>72.5822</v>
      </c>
      <c r="DG53" s="1697" t="n">
        <v>62.3713</v>
      </c>
      <c r="DH53" s="1697" t="n">
        <v>76.64060000000001</v>
      </c>
      <c r="DI53" s="1697" t="n">
        <v>65.7088</v>
      </c>
      <c r="DJ53" s="1697" t="n">
        <v>1083.5513</v>
      </c>
      <c r="DK53" s="1702" t="n">
        <v>-0.683534311901525</v>
      </c>
      <c r="DL53" s="1661" t="n"/>
      <c r="DM53" s="1735" t="n">
        <v>93.5929</v>
      </c>
      <c r="DN53" s="219">
        <f>(DM53-DV53)/DV53</f>
        <v/>
      </c>
      <c r="DO53" s="1736" t="n">
        <v>113.7925</v>
      </c>
      <c r="DP53" s="76" t="n"/>
      <c r="DQ53" s="1736" t="n">
        <v>472.2256</v>
      </c>
      <c r="DR53" s="76">
        <f>(DQ53-ER53)/ER53</f>
        <v/>
      </c>
      <c r="DS53" s="1736">
        <f>DM53+DO53+DQ53</f>
        <v/>
      </c>
      <c r="DT53" s="1736" t="n">
        <v>475.2118</v>
      </c>
      <c r="DU53" s="76">
        <f>(DT53-ET53)/ET53</f>
        <v/>
      </c>
      <c r="DV53" s="1736" t="n">
        <v>597.6871</v>
      </c>
      <c r="DW53" s="76">
        <f>(DV53-EV53)/EV53</f>
        <v/>
      </c>
      <c r="DX53" s="1736" t="n">
        <v>637.152</v>
      </c>
      <c r="DY53" s="76">
        <f>(DX53-EX53)/EX53</f>
        <v/>
      </c>
      <c r="DZ53" s="1736" t="n">
        <v>442.6371</v>
      </c>
      <c r="EA53" s="76">
        <f>(DZ53-EZ53)/EZ53</f>
        <v/>
      </c>
      <c r="EB53" s="1736" t="n">
        <v>87.5883</v>
      </c>
      <c r="EC53" s="76">
        <f>(EB53-FB53)/FB53</f>
        <v/>
      </c>
      <c r="ED53" s="1736" t="n">
        <v>126.9316</v>
      </c>
      <c r="EE53" s="76">
        <f>(ED53-FD53)/FD53</f>
        <v/>
      </c>
      <c r="EF53" s="1736" t="n">
        <v>131.9552</v>
      </c>
      <c r="EG53" s="76">
        <f>(EF53-FF53)/FF53</f>
        <v/>
      </c>
      <c r="EH53" s="1736" t="n">
        <v>128.7484</v>
      </c>
      <c r="EI53" s="76">
        <f>(EH53-FH53)/FH53</f>
        <v/>
      </c>
      <c r="EJ53" s="1736" t="n">
        <v>116.3915</v>
      </c>
      <c r="EK53" s="76">
        <f>(EJ53-FJ53)/FJ53</f>
        <v/>
      </c>
      <c r="EL53" s="1731">
        <f>DM53+DO53+DQ53+DT53+DV53+DX53+DZ53+EB53+ED53+EF53+EH53+EJ53</f>
        <v/>
      </c>
      <c r="EM53" s="76">
        <f>(EL53-FL53)/FL53</f>
        <v/>
      </c>
      <c r="EN53" s="1737" t="n">
        <v>3902</v>
      </c>
      <c r="EO53" s="76">
        <f>(EN53-FN53)/FN53</f>
        <v/>
      </c>
      <c r="EP53" s="1736" t="n">
        <v>0</v>
      </c>
      <c r="EQ53" s="76">
        <f>(EP53-FO53)/FO53</f>
        <v/>
      </c>
      <c r="ER53" s="1736" t="n">
        <v>188.45</v>
      </c>
      <c r="ES53" s="76">
        <f>(ER53-FP53)/FP53</f>
        <v/>
      </c>
      <c r="ET53" s="1736" t="n">
        <v>216.79</v>
      </c>
      <c r="EU53" s="76">
        <f>(ET53-FQ53)/FQ53</f>
        <v/>
      </c>
      <c r="EV53" s="1736" t="n">
        <v>211</v>
      </c>
      <c r="EW53" s="76">
        <f>(EV53-FR53)/FR53</f>
        <v/>
      </c>
      <c r="EX53" s="1736" t="n">
        <v>326</v>
      </c>
      <c r="EY53" s="76">
        <f>(EX53-FS53)/FS53</f>
        <v/>
      </c>
      <c r="EZ53" s="1736" t="n">
        <v>241.5</v>
      </c>
      <c r="FA53" s="76">
        <f>(EZ53-FT53)/FT53</f>
        <v/>
      </c>
      <c r="FB53" s="1736" t="n">
        <v>416.5</v>
      </c>
      <c r="FC53" s="76">
        <f>(FB53-FU53)/FU53</f>
        <v/>
      </c>
      <c r="FD53" s="1736" t="n">
        <v>343</v>
      </c>
      <c r="FE53" s="76">
        <f>(FD53-FV53)/FV53</f>
        <v/>
      </c>
      <c r="FF53" s="1736" t="n">
        <v>588.4299999999999</v>
      </c>
      <c r="FG53" s="76">
        <f>(FF53-FW53)/FW53</f>
        <v/>
      </c>
      <c r="FH53" s="1736" t="n">
        <v>438.83</v>
      </c>
      <c r="FI53" s="76">
        <f>(FH53-FY53)/FY53</f>
        <v/>
      </c>
      <c r="FJ53" s="1736" t="n">
        <v>348.948</v>
      </c>
      <c r="FK53" s="76">
        <f>(FJ53-GA53)/GA53</f>
        <v/>
      </c>
      <c r="FL53" s="1736">
        <f>EN53+EP53+ER53+ET53+EV53+EX53+EZ53+FB53+FD53+FF53+FH53+FJ53</f>
        <v/>
      </c>
      <c r="FM53" s="76">
        <f>(FL53-(FN53+FO53+FP53+FQ53+FR53+FS53+FT53+FU53+FV53+FW53+FY53+GA53))/(FN53+FO53+FP53+FQ53+FR53+FS53+FT53+FU53+FV53+FW53+FY53+GA53)</f>
        <v/>
      </c>
      <c r="FN53" s="1737" t="n">
        <v>4330</v>
      </c>
      <c r="FO53" s="1737" t="n">
        <v>6021</v>
      </c>
      <c r="FP53" s="1737" t="n">
        <v>4885</v>
      </c>
      <c r="FQ53" s="1737" t="n">
        <v>4021</v>
      </c>
      <c r="FR53" s="1737" t="n">
        <v>4794</v>
      </c>
      <c r="FS53" s="1737" t="n">
        <v>4339</v>
      </c>
      <c r="FT53" s="1738" t="inlineStr">
        <is>
          <t>4,571.0000</t>
        </is>
      </c>
      <c r="FU53" s="1738" t="inlineStr">
        <is>
          <t>4,471.0000</t>
        </is>
      </c>
      <c r="FV53" s="1738" t="inlineStr">
        <is>
          <t>4,897.0000</t>
        </is>
      </c>
      <c r="FW53" s="1738" t="inlineStr">
        <is>
          <t>4,280.0000</t>
        </is>
      </c>
      <c r="FX53" s="1668">
        <f>(FW53-GY53)/GY53</f>
        <v/>
      </c>
      <c r="FY53" s="1738" t="inlineStr">
        <is>
          <t>3,743.0000</t>
        </is>
      </c>
      <c r="FZ53" s="1668">
        <f>(FY53-HA53)/HA53</f>
        <v/>
      </c>
      <c r="GA53" s="1738" t="inlineStr">
        <is>
          <t>6,379.0000</t>
        </is>
      </c>
      <c r="GB53" s="1668">
        <f>(GA53-HC53)/HC53</f>
        <v/>
      </c>
      <c r="GC53" s="1726">
        <f>FN53+FO53+FP53+FQ53+FR53+FS53+FT53+FU53+FV53+FW53+FY53+GA53</f>
        <v/>
      </c>
      <c r="GD53" s="1739">
        <f>(GC53-HE53)/HE53</f>
        <v/>
      </c>
      <c r="GE53" s="1670" t="n"/>
      <c r="GF53" s="1639" t="n"/>
      <c r="GG53" s="1988" t="n">
        <v>4804</v>
      </c>
      <c r="GH53" s="76">
        <f>(GG53-HJ53)/HJ53</f>
        <v/>
      </c>
      <c r="GI53" s="1736" t="n">
        <v>6684</v>
      </c>
      <c r="GJ53" s="76">
        <f>(GI53-HL53)/HL53</f>
        <v/>
      </c>
      <c r="GK53" s="1736" t="n">
        <v>5419</v>
      </c>
      <c r="GL53" s="76">
        <f>(GK53-HN53)/HN53</f>
        <v/>
      </c>
      <c r="GM53" s="1736" t="n">
        <v>4463</v>
      </c>
      <c r="GN53" s="76">
        <f>(GM53-HP53)/HP53</f>
        <v/>
      </c>
      <c r="GO53" s="1736" t="n">
        <v>5318</v>
      </c>
      <c r="GP53" s="76">
        <f>(GO53-HR53)/HR53</f>
        <v/>
      </c>
      <c r="GQ53" s="1736" t="n">
        <v>4820</v>
      </c>
      <c r="GR53" s="76">
        <f>(GQ53-HU53)/HU53</f>
        <v/>
      </c>
      <c r="GS53" s="1736" t="n">
        <v>5077</v>
      </c>
      <c r="GT53" s="76">
        <f>(GS53-HW53)/HW53</f>
        <v/>
      </c>
      <c r="GU53" s="1736" t="n">
        <v>4962</v>
      </c>
      <c r="GV53" s="76">
        <f>(GU53-HY53)/HY53</f>
        <v/>
      </c>
      <c r="GW53" s="1736" t="n">
        <v>5432</v>
      </c>
      <c r="GX53" s="76">
        <f>(GW53-IA53)/IA53</f>
        <v/>
      </c>
      <c r="GY53" s="1736" t="n">
        <v>4753</v>
      </c>
      <c r="GZ53" s="76">
        <f>(GY53-IC53)/IC53</f>
        <v/>
      </c>
      <c r="HA53" s="1736" t="n">
        <v>4157</v>
      </c>
      <c r="HB53" s="76">
        <f>(HA53-IE53)/IE53</f>
        <v/>
      </c>
      <c r="HC53" s="1736" t="n">
        <v>7081</v>
      </c>
      <c r="HD53" s="76">
        <f>(HC53-IG53)/IG53</f>
        <v/>
      </c>
      <c r="HE53" s="1726">
        <f>GG53+GI53+GK53+GM53+GO53+GQ53+GS53+GU53+GW53+GY53+HA53+HC53</f>
        <v/>
      </c>
      <c r="HF53" s="1736">
        <f>HC53+HA53+GY53+GW53+GU53+GS53+GQ53+GO53+GM53+GK53+GI53+GG53</f>
        <v/>
      </c>
      <c r="HG53" s="1641" t="n"/>
      <c r="HH53" s="1661" t="n"/>
      <c r="HI53" s="1749" t="n"/>
      <c r="HJ53" s="1988" t="n">
        <v>5320</v>
      </c>
      <c r="HK53" s="1672">
        <f>(HJ53-IL53)/IL53</f>
        <v/>
      </c>
      <c r="HL53" s="1740" t="n">
        <v>7390</v>
      </c>
      <c r="HM53" s="1672">
        <f>(HL53-IN53)/IN53</f>
        <v/>
      </c>
      <c r="HN53" s="1740" t="n">
        <v>6003</v>
      </c>
      <c r="HO53" s="1678">
        <f>(HN53-IP53)/IP53</f>
        <v/>
      </c>
      <c r="HP53" s="1741" t="n">
        <v>4945</v>
      </c>
      <c r="HQ53" s="1555">
        <f>(HP53-IR53)/IR53</f>
        <v/>
      </c>
      <c r="HR53" s="1741" t="n">
        <v>5897</v>
      </c>
      <c r="HS53" s="1555">
        <f>(HR53-IT53)/IT53</f>
        <v/>
      </c>
      <c r="HT53" s="1678" t="n"/>
      <c r="HU53" s="1741" t="n">
        <v>5346</v>
      </c>
      <c r="HV53" s="1555">
        <f>(HU53-IV53)/IV53</f>
        <v/>
      </c>
      <c r="HW53" s="1741" t="n">
        <v>5636</v>
      </c>
      <c r="HX53" s="1555">
        <f>(HW53-IX53)/IX53</f>
        <v/>
      </c>
      <c r="HY53" s="1741" t="n">
        <v>5488</v>
      </c>
      <c r="HZ53" s="1677">
        <f>(HY53-IZ53)/IZ53</f>
        <v/>
      </c>
      <c r="IA53" s="1741" t="n">
        <v>6022</v>
      </c>
      <c r="IB53" s="1680">
        <f>(IA53-JB53)/JB53</f>
        <v/>
      </c>
      <c r="IC53" s="1741" t="n">
        <v>5271</v>
      </c>
      <c r="ID53" s="1760">
        <f>(IC53-JD53)/JD53</f>
        <v/>
      </c>
      <c r="IE53" s="1741" t="n">
        <v>4613</v>
      </c>
      <c r="IF53" s="1549">
        <f>(IE53-JF53)/JF53</f>
        <v/>
      </c>
      <c r="IG53" s="1736" t="n">
        <v>7854</v>
      </c>
      <c r="IH53" s="1549">
        <f>(IG53-JH53)/JH53</f>
        <v/>
      </c>
      <c r="II53" s="1983">
        <f>HJ53+HL53+HN53+HP53+HR53+HU53+HW53+HY53+IA53+IC53+IE53+IG53</f>
        <v/>
      </c>
      <c r="IJ53" s="76">
        <f>II53/JJ53-1</f>
        <v/>
      </c>
      <c r="IK53" s="1639" t="n"/>
      <c r="IL53" s="1988" t="n">
        <v>5906.3</v>
      </c>
      <c r="IM53" s="76">
        <f>IL53/JN53-1</f>
        <v/>
      </c>
      <c r="IN53" s="1736" t="n">
        <v>8203</v>
      </c>
      <c r="IO53" s="76">
        <f>IN53/JO53-1</f>
        <v/>
      </c>
      <c r="IP53" s="1736" t="n">
        <v>6664</v>
      </c>
      <c r="IQ53" s="1641">
        <f>(IP53-JP53)/JP53</f>
        <v/>
      </c>
      <c r="IR53" s="1777" t="n">
        <v>5474</v>
      </c>
      <c r="IS53" s="76">
        <f>(IR53-JQ53)/JQ53</f>
        <v/>
      </c>
      <c r="IT53" s="1777" t="n">
        <v>6530</v>
      </c>
      <c r="IU53" s="76">
        <f>(IT53-JR53)/JR53</f>
        <v/>
      </c>
      <c r="IV53" s="1777" t="n">
        <v>5920</v>
      </c>
      <c r="IW53" s="76">
        <f>(IV53-JS53)/JS53</f>
        <v/>
      </c>
      <c r="IX53" s="1777" t="n">
        <v>6245</v>
      </c>
      <c r="IY53" s="76">
        <f>(IX53-JT53)/JT53</f>
        <v/>
      </c>
      <c r="IZ53" s="1736" t="n">
        <v>6059</v>
      </c>
      <c r="JA53" s="76">
        <f>(IZ53-JU53)/JU53</f>
        <v/>
      </c>
      <c r="JB53" s="1736" t="n">
        <v>6669</v>
      </c>
      <c r="JC53" s="1641">
        <f>(JB53-JV53)/JV53</f>
        <v/>
      </c>
      <c r="JD53" s="1736" t="n">
        <v>5843</v>
      </c>
      <c r="JE53" s="1672">
        <f>(JD53-JW53)/JW53</f>
        <v/>
      </c>
      <c r="JF53" s="1736" t="n">
        <v>5111</v>
      </c>
      <c r="JG53" s="1672">
        <f>(JF53-JX53)/JX53</f>
        <v/>
      </c>
      <c r="JH53" s="1736" t="n">
        <v>8712</v>
      </c>
      <c r="JI53" s="1672">
        <f>(JH53-JY53)/JY53</f>
        <v/>
      </c>
      <c r="JJ53" s="1985">
        <f>JH53+JF53+JD53+JB53+IZ53+IX53+IV53+IT53+IR53+IP53+IN53+IL53</f>
        <v/>
      </c>
      <c r="JK53" s="1645">
        <f>JJ53/JM53-1</f>
        <v/>
      </c>
      <c r="JL53" s="1647" t="n"/>
      <c r="JM53" s="1988" t="n">
        <v>84461.8981512021</v>
      </c>
      <c r="JN53" s="1736" t="n">
        <v>6038.22689099671</v>
      </c>
      <c r="JO53" s="1736" t="n">
        <v>8297.155869929231</v>
      </c>
      <c r="JP53" s="1736" t="n">
        <v>7331.34855106402</v>
      </c>
      <c r="JQ53" s="1736" t="n">
        <v>6036.32098186592</v>
      </c>
      <c r="JR53" s="1736" t="n">
        <v>7186.55968281865</v>
      </c>
      <c r="JS53" s="1736" t="n">
        <v>6513.88867448743</v>
      </c>
      <c r="JT53" s="1736" t="n">
        <v>6895.31870465102</v>
      </c>
      <c r="JU53" s="1736" t="n">
        <v>6712.51596128929</v>
      </c>
      <c r="JV53" s="1736" t="n">
        <v>7394.99294669017</v>
      </c>
      <c r="JW53" s="1736" t="n">
        <v>6497.24229245953</v>
      </c>
      <c r="JX53" s="1736" t="n">
        <v>5705.348763987</v>
      </c>
      <c r="JY53" s="1736" t="n">
        <v>9852.978830963129</v>
      </c>
    </row>
    <row r="54" hidden="1" ht="28.8" customFormat="1" customHeight="1" s="258">
      <c r="A54" s="1536" t="inlineStr">
        <is>
          <t>天门市</t>
        </is>
      </c>
      <c r="B54" s="1593" t="inlineStr">
        <is>
          <t>客运量            （万人）</t>
        </is>
      </c>
      <c r="C54" s="1653" t="n">
        <v>3.0068</v>
      </c>
      <c r="D54" s="1595">
        <f>C54/T54-1</f>
        <v/>
      </c>
      <c r="E54" s="1659" t="n">
        <v>3.7154</v>
      </c>
      <c r="F54" s="1595">
        <f>E54/V54-1</f>
        <v/>
      </c>
      <c r="G54" s="1659" t="n">
        <v>3.4623</v>
      </c>
      <c r="H54" s="1595">
        <f>G54/X54-1</f>
        <v/>
      </c>
      <c r="I54" s="1659" t="n">
        <v>4.4253</v>
      </c>
      <c r="J54" s="1595">
        <f>I54/Z54-1</f>
        <v/>
      </c>
      <c r="K54" s="1659" t="n">
        <v>4.3403</v>
      </c>
      <c r="L54" s="1595">
        <f>K54/AB54-1</f>
      </c>
      <c r="M54" s="1659" t="n">
        <v>4.3662</v>
      </c>
      <c r="N54" s="1595">
        <f>M54/AD54-1</f>
      </c>
      <c r="O54" s="1659" t="n">
        <v>4.9799</v>
      </c>
      <c r="P54" s="1595">
        <f>O54/AF54-1</f>
      </c>
      <c r="Q54" s="1653">
        <f>G54+E54+C54+I54+K54+M54+O54</f>
      </c>
      <c r="R54" s="1595">
        <f>Q54/SUM(T54+V54+X54+Z54+AB54+AD54+AF54)-1</f>
      </c>
      <c r="S54" s="1595" t="n"/>
      <c r="T54" s="1653" t="n">
        <v>6.0417</v>
      </c>
      <c r="U54" s="1595">
        <f>T54/AU54-1</f>
        <v/>
      </c>
      <c r="V54" s="1653" t="n">
        <v>6.0284</v>
      </c>
      <c r="W54" s="1595">
        <f>V54/AW54-1</f>
        <v/>
      </c>
      <c r="X54" s="1653" t="n">
        <v>6.2222</v>
      </c>
      <c r="Y54" s="1595">
        <f>X54/AY54-1</f>
        <v/>
      </c>
      <c r="Z54" s="1653" t="n">
        <v>6.4656</v>
      </c>
      <c r="AA54" s="1595">
        <f>Z54/BA54-1</f>
        <v/>
      </c>
      <c r="AB54" s="1653" t="n">
        <v>5.876</v>
      </c>
      <c r="AC54" s="1595">
        <f>AB54/BC54-1</f>
        <v/>
      </c>
      <c r="AD54" s="1653" t="n">
        <v>5.4243</v>
      </c>
      <c r="AE54" s="1595">
        <f>AD54/BE54-1</f>
        <v/>
      </c>
      <c r="AF54" s="1653" t="n">
        <v>5.367</v>
      </c>
      <c r="AG54" s="1595">
        <f>AF54/BG54-1</f>
        <v/>
      </c>
      <c r="AH54" s="1653" t="n">
        <v>5.344</v>
      </c>
      <c r="AI54" s="1595">
        <f>AH54/BI54-1</f>
        <v/>
      </c>
      <c r="AJ54" s="1653" t="n">
        <v>5.0093</v>
      </c>
      <c r="AK54" s="1595">
        <f>AJ54/BK54-1</f>
        <v/>
      </c>
      <c r="AL54" s="1653" t="n">
        <v>4.5789</v>
      </c>
      <c r="AM54" s="1595">
        <f>AL54/BM54-1</f>
        <v/>
      </c>
      <c r="AN54" s="1653" t="n">
        <v>4.2379</v>
      </c>
      <c r="AO54" s="1595">
        <f>AN54/BO54-1</f>
        <v/>
      </c>
      <c r="AP54" s="1653" t="n">
        <v>3.6481</v>
      </c>
      <c r="AQ54" s="1595">
        <f>AP54/BQ54-1</f>
        <v/>
      </c>
      <c r="AR54" s="1748">
        <f>X54+T54+V54+Z54+AB54+AD54+AF54+AH54+AJ54+AL54+AN54+AP54</f>
      </c>
      <c r="AS54" s="1595">
        <f>AR54/(AU54+AW54+AY54+BA54+BC54+BE54+BG54+BI54+BK54+BM54+BO54+BQ54)-1</f>
        <v/>
      </c>
      <c r="AT54" s="1597" t="n"/>
      <c r="AU54" s="1704" t="n">
        <v>17.5175</v>
      </c>
      <c r="AV54" s="1598" t="n">
        <v>0.106776180698152</v>
      </c>
      <c r="AW54" s="1603" t="n">
        <v>19.9483</v>
      </c>
      <c r="AX54" s="1598">
        <f>AW54/BX54-1</f>
        <v/>
      </c>
      <c r="AY54" s="1603" t="n">
        <v>16.9053</v>
      </c>
      <c r="AZ54" s="1598">
        <f>AY54/BZ54-1</f>
        <v/>
      </c>
      <c r="BA54" s="1603" t="n">
        <v>11.4741</v>
      </c>
      <c r="BB54" s="1598">
        <f>BA54/CB54-1</f>
        <v/>
      </c>
      <c r="BC54" s="1705" t="n">
        <v>11.5349</v>
      </c>
      <c r="BD54" s="1598">
        <f>BC54/CD54-1</f>
        <v/>
      </c>
      <c r="BE54" s="1706" t="n">
        <v>9.992699999999999</v>
      </c>
      <c r="BF54" s="1598">
        <f>BE54/CF54-1</f>
        <v/>
      </c>
      <c r="BG54" s="1706" t="n">
        <v>10.0768</v>
      </c>
      <c r="BH54" s="1598">
        <f>BG54/CH54-1</f>
        <v/>
      </c>
      <c r="BI54" s="1706" t="n">
        <v>10.1093</v>
      </c>
      <c r="BJ54" s="1598">
        <f>BI54/CJ54-1</f>
        <v/>
      </c>
      <c r="BK54" s="1706" t="n">
        <v>9.0527</v>
      </c>
      <c r="BL54" s="1598">
        <f>BK54/CL54-1</f>
        <v/>
      </c>
      <c r="BM54" s="1706" t="n">
        <v>8.9724</v>
      </c>
      <c r="BN54" s="1598">
        <f>BM54/CN54-1</f>
        <v/>
      </c>
      <c r="BO54" s="1706" t="n">
        <v>8.7005</v>
      </c>
      <c r="BP54" s="1598">
        <f>BO54/CP54-1</f>
        <v/>
      </c>
      <c r="BQ54" s="1706" t="n">
        <v>5.3617</v>
      </c>
      <c r="BR54" s="1598">
        <f>BQ54/CR54-1</f>
        <v/>
      </c>
      <c r="BS54" s="1603">
        <f>AU54+AW54+AY54+BA54+BC54+BE54+BG54+BI54+BK54+BM54+BO54+BQ54</f>
        <v/>
      </c>
      <c r="BT54" s="1598">
        <f>BS54/CT54-1</f>
        <v/>
      </c>
      <c r="BU54" s="1601" t="n"/>
      <c r="BV54" s="1704" t="n">
        <v>15.8275</v>
      </c>
      <c r="BW54" s="1598">
        <f>BV54/CX54-1</f>
        <v/>
      </c>
      <c r="BX54" s="1704" t="n">
        <v>16.2449</v>
      </c>
      <c r="BY54" s="1598">
        <f>BX54/CY54-1</f>
        <v/>
      </c>
      <c r="BZ54" s="1603" t="n">
        <v>16.5493</v>
      </c>
      <c r="CA54" s="1598">
        <f>BZ54/CZ54-1</f>
        <v/>
      </c>
      <c r="CB54" s="1603" t="n">
        <v>16.5841</v>
      </c>
      <c r="CC54" s="1598" t="n">
        <v>-0.262689672649349</v>
      </c>
      <c r="CD54" s="1706" t="n">
        <v>17.7122</v>
      </c>
      <c r="CE54" s="1598">
        <f>CD54/DB54-1</f>
        <v/>
      </c>
      <c r="CF54" s="1706" t="n">
        <v>19.6798</v>
      </c>
      <c r="CG54" s="1598">
        <f>CF54/DC54-1</f>
        <v/>
      </c>
      <c r="CH54" s="1706" t="n">
        <v>21.0585</v>
      </c>
      <c r="CI54" s="1598">
        <f>CH54/DD54-1</f>
        <v/>
      </c>
      <c r="CJ54" s="1603" t="n">
        <v>21.735</v>
      </c>
      <c r="CK54" s="1598">
        <f>CJ54/DE54-1</f>
        <v/>
      </c>
      <c r="CL54" s="1603" t="n">
        <v>21.754</v>
      </c>
      <c r="CM54" s="1598">
        <f>CL54/DF54-1</f>
        <v/>
      </c>
      <c r="CN54" s="1603" t="n">
        <v>18.9445</v>
      </c>
      <c r="CO54" s="1598">
        <f>CN54/DG54-1</f>
        <v/>
      </c>
      <c r="CP54" s="1603" t="n">
        <v>18.6426</v>
      </c>
      <c r="CQ54" s="1598">
        <f>CP54/DH54-1</f>
        <v/>
      </c>
      <c r="CR54" s="1603" t="n">
        <v>18.1296</v>
      </c>
      <c r="CS54" s="1598">
        <f>CR54/DI54-1</f>
        <v/>
      </c>
      <c r="CT54" s="1603">
        <f>BV54+BX54+BZ54+CB54+CD54+CF54+CH54+CJ54+CL54+CN54+CP54+CR54</f>
        <v/>
      </c>
      <c r="CU54" s="1598">
        <f>CT54/SUM(CX54:DI54)-1</f>
        <v/>
      </c>
      <c r="CV54" s="1606">
        <f>CR54/CP54-1</f>
        <v/>
      </c>
      <c r="CW54" s="1606" t="n"/>
      <c r="CX54" s="1710" t="n">
        <v>31.7444</v>
      </c>
      <c r="CY54" s="1704" t="n">
        <v>31.9743</v>
      </c>
      <c r="CZ54" s="1704" t="n">
        <v>25.8842</v>
      </c>
      <c r="DA54" s="1704" t="n">
        <v>22.4927</v>
      </c>
      <c r="DB54" s="1603" t="n">
        <v>25.0087</v>
      </c>
      <c r="DC54" s="1603" t="n">
        <v>24.1559</v>
      </c>
      <c r="DD54" s="1603" t="n">
        <v>23.5447</v>
      </c>
      <c r="DE54" s="1603" t="n">
        <v>22.585</v>
      </c>
      <c r="DF54" s="1603" t="n">
        <v>24.4532</v>
      </c>
      <c r="DG54" s="1603" t="n">
        <v>23.8934</v>
      </c>
      <c r="DH54" s="1603" t="n">
        <v>19.9257</v>
      </c>
      <c r="DI54" s="1603" t="n">
        <v>16.2807</v>
      </c>
      <c r="DJ54" s="1603" t="n">
        <v>291.9429</v>
      </c>
      <c r="DK54" s="1609" t="n">
        <v>-0.314822972658671</v>
      </c>
      <c r="DL54" s="1610" t="n"/>
      <c r="DM54" s="1711" t="n">
        <v>40.2019</v>
      </c>
      <c r="DN54" s="1612">
        <f>(DM54-DV54)/DV54</f>
        <v/>
      </c>
      <c r="DO54" s="1712" t="n">
        <v>43.3684</v>
      </c>
      <c r="DP54" s="1614" t="n"/>
      <c r="DQ54" s="1712" t="n">
        <v>40.1391</v>
      </c>
      <c r="DR54" s="1614">
        <f>(DQ54-ER54)/ER54</f>
        <v/>
      </c>
      <c r="DS54" s="1712">
        <f>DM54+DO54+DQ54</f>
        <v/>
      </c>
      <c r="DT54" s="1712" t="n">
        <v>37.9314</v>
      </c>
      <c r="DU54" s="1614">
        <f>(DT54-ET54)/ET54</f>
        <v/>
      </c>
      <c r="DV54" s="1712" t="n">
        <v>35.9593</v>
      </c>
      <c r="DW54" s="1614">
        <f>(DV54-EV54)/EV54</f>
        <v/>
      </c>
      <c r="DX54" s="1712" t="n">
        <v>30.3841</v>
      </c>
      <c r="DY54" s="1614">
        <f>(DX54-EX54)/EX54</f>
        <v/>
      </c>
      <c r="DZ54" s="1712" t="n">
        <v>32.6982</v>
      </c>
      <c r="EA54" s="1614">
        <f>(DZ54-EZ54)/EZ54</f>
        <v/>
      </c>
      <c r="EB54" s="1712" t="n">
        <v>33.8099</v>
      </c>
      <c r="EC54" s="1614">
        <f>(EB54-FB54)/FB54</f>
        <v/>
      </c>
      <c r="ED54" s="1712" t="n">
        <v>34.4339</v>
      </c>
      <c r="EE54" s="1614">
        <f>(ED54-FD54)/FD54</f>
        <v/>
      </c>
      <c r="EF54" s="1712" t="n">
        <v>35.5022</v>
      </c>
      <c r="EG54" s="1614">
        <f>(EF54-FF54)/FF54</f>
        <v/>
      </c>
      <c r="EH54" s="1712" t="n">
        <v>31.218</v>
      </c>
      <c r="EI54" s="1614">
        <f>(EH54-FH54)/FH54</f>
        <v/>
      </c>
      <c r="EJ54" s="1712" t="n">
        <v>30.4375</v>
      </c>
      <c r="EK54" s="1614">
        <f>(EJ54-FJ54)/FJ54</f>
        <v/>
      </c>
      <c r="EL54" s="1709">
        <f>DM54+DO54+DQ54+DT54+DV54+DX54+DZ54+EB54+ED54+EF54+EH54+EJ54</f>
        <v/>
      </c>
      <c r="EM54" s="1614">
        <f>(EL54-FL54)/FL54</f>
        <v/>
      </c>
      <c r="EN54" s="1717" t="n">
        <v>194</v>
      </c>
      <c r="EO54" s="1614">
        <f>(EN54-FN54)/FN54</f>
        <v/>
      </c>
      <c r="EP54" s="1712" t="n">
        <v>0</v>
      </c>
      <c r="EQ54" s="1614">
        <f>(EP54-FO54)/FO54</f>
        <v/>
      </c>
      <c r="ER54" s="1712" t="n">
        <v>0.7</v>
      </c>
      <c r="ES54" s="1614">
        <f>(ER54-FP54)/FP54</f>
        <v/>
      </c>
      <c r="ET54" s="1712" t="n">
        <v>33</v>
      </c>
      <c r="EU54" s="1614">
        <f>(ET54-FQ54)/FQ54</f>
        <v/>
      </c>
      <c r="EV54" s="1712" t="n">
        <v>41</v>
      </c>
      <c r="EW54" s="1614">
        <f>(EV54-FR54)/FR54</f>
        <v/>
      </c>
      <c r="EX54" s="1712" t="n">
        <v>39</v>
      </c>
      <c r="EY54" s="1614">
        <f>(EX54-FS54)/FS54</f>
        <v/>
      </c>
      <c r="EZ54" s="1712" t="n">
        <v>36</v>
      </c>
      <c r="FA54" s="1614">
        <f>(EZ54-FT54)/FT54</f>
        <v/>
      </c>
      <c r="FB54" s="1712" t="n">
        <v>40</v>
      </c>
      <c r="FC54" s="1614">
        <f>(FB54-FU54)/FU54</f>
        <v/>
      </c>
      <c r="FD54" s="1712" t="n">
        <v>39</v>
      </c>
      <c r="FE54" s="1614">
        <f>(FD54-FV54)/FV54</f>
        <v/>
      </c>
      <c r="FF54" s="1712" t="n">
        <v>40.1699</v>
      </c>
      <c r="FG54" s="1614">
        <f>(FF54-FW54)/FW54</f>
        <v/>
      </c>
      <c r="FH54" s="1712" t="n">
        <v>42.4303</v>
      </c>
      <c r="FI54" s="1614">
        <f>(FH54-FY54)/FY54</f>
        <v/>
      </c>
      <c r="FJ54" s="1712" t="n">
        <v>42.0091</v>
      </c>
      <c r="FK54" s="1614">
        <f>(FJ54-GA54)/GA54</f>
        <v/>
      </c>
      <c r="FL54" s="1712">
        <f>EN54+EP54+ER54+ET54+EV54+EX54+EZ54+FB54+FD54+FF54+FH54+FJ54</f>
        <v/>
      </c>
      <c r="FM54" s="1614">
        <f>(FL54-(FN54+FO54+FP54+FQ54+FR54+FS54+FT54+FU54+FV54+FW54+FY54+GA54))/(FN54+FO54+FP54+FQ54+FR54+FS54+FT54+FU54+FV54+FW54+FY54+GA54)</f>
        <v/>
      </c>
      <c r="FN54" s="1717" t="n">
        <v>195</v>
      </c>
      <c r="FO54" s="1717" t="n">
        <v>265</v>
      </c>
      <c r="FP54" s="1717" t="n">
        <v>201</v>
      </c>
      <c r="FQ54" s="1717" t="n">
        <v>162</v>
      </c>
      <c r="FR54" s="1717" t="n">
        <v>162</v>
      </c>
      <c r="FS54" s="1717" t="n">
        <v>165</v>
      </c>
      <c r="FT54" s="1620" t="inlineStr">
        <is>
          <t>161.0000</t>
        </is>
      </c>
      <c r="FU54" s="1620" t="inlineStr">
        <is>
          <t>158.0000</t>
        </is>
      </c>
      <c r="FV54" s="1620" t="inlineStr">
        <is>
          <t>163.0000</t>
        </is>
      </c>
      <c r="FW54" s="1620" t="inlineStr">
        <is>
          <t>164.0000</t>
        </is>
      </c>
      <c r="FX54" s="1621">
        <f>(FW54-GY54)/GY54</f>
        <v/>
      </c>
      <c r="FY54" s="1620" t="inlineStr">
        <is>
          <t>145.0000</t>
        </is>
      </c>
      <c r="FZ54" s="1621">
        <f>(FY54-HA54)/HA54</f>
        <v/>
      </c>
      <c r="GA54" s="1620" t="inlineStr">
        <is>
          <t>170.0000</t>
        </is>
      </c>
      <c r="GB54" s="1621">
        <f>(GA54-HC54)/HC54</f>
        <v/>
      </c>
      <c r="GC54" s="1717">
        <f>FN54+FO54+FP54+FQ54+FR54+FS54+FT54+FU54+FV54+FW54+FY54+GA54</f>
        <v/>
      </c>
      <c r="GD54" s="1623">
        <f>(GC54-HE54)/HE54</f>
        <v/>
      </c>
      <c r="GE54" s="1560" t="n"/>
      <c r="GF54" s="1624" t="n"/>
      <c r="GG54" s="1980" t="n">
        <v>199.5</v>
      </c>
      <c r="GH54" s="1621">
        <f>(GG54-HJ54)/HJ54</f>
        <v/>
      </c>
      <c r="GI54" s="1717" t="n">
        <v>273</v>
      </c>
      <c r="GJ54" s="1621">
        <f>(GI54-HL54)/HL54</f>
        <v/>
      </c>
      <c r="GK54" s="1717" t="n">
        <v>216.2</v>
      </c>
      <c r="GL54" s="1621">
        <f>(GK54-HN54)/HN54</f>
        <v/>
      </c>
      <c r="GM54" s="1717" t="n">
        <v>172</v>
      </c>
      <c r="GN54" s="1621">
        <f>(GM54-HP54)/HP54</f>
        <v/>
      </c>
      <c r="GO54" s="1717" t="n">
        <v>172</v>
      </c>
      <c r="GP54" s="1621">
        <f>(GO54-HR54)/HR54</f>
        <v/>
      </c>
      <c r="GQ54" s="1717" t="n">
        <v>177</v>
      </c>
      <c r="GR54" s="1621">
        <f>(GQ54-HU54)/HU54</f>
        <v/>
      </c>
      <c r="GS54" s="1717" t="n">
        <v>173</v>
      </c>
      <c r="GT54" s="1621">
        <f>(GS54-HW54)/HW54</f>
        <v/>
      </c>
      <c r="GU54" s="1717" t="n">
        <v>169</v>
      </c>
      <c r="GV54" s="1621">
        <f>(GU54-HY54)/HY54</f>
        <v/>
      </c>
      <c r="GW54" s="1717" t="n">
        <v>168</v>
      </c>
      <c r="GX54" s="1621">
        <f>(GW54-IA54)/IA54</f>
        <v/>
      </c>
      <c r="GY54" s="1717" t="n">
        <v>171</v>
      </c>
      <c r="GZ54" s="1621">
        <f>(GY54-IC54)/IC54</f>
        <v/>
      </c>
      <c r="HA54" s="1717" t="n">
        <v>155</v>
      </c>
      <c r="HB54" s="1621">
        <f>(HA54-IE54)/IE54</f>
        <v/>
      </c>
      <c r="HC54" s="1717" t="n">
        <v>182</v>
      </c>
      <c r="HD54" s="1621">
        <f>(HC54-IG54)/IG54</f>
        <v/>
      </c>
      <c r="HE54" s="1717">
        <f>GG54+GI54+GK54+GM54+GO54+GQ54+GS54+GU54+GW54+GY54+HA54+HC54</f>
        <v/>
      </c>
      <c r="HF54" s="1717">
        <f>HC54+HA54+GY54+GW54+GU54+GS54+GQ54+GO54+GM54+GK54+GI54+GG54</f>
        <v/>
      </c>
      <c r="HG54" s="1623" t="n"/>
      <c r="HH54" s="1610" t="n"/>
      <c r="HI54" s="1743" t="n"/>
      <c r="HJ54" s="1980" t="n">
        <v>199</v>
      </c>
      <c r="HK54" s="1626">
        <f>(HJ54-IL54)/IL54</f>
        <v/>
      </c>
      <c r="HL54" s="1719" t="n">
        <v>272</v>
      </c>
      <c r="HM54" s="1626">
        <f>(HL54-IN54)/IN54</f>
        <v/>
      </c>
      <c r="HN54" s="1719" t="n">
        <v>216</v>
      </c>
      <c r="HO54" s="1723">
        <f>(HN54-IP54)/IP54</f>
        <v/>
      </c>
      <c r="HP54" s="1721" t="n">
        <v>172</v>
      </c>
      <c r="HQ54" s="1722">
        <f>(HP54-IR54)/IR54</f>
        <v/>
      </c>
      <c r="HR54" s="1721" t="n">
        <v>172</v>
      </c>
      <c r="HS54" s="1722">
        <f>(HR54-IT54)/IT54</f>
        <v/>
      </c>
      <c r="HT54" s="1723" t="n"/>
      <c r="HU54" s="1721" t="n">
        <v>181</v>
      </c>
      <c r="HV54" s="1722">
        <f>(HU54-IV54)/IV54</f>
        <v/>
      </c>
      <c r="HW54" s="1721" t="n">
        <v>177</v>
      </c>
      <c r="HX54" s="1722">
        <f>(HW54-IX54)/IX54</f>
        <v/>
      </c>
      <c r="HY54" s="1721" t="n">
        <v>173</v>
      </c>
      <c r="HZ54" s="1637">
        <f>(HY54-IZ54)/IZ54</f>
        <v/>
      </c>
      <c r="IA54" s="1721" t="n">
        <v>172</v>
      </c>
      <c r="IB54" s="1637">
        <f>(IA54-JB54)/JB54</f>
        <v/>
      </c>
      <c r="IC54" s="1721" t="n">
        <v>178</v>
      </c>
      <c r="ID54" s="1623">
        <f>(IC54-JD54)/JD54</f>
        <v/>
      </c>
      <c r="IE54" s="1721" t="n">
        <v>161</v>
      </c>
      <c r="IF54" s="1637">
        <f>(IE54-JF54)/JF54</f>
        <v/>
      </c>
      <c r="IG54" s="1831" t="n">
        <v>189</v>
      </c>
      <c r="IH54" s="1549">
        <f>(IG54-JH54)/JH54</f>
        <v/>
      </c>
      <c r="II54" s="1983">
        <f>HJ54+HL54+HN54+HP54+HR54+HU54+HW54+HY54+IA54+IC54+IE54+IG54</f>
        <v/>
      </c>
      <c r="IJ54" s="76">
        <f>II54/JJ54-1</f>
        <v/>
      </c>
      <c r="IK54" s="1639" t="n"/>
      <c r="IL54" s="1991" t="n">
        <v>195</v>
      </c>
      <c r="IM54" s="1668">
        <f>IL54/JN54-1</f>
        <v/>
      </c>
      <c r="IN54" s="1726" t="n">
        <v>268</v>
      </c>
      <c r="IO54" s="1668">
        <f>IN54/JO54-1</f>
        <v/>
      </c>
      <c r="IP54" s="1726" t="n">
        <v>214</v>
      </c>
      <c r="IQ54" s="1641">
        <f>(IP54-JP54)/JP54</f>
        <v/>
      </c>
      <c r="IR54" s="1773" t="n">
        <v>170</v>
      </c>
      <c r="IS54" s="1668">
        <f>(IR54-JQ54)/JQ54</f>
        <v/>
      </c>
      <c r="IT54" s="1773" t="n">
        <v>171</v>
      </c>
      <c r="IU54" s="1668">
        <f>(IT54-JR54)/JR54</f>
        <v/>
      </c>
      <c r="IV54" s="1773" t="n">
        <v>180</v>
      </c>
      <c r="IW54" s="1668">
        <f>(IV54-JS54)/JS54</f>
        <v/>
      </c>
      <c r="IX54" s="1773" t="n">
        <v>176</v>
      </c>
      <c r="IY54" s="1668">
        <f>(IX54-JT54)/JT54</f>
        <v/>
      </c>
      <c r="IZ54" s="1726" t="n">
        <v>172</v>
      </c>
      <c r="JA54" s="1668">
        <f>(IZ54-JU54)/JU54</f>
        <v/>
      </c>
      <c r="JB54" s="1726" t="n">
        <v>171</v>
      </c>
      <c r="JC54" s="1727">
        <f>(JB54-JV54)/JV54</f>
        <v/>
      </c>
      <c r="JD54" s="1726" t="n">
        <v>177</v>
      </c>
      <c r="JE54" s="1729">
        <f>(JD54-JW54)/JW54</f>
        <v/>
      </c>
      <c r="JF54" s="1717" t="n">
        <v>159</v>
      </c>
      <c r="JG54" s="1626">
        <f>(JF54-JX54)/JX54</f>
        <v/>
      </c>
      <c r="JH54" s="1730" t="n">
        <v>187</v>
      </c>
      <c r="JI54" s="1623">
        <f>(JH54-JY54)/JY54</f>
        <v/>
      </c>
      <c r="JJ54" s="1985">
        <f>JH54+JF54+JD54+JB54+IZ54+IX54+IV54+IT54+IR54+IP54+IN54+IL54</f>
        <v/>
      </c>
      <c r="JK54" s="1645">
        <f>JJ54/JM54-1</f>
        <v/>
      </c>
      <c r="JL54" s="1647" t="n"/>
      <c r="JM54" s="1981" t="n">
        <v>2190.45478715167</v>
      </c>
      <c r="JN54" s="1712" t="n">
        <v>188.698416212672</v>
      </c>
      <c r="JO54" s="1712" t="n">
        <v>259.018340262602</v>
      </c>
      <c r="JP54" s="1712" t="n">
        <v>208.081034810653</v>
      </c>
      <c r="JQ54" s="1712" t="n">
        <v>165.004710298606</v>
      </c>
      <c r="JR54" s="1712" t="n">
        <v>164.842829714567</v>
      </c>
      <c r="JS54" s="1712" t="n">
        <v>174.83628688678</v>
      </c>
      <c r="JT54" s="1712" t="n">
        <v>174.403174695489</v>
      </c>
      <c r="JU54" s="1712" t="n">
        <v>168.62543877673</v>
      </c>
      <c r="JV54" s="1712" t="n">
        <v>169.426828444691</v>
      </c>
      <c r="JW54" s="1712" t="n">
        <v>175.100496033373</v>
      </c>
      <c r="JX54" s="1712" t="n">
        <v>156.75314818146</v>
      </c>
      <c r="JY54" s="1712" t="n">
        <v>185.664082834045</v>
      </c>
    </row>
    <row r="55" hidden="1" ht="28.8" customFormat="1" customHeight="1" s="953">
      <c r="A55" s="1978" t="n"/>
      <c r="B55" s="1337" t="inlineStr">
        <is>
          <t>旅客周转量        （万人公里）</t>
        </is>
      </c>
      <c r="C55" s="1659" t="n">
        <v>524.6797</v>
      </c>
      <c r="D55" s="1595">
        <f>C55/T55-1</f>
        <v/>
      </c>
      <c r="E55" s="1659" t="n">
        <v>1354.6626</v>
      </c>
      <c r="F55" s="1595">
        <f>E55/V55-1</f>
        <v/>
      </c>
      <c r="G55" s="1659" t="n">
        <v>1233.6733</v>
      </c>
      <c r="H55" s="1595">
        <f>G55/X55-1</f>
        <v/>
      </c>
      <c r="I55" s="1659" t="n">
        <v>2058.7247</v>
      </c>
      <c r="J55" s="1595">
        <f>I55/Z55-1</f>
        <v/>
      </c>
      <c r="K55" s="1659" t="n">
        <v>1725.1329</v>
      </c>
      <c r="L55" s="1595">
        <f>K55/AB55-1</f>
      </c>
      <c r="M55" s="1659" t="n">
        <v>2213.7637</v>
      </c>
      <c r="N55" s="1595">
        <f>M55/AD55-1</f>
      </c>
      <c r="O55" s="1659" t="n">
        <v>1713.2135</v>
      </c>
      <c r="P55" s="1595">
        <f>O55/AF55-1</f>
      </c>
      <c r="Q55" s="1653">
        <f>G55+E55+C55+I55+K55+M55+O55</f>
      </c>
      <c r="R55" s="1595">
        <f>Q55/SUM(T55+V55+X55+Z55+AB55+AD55+AF55)-1</f>
      </c>
      <c r="S55" s="1595" t="n"/>
      <c r="T55" s="1659" t="n">
        <v>928.4075</v>
      </c>
      <c r="U55" s="1683">
        <f>T55/AU55-1</f>
        <v/>
      </c>
      <c r="V55" s="1732" t="n">
        <v>1134.5599</v>
      </c>
      <c r="W55" s="1684">
        <f>V55/AW55-1</f>
        <v/>
      </c>
      <c r="X55" s="1732" t="n">
        <v>661.135</v>
      </c>
      <c r="Y55" s="1684">
        <f>X55/AY55-1</f>
        <v/>
      </c>
      <c r="Z55" s="1732" t="n">
        <v>782.6673</v>
      </c>
      <c r="AA55" s="1684">
        <f>Z55/BA55-1</f>
        <v/>
      </c>
      <c r="AB55" s="1732" t="n">
        <v>594.8898</v>
      </c>
      <c r="AC55" s="1684">
        <f>AB55/BC55-1</f>
        <v/>
      </c>
      <c r="AD55" s="1732" t="n">
        <v>499.1363</v>
      </c>
      <c r="AE55" s="1684">
        <f>AD55/BE55-1</f>
        <v/>
      </c>
      <c r="AF55" s="1732" t="n">
        <v>977.6583000000001</v>
      </c>
      <c r="AG55" s="1684">
        <f>AF55/BG55-1</f>
        <v/>
      </c>
      <c r="AH55" s="1732" t="n">
        <v>992.5601</v>
      </c>
      <c r="AI55" s="1684">
        <f>AH55/BI55-1</f>
        <v/>
      </c>
      <c r="AJ55" s="1732" t="n">
        <v>754.3291</v>
      </c>
      <c r="AK55" s="1684">
        <f>AJ55/BK55-1</f>
        <v/>
      </c>
      <c r="AL55" s="1732" t="n">
        <v>935.997</v>
      </c>
      <c r="AM55" s="1684">
        <f>AL55/BM55-1</f>
        <v/>
      </c>
      <c r="AN55" s="1732" t="n">
        <v>601.1448</v>
      </c>
      <c r="AO55" s="1684">
        <f>AN55/BO55-1</f>
        <v/>
      </c>
      <c r="AP55" s="1732" t="n">
        <v>420.0929</v>
      </c>
      <c r="AQ55" s="1684">
        <f>AP55/BQ55-1</f>
        <v/>
      </c>
      <c r="AR55" s="1748">
        <f>X55+T55+V55+Z55+AB55+AD55+AF55+AH55+AJ55+AL55+AN55+AP55</f>
      </c>
      <c r="AS55" s="1595">
        <f>AR55/(AU55+AW55+AY55+BA55+BC55+BE55+BG55+BI55+BK55+BM55+BO55+BQ55)-1</f>
        <v/>
      </c>
      <c r="AT55" s="1597" t="n"/>
      <c r="AU55" s="1732" t="n">
        <v>999.6922</v>
      </c>
      <c r="AV55" s="1683" t="n">
        <v>0.266144449248831</v>
      </c>
      <c r="AW55" s="1697" t="n">
        <v>1182.9721</v>
      </c>
      <c r="AX55" s="1684">
        <f>AW55/BX55-1</f>
        <v/>
      </c>
      <c r="AY55" s="1697" t="n">
        <v>958.7643</v>
      </c>
      <c r="AZ55" s="1684">
        <f>AY55/BZ55-1</f>
        <v/>
      </c>
      <c r="BA55" s="1697" t="n">
        <v>777.1591</v>
      </c>
      <c r="BB55" s="1684">
        <f>BA55/CB55-1</f>
        <v/>
      </c>
      <c r="BC55" s="1733" t="n">
        <v>924.629</v>
      </c>
      <c r="BD55" s="1684">
        <f>BC55/CD55-1</f>
        <v/>
      </c>
      <c r="BE55" s="1659" t="n">
        <v>742.5202</v>
      </c>
      <c r="BF55" s="1684">
        <f>BE55/CF55-1</f>
        <v/>
      </c>
      <c r="BG55" s="1659" t="n">
        <v>670.8997000000001</v>
      </c>
      <c r="BH55" s="1684">
        <f>BG55/CH55-1</f>
        <v/>
      </c>
      <c r="BI55" s="1659" t="n">
        <v>806.4305000000001</v>
      </c>
      <c r="BJ55" s="1684">
        <f>BI55/CJ55-1</f>
        <v/>
      </c>
      <c r="BK55" s="1659" t="n">
        <v>742.2819</v>
      </c>
      <c r="BL55" s="1684">
        <f>BK55/CL55-1</f>
        <v/>
      </c>
      <c r="BM55" s="1659" t="n">
        <v>765.7492</v>
      </c>
      <c r="BN55" s="1684">
        <f>BM55/CN55-1</f>
        <v/>
      </c>
      <c r="BO55" s="1659" t="n">
        <v>737.2532</v>
      </c>
      <c r="BP55" s="1684">
        <f>BO55/CP55-1</f>
        <v/>
      </c>
      <c r="BQ55" s="1659" t="n">
        <v>408.5583</v>
      </c>
      <c r="BR55" s="1684">
        <f>BQ55/CR55-1</f>
        <v/>
      </c>
      <c r="BS55" s="1653">
        <f>AU55+AW55+AY55+BA55+BC55+BE55+BG55+BI55+BK55+BM55+BO55+BQ55</f>
        <v/>
      </c>
      <c r="BT55" s="1595">
        <f>BS55/CT55-1</f>
        <v/>
      </c>
      <c r="BU55" s="1651" t="n"/>
      <c r="BV55" s="1732" t="n">
        <v>789.5562</v>
      </c>
      <c r="BW55" s="1684">
        <f>BV55/CX55-1</f>
        <v/>
      </c>
      <c r="BX55" s="1732" t="n">
        <v>815.3828999999999</v>
      </c>
      <c r="BY55" s="1684">
        <f>BX55/CY55-1</f>
        <v/>
      </c>
      <c r="BZ55" s="1697" t="n">
        <v>745.3253999999999</v>
      </c>
      <c r="CA55" s="1595">
        <f>BZ55/CZ55-1</f>
        <v/>
      </c>
      <c r="CB55" s="1653" t="n">
        <v>746.3893</v>
      </c>
      <c r="CC55" s="1595" t="n">
        <v>-0.281430270780672</v>
      </c>
      <c r="CD55" s="1659" t="n">
        <v>803.0515</v>
      </c>
      <c r="CE55" s="1595">
        <f>CD55/DB55-1</f>
        <v/>
      </c>
      <c r="CF55" s="1659" t="n">
        <v>880.8514</v>
      </c>
      <c r="CG55" s="1595">
        <f>CF55/DC55-1</f>
        <v/>
      </c>
      <c r="CH55" s="1659" t="n">
        <v>981.6525</v>
      </c>
      <c r="CI55" s="1595">
        <f>CH55/DD55-1</f>
        <v/>
      </c>
      <c r="CJ55" s="1653" t="n">
        <v>1007.2659</v>
      </c>
      <c r="CK55" s="1595">
        <f>CJ55/DE55-1</f>
        <v/>
      </c>
      <c r="CL55" s="1653" t="n">
        <v>1037.3471</v>
      </c>
      <c r="CM55" s="1595">
        <f>CL55/DF55-1</f>
        <v/>
      </c>
      <c r="CN55" s="1653" t="n">
        <v>910.8361</v>
      </c>
      <c r="CO55" s="1595">
        <f>CN55/DG55-1</f>
        <v/>
      </c>
      <c r="CP55" s="1653" t="n">
        <v>937.8776</v>
      </c>
      <c r="CQ55" s="1595">
        <f>CP55/DH55-1</f>
        <v/>
      </c>
      <c r="CR55" s="1653" t="n">
        <v>1021.4258</v>
      </c>
      <c r="CS55" s="1595">
        <f>CR55/DI55-1</f>
        <v/>
      </c>
      <c r="CT55" s="1653">
        <f>BV55+BX55+BZ55+CB55+CD55+CF55+CH55+CJ55+CL55+CN55+CP55+CR55</f>
        <v/>
      </c>
      <c r="CU55" s="1595">
        <f>CT55/SUM(CX55:DI55)-1</f>
        <v/>
      </c>
      <c r="CV55" s="1657">
        <f>CR55/CP55-1</f>
        <v/>
      </c>
      <c r="CW55" s="1657" t="n"/>
      <c r="CX55" s="1734" t="n">
        <v>1589.5527</v>
      </c>
      <c r="CY55" s="1732" t="n">
        <v>1697.5424</v>
      </c>
      <c r="CZ55" s="1732" t="n">
        <v>1189.8565</v>
      </c>
      <c r="DA55" s="1732" t="n">
        <v>1038.7152</v>
      </c>
      <c r="DB55" s="1697" t="n">
        <v>1103.5851</v>
      </c>
      <c r="DC55" s="1697" t="n">
        <v>1055.7169</v>
      </c>
      <c r="DD55" s="1697" t="n">
        <v>1030.547</v>
      </c>
      <c r="DE55" s="1697" t="n">
        <v>978.5631</v>
      </c>
      <c r="DF55" s="1697" t="n">
        <v>1081.0034</v>
      </c>
      <c r="DG55" s="1697" t="n">
        <v>1034.0007</v>
      </c>
      <c r="DH55" s="1697" t="n">
        <v>847.9186999999999</v>
      </c>
      <c r="DI55" s="1697" t="n">
        <v>729.6944999999999</v>
      </c>
      <c r="DJ55" s="1697" t="n">
        <v>13376.6962</v>
      </c>
      <c r="DK55" s="1702" t="n">
        <v>-0.336901818145766</v>
      </c>
      <c r="DL55" s="1661" t="n"/>
      <c r="DM55" s="1735" t="n">
        <v>1916.7306</v>
      </c>
      <c r="DN55" s="219">
        <f>(DM55-DV55)/DV55</f>
        <v/>
      </c>
      <c r="DO55" s="1736" t="n">
        <v>1957.7134</v>
      </c>
      <c r="DP55" s="76" t="n"/>
      <c r="DQ55" s="1736" t="n">
        <v>1901.5511</v>
      </c>
      <c r="DR55" s="76">
        <f>(DQ55-ER55)/ER55</f>
        <v/>
      </c>
      <c r="DS55" s="1736">
        <f>DM55+DO55+DQ55</f>
        <v/>
      </c>
      <c r="DT55" s="1736" t="n">
        <v>1796.9656</v>
      </c>
      <c r="DU55" s="76">
        <f>(DT55-ET55)/ET55</f>
        <v/>
      </c>
      <c r="DV55" s="1736" t="n">
        <v>1797.9837</v>
      </c>
      <c r="DW55" s="76">
        <f>(DV55-EV55)/EV55</f>
        <v/>
      </c>
      <c r="DX55" s="1736" t="n">
        <v>1367.7762</v>
      </c>
      <c r="DY55" s="76">
        <f>(DX55-EX55)/EX55</f>
        <v/>
      </c>
      <c r="DZ55" s="1736" t="n">
        <v>1497.037</v>
      </c>
      <c r="EA55" s="76">
        <f>(DZ55-EZ55)/EZ55</f>
        <v/>
      </c>
      <c r="EB55" s="1736" t="n">
        <v>1682.8486</v>
      </c>
      <c r="EC55" s="76">
        <f>(EB55-FB55)/FB55</f>
        <v/>
      </c>
      <c r="ED55" s="1736" t="n">
        <v>1688.1874</v>
      </c>
      <c r="EE55" s="76">
        <f>(ED55-FD55)/FD55</f>
        <v/>
      </c>
      <c r="EF55" s="1736" t="n">
        <v>1722.4508</v>
      </c>
      <c r="EG55" s="76">
        <f>(EF55-FF55)/FF55</f>
        <v/>
      </c>
      <c r="EH55" s="1736" t="n">
        <v>1430.8218</v>
      </c>
      <c r="EI55" s="76">
        <f>(EH55-FH55)/FH55</f>
        <v/>
      </c>
      <c r="EJ55" s="1736" t="n">
        <v>1412.9588</v>
      </c>
      <c r="EK55" s="76">
        <f>(EJ55-FJ55)/FJ55</f>
        <v/>
      </c>
      <c r="EL55" s="1731">
        <f>DM55+DO55+DQ55+DT55+DV55+DX55+DZ55+EB55+ED55+EF55+EH55+EJ55</f>
        <v/>
      </c>
      <c r="EM55" s="76">
        <f>(EL55-FL55)/FL55</f>
        <v/>
      </c>
      <c r="EN55" s="1737" t="n">
        <v>7280</v>
      </c>
      <c r="EO55" s="76">
        <f>(EN55-FN55)/FN55</f>
        <v/>
      </c>
      <c r="EP55" s="1736" t="n">
        <v>0</v>
      </c>
      <c r="EQ55" s="76">
        <f>(EP55-FO55)/FO55</f>
        <v/>
      </c>
      <c r="ER55" s="1736" t="n">
        <v>355</v>
      </c>
      <c r="ES55" s="76">
        <f>(ER55-FP55)/FP55</f>
        <v/>
      </c>
      <c r="ET55" s="1736" t="n">
        <v>1420</v>
      </c>
      <c r="EU55" s="76">
        <f>(ET55-FQ55)/FQ55</f>
        <v/>
      </c>
      <c r="EV55" s="1736" t="n">
        <v>1810</v>
      </c>
      <c r="EW55" s="76">
        <f>(EV55-FR55)/FR55</f>
        <v/>
      </c>
      <c r="EX55" s="1736" t="n">
        <v>1710</v>
      </c>
      <c r="EY55" s="76">
        <f>(EX55-FS55)/FS55</f>
        <v/>
      </c>
      <c r="EZ55" s="1736" t="n">
        <v>1650</v>
      </c>
      <c r="FA55" s="76">
        <f>(EZ55-FT55)/FT55</f>
        <v/>
      </c>
      <c r="FB55" s="1736" t="n">
        <v>1750</v>
      </c>
      <c r="FC55" s="76">
        <f>(FB55-FU55)/FU55</f>
        <v/>
      </c>
      <c r="FD55" s="1736" t="n">
        <v>1720</v>
      </c>
      <c r="FE55" s="76">
        <f>(FD55-FV55)/FV55</f>
        <v/>
      </c>
      <c r="FF55" s="1736" t="n">
        <v>1793.2587</v>
      </c>
      <c r="FG55" s="76">
        <f>(FF55-FW55)/FW55</f>
        <v/>
      </c>
      <c r="FH55" s="1736" t="n">
        <v>1915.6807</v>
      </c>
      <c r="FI55" s="76">
        <f>(FH55-FY55)/FY55</f>
        <v/>
      </c>
      <c r="FJ55" s="1736" t="n">
        <v>1936.5365</v>
      </c>
      <c r="FK55" s="76">
        <f>(FJ55-GA55)/GA55</f>
        <v/>
      </c>
      <c r="FL55" s="1736">
        <f>EN55+EP55+ER55+ET55+EV55+EX55+EZ55+FB55+FD55+FF55+FH55+FJ55</f>
        <v/>
      </c>
      <c r="FM55" s="76">
        <f>(FL55-(FN55+FO55+FP55+FQ55+FR55+FS55+FT55+FU55+FV55+FW55+FY55+GA55))/(FN55+FO55+FP55+FQ55+FR55+FS55+FT55+FU55+FV55+FW55+FY55+GA55)</f>
        <v/>
      </c>
      <c r="FN55" s="1737" t="n">
        <v>7290</v>
      </c>
      <c r="FO55" s="1737" t="n">
        <v>10250</v>
      </c>
      <c r="FP55" s="1737" t="n">
        <v>8150</v>
      </c>
      <c r="FQ55" s="1737" t="n">
        <v>6804</v>
      </c>
      <c r="FR55" s="1737" t="n">
        <v>7970</v>
      </c>
      <c r="FS55" s="1737" t="n">
        <v>7120</v>
      </c>
      <c r="FT55" s="1738" t="inlineStr">
        <is>
          <t>7,240.0000</t>
        </is>
      </c>
      <c r="FU55" s="1738" t="inlineStr">
        <is>
          <t>7,110.0000</t>
        </is>
      </c>
      <c r="FV55" s="1738" t="inlineStr">
        <is>
          <t>8,100.0000</t>
        </is>
      </c>
      <c r="FW55" s="1738" t="inlineStr">
        <is>
          <t>7,180.0000</t>
        </is>
      </c>
      <c r="FX55" s="1668">
        <f>(FW55-GY55)/GY55</f>
        <v/>
      </c>
      <c r="FY55" s="1738" t="inlineStr">
        <is>
          <t>6,205.0000</t>
        </is>
      </c>
      <c r="FZ55" s="1668">
        <f>(FY55-HA55)/HA55</f>
        <v/>
      </c>
      <c r="GA55" s="1738" t="inlineStr">
        <is>
          <t>7,950.0000</t>
        </is>
      </c>
      <c r="GB55" s="1668">
        <f>(GA55-HC55)/HC55</f>
        <v/>
      </c>
      <c r="GC55" s="1726">
        <f>FN55+FO55+FP55+FQ55+FR55+FS55+FT55+FU55+FV55+FW55+FY55+GA55</f>
        <v/>
      </c>
      <c r="GD55" s="1739">
        <f>(GC55-HE55)/HE55</f>
        <v/>
      </c>
      <c r="GE55" s="1670" t="n"/>
      <c r="GF55" s="1639" t="n"/>
      <c r="GG55" s="1988" t="n">
        <v>7461</v>
      </c>
      <c r="GH55" s="76">
        <f>(GG55-HJ55)/HJ55</f>
        <v/>
      </c>
      <c r="GI55" s="1736" t="n">
        <v>10495</v>
      </c>
      <c r="GJ55" s="76">
        <f>(GI55-HL55)/HL55</f>
        <v/>
      </c>
      <c r="GK55" s="1736" t="n">
        <v>8640</v>
      </c>
      <c r="GL55" s="76">
        <f>(GK55-HN55)/HN55</f>
        <v/>
      </c>
      <c r="GM55" s="1736" t="n">
        <v>7375</v>
      </c>
      <c r="GN55" s="76">
        <f>(GM55-HP55)/HP55</f>
        <v/>
      </c>
      <c r="GO55" s="1736" t="n">
        <v>8523</v>
      </c>
      <c r="GP55" s="76">
        <f>(GO55-HR55)/HR55</f>
        <v/>
      </c>
      <c r="GQ55" s="1736" t="n">
        <v>7495</v>
      </c>
      <c r="GR55" s="76">
        <f>(GQ55-HU55)/HU55</f>
        <v/>
      </c>
      <c r="GS55" s="1736" t="n">
        <v>7895</v>
      </c>
      <c r="GT55" s="76">
        <f>(GS55-HW55)/HW55</f>
        <v/>
      </c>
      <c r="GU55" s="1736" t="n">
        <v>7750</v>
      </c>
      <c r="GV55" s="76">
        <f>(GU55-HY55)/HY55</f>
        <v/>
      </c>
      <c r="GW55" s="1736" t="n">
        <v>8350</v>
      </c>
      <c r="GX55" s="76">
        <f>(GW55-IA55)/IA55</f>
        <v/>
      </c>
      <c r="GY55" s="1736" t="n">
        <v>7526</v>
      </c>
      <c r="GZ55" s="76">
        <f>(GY55-IC55)/IC55</f>
        <v/>
      </c>
      <c r="HA55" s="1736" t="n">
        <v>6650</v>
      </c>
      <c r="HB55" s="76">
        <f>(HA55-IE55)/IE55</f>
        <v/>
      </c>
      <c r="HC55" s="1736" t="n">
        <v>10650</v>
      </c>
      <c r="HD55" s="76">
        <f>(HC55-IG55)/IG55</f>
        <v/>
      </c>
      <c r="HE55" s="1726">
        <f>GG55+GI55+GK55+GM55+GO55+GQ55+GS55+GU55+GW55+GY55+HA55+HC55</f>
        <v/>
      </c>
      <c r="HF55" s="1736">
        <f>HC55+HA55+GY55+GW55+GU55+GS55+GQ55+GO55+GM55+GK55+GI55+GG55</f>
        <v/>
      </c>
      <c r="HG55" s="1641" t="n"/>
      <c r="HH55" s="1661" t="n"/>
      <c r="HI55" s="1749" t="n"/>
      <c r="HJ55" s="1988" t="n">
        <v>7388</v>
      </c>
      <c r="HK55" s="1672">
        <f>(HJ55-IL55)/IL55</f>
        <v/>
      </c>
      <c r="HL55" s="1740" t="n">
        <v>10453</v>
      </c>
      <c r="HM55" s="1672">
        <f>(HL55-IN55)/IN55</f>
        <v/>
      </c>
      <c r="HN55" s="1740" t="n">
        <v>8639</v>
      </c>
      <c r="HO55" s="1678">
        <f>(HN55-IP55)/IP55</f>
        <v/>
      </c>
      <c r="HP55" s="1741" t="n">
        <v>7360</v>
      </c>
      <c r="HQ55" s="1555">
        <f>(HP55-IR55)/IR55</f>
        <v/>
      </c>
      <c r="HR55" s="1741" t="n">
        <v>8507</v>
      </c>
      <c r="HS55" s="1555">
        <f>(HR55-IT55)/IT55</f>
        <v/>
      </c>
      <c r="HT55" s="1678" t="n"/>
      <c r="HU55" s="1741" t="n">
        <v>7780</v>
      </c>
      <c r="HV55" s="1555">
        <f>(HU55-IV55)/IV55</f>
        <v/>
      </c>
      <c r="HW55" s="1741" t="n">
        <v>8144</v>
      </c>
      <c r="HX55" s="1555">
        <f>(HW55-IX55)/IX55</f>
        <v/>
      </c>
      <c r="HY55" s="1741" t="n">
        <v>7954</v>
      </c>
      <c r="HZ55" s="1677">
        <f>(HY55-IZ55)/IZ55</f>
        <v/>
      </c>
      <c r="IA55" s="1741" t="n">
        <v>8573</v>
      </c>
      <c r="IB55" s="1680">
        <f>(IA55-JB55)/JB55</f>
        <v/>
      </c>
      <c r="IC55" s="1741" t="n">
        <v>7835</v>
      </c>
      <c r="ID55" s="1760">
        <f>(IC55-JD55)/JD55</f>
        <v/>
      </c>
      <c r="IE55" s="1741" t="n">
        <v>6905</v>
      </c>
      <c r="IF55" s="1549">
        <f>(IE55-JF55)/JF55</f>
        <v/>
      </c>
      <c r="IG55" s="1837" t="n">
        <v>11115</v>
      </c>
      <c r="IH55" s="1549">
        <f>(IG55-JH55)/JH55</f>
        <v/>
      </c>
      <c r="II55" s="1983">
        <f>HJ55+HL55+HN55+HP55+HR55+HU55+HW55+HY55+IA55+IC55+IE55+IG55</f>
        <v/>
      </c>
      <c r="IJ55" s="76">
        <f>II55/JJ55-1</f>
        <v/>
      </c>
      <c r="IK55" s="1639" t="n"/>
      <c r="IL55" s="1988" t="n">
        <v>7244</v>
      </c>
      <c r="IM55" s="76">
        <f>IL55/JN55-1</f>
        <v/>
      </c>
      <c r="IN55" s="1736" t="n">
        <v>10319</v>
      </c>
      <c r="IO55" s="76">
        <f>IN55/JO55-1</f>
        <v/>
      </c>
      <c r="IP55" s="1736" t="n">
        <v>8554</v>
      </c>
      <c r="IQ55" s="1641">
        <f>(IP55-JP55)/JP55</f>
        <v/>
      </c>
      <c r="IR55" s="1777" t="n">
        <v>7252</v>
      </c>
      <c r="IS55" s="76">
        <f>(IR55-JQ55)/JQ55</f>
        <v/>
      </c>
      <c r="IT55" s="1777" t="n">
        <v>8458</v>
      </c>
      <c r="IU55" s="76">
        <f>(IT55-JR55)/JR55</f>
        <v/>
      </c>
      <c r="IV55" s="1777" t="n">
        <v>7710</v>
      </c>
      <c r="IW55" s="76">
        <f>(IV55-JS55)/JS55</f>
        <v/>
      </c>
      <c r="IX55" s="1777" t="n">
        <v>8098</v>
      </c>
      <c r="IY55" s="76">
        <f>(IX55-JT55)/JT55</f>
        <v/>
      </c>
      <c r="IZ55" s="1736" t="n">
        <v>7908</v>
      </c>
      <c r="JA55" s="76">
        <f>(IZ55-JU55)/JU55</f>
        <v/>
      </c>
      <c r="JB55" s="1736" t="n">
        <v>8523</v>
      </c>
      <c r="JC55" s="1641">
        <f>(JB55-JV55)/JV55</f>
        <v/>
      </c>
      <c r="JD55" s="1736" t="n">
        <v>7791</v>
      </c>
      <c r="JE55" s="1672">
        <f>(JD55-JW55)/JW55</f>
        <v/>
      </c>
      <c r="JF55" s="1736" t="n">
        <v>6820</v>
      </c>
      <c r="JG55" s="1672">
        <f>(JF55-JX55)/JX55</f>
        <v/>
      </c>
      <c r="JH55" s="1736" t="n">
        <v>10993</v>
      </c>
      <c r="JI55" s="1641">
        <f>(JH55-JY55)/JY55</f>
        <v/>
      </c>
      <c r="JJ55" s="1985">
        <f>JH55+JF55+JD55+JB55+IZ55+IX55+IV55+IT55+IR55+IP55+IN55+IL55</f>
        <v/>
      </c>
      <c r="JK55" s="1645">
        <f>JJ55/JM55-1</f>
        <v/>
      </c>
      <c r="JL55" s="1647" t="n"/>
      <c r="JM55" s="1988" t="n">
        <v>97389.298899373</v>
      </c>
      <c r="JN55" s="1736" t="n">
        <v>7032.95984495752</v>
      </c>
      <c r="JO55" s="1736" t="n">
        <v>9922.769022208409</v>
      </c>
      <c r="JP55" s="1736" t="n">
        <v>8305.19481209581</v>
      </c>
      <c r="JQ55" s="1736" t="n">
        <v>7041.18887499153</v>
      </c>
      <c r="JR55" s="1736" t="n">
        <v>8207.381483337709</v>
      </c>
      <c r="JS55" s="1736" t="n">
        <v>7485.03748357497</v>
      </c>
      <c r="JT55" s="1736" t="n">
        <v>7939.15208529031</v>
      </c>
      <c r="JU55" s="1736" t="n">
        <v>7752.78878291298</v>
      </c>
      <c r="JV55" s="1736" t="n">
        <v>8413.50734085839</v>
      </c>
      <c r="JW55" s="1736" t="n">
        <v>7676.17559008145</v>
      </c>
      <c r="JX55" s="1736" t="n">
        <v>6709.79035159156</v>
      </c>
      <c r="JY55" s="1736" t="n">
        <v>10903.3532274724</v>
      </c>
    </row>
    <row r="56" hidden="1" ht="28.8" customFormat="1" customHeight="1" s="258">
      <c r="A56" s="1536" t="inlineStr">
        <is>
          <t>林区</t>
        </is>
      </c>
      <c r="B56" s="1593" t="inlineStr">
        <is>
          <t>客运量            （万人）</t>
        </is>
      </c>
      <c r="C56" s="1653" t="n">
        <v>5.8705</v>
      </c>
      <c r="D56" s="1595">
        <f>C56/T56-1</f>
        <v/>
      </c>
      <c r="E56" s="1659" t="n">
        <v>15.4874</v>
      </c>
      <c r="F56" s="1595">
        <f>E56/V56-1</f>
        <v/>
      </c>
      <c r="G56" s="1659" t="n">
        <v>2.543</v>
      </c>
      <c r="H56" s="1595">
        <f>G56/X56-1</f>
        <v/>
      </c>
      <c r="I56" s="1659" t="n">
        <v>4.9911</v>
      </c>
      <c r="J56" s="1595">
        <f>I56/Z56-1</f>
        <v/>
      </c>
      <c r="K56" s="1659" t="n">
        <v>7.1112</v>
      </c>
      <c r="L56" s="1595">
        <f>K56/AB56-1</f>
      </c>
      <c r="M56" s="1659" t="n">
        <v>3.146</v>
      </c>
      <c r="N56" s="1595">
        <f>M56/AD56-1</f>
      </c>
      <c r="O56" s="1659" t="n">
        <v>4.3315</v>
      </c>
      <c r="P56" s="1595">
        <f>O56/AF56-1</f>
      </c>
      <c r="Q56" s="1653">
        <f>G56+E56+C56+I56+K56+M56+O56</f>
      </c>
      <c r="R56" s="1595">
        <f>Q56/SUM(T56+V56+X56+Z56+AB56+AD56+AF56)-1</f>
      </c>
      <c r="S56" s="1595" t="n"/>
      <c r="T56" s="1653" t="n">
        <v>9.2423</v>
      </c>
      <c r="U56" s="1595">
        <f>T56/AU56-1</f>
        <v/>
      </c>
      <c r="V56" s="1653" t="n">
        <v>7.6316</v>
      </c>
      <c r="W56" s="1595">
        <f>V56/AW56-1</f>
        <v/>
      </c>
      <c r="X56" s="1653" t="n">
        <v>3.3291</v>
      </c>
      <c r="Y56" s="1595">
        <f>X56/AY56-1</f>
        <v/>
      </c>
      <c r="Z56" s="1653" t="n">
        <v>8.6843</v>
      </c>
      <c r="AA56" s="1595">
        <f>Z56/BA56-1</f>
        <v/>
      </c>
      <c r="AB56" s="1653" t="n">
        <v>10.2048</v>
      </c>
      <c r="AC56" s="1595">
        <f>AB56/BC56-1</f>
        <v/>
      </c>
      <c r="AD56" s="1653" t="n">
        <v>6.9615</v>
      </c>
      <c r="AE56" s="1595">
        <f>AD56/BE56-1</f>
        <v/>
      </c>
      <c r="AF56" s="1653" t="n">
        <v>20.731</v>
      </c>
      <c r="AG56" s="1595">
        <f>AF56/BG56-1</f>
        <v/>
      </c>
      <c r="AH56" s="1653" t="n">
        <v>26.0203</v>
      </c>
      <c r="AI56" s="1595">
        <f>AH56/BI56-1</f>
        <v/>
      </c>
      <c r="AJ56" s="1653" t="n">
        <v>6.3018</v>
      </c>
      <c r="AK56" s="1595">
        <f>AJ56/BK56-1</f>
        <v/>
      </c>
      <c r="AL56" s="1653" t="n">
        <v>6.5631</v>
      </c>
      <c r="AM56" s="1595">
        <f>AL56/BM56-1</f>
        <v/>
      </c>
      <c r="AN56" s="1653" t="n">
        <v>3.6566</v>
      </c>
      <c r="AO56" s="1595">
        <f>AN56/BO56-1</f>
        <v/>
      </c>
      <c r="AP56" s="1653" t="n">
        <v>2.5061</v>
      </c>
      <c r="AQ56" s="1595">
        <f>AP56/BQ56-1</f>
        <v/>
      </c>
      <c r="AR56" s="1748">
        <f>X56+T56+V56+Z56+AB56+AD56+AF56+AH56+AJ56+AL56+AN56+AP56</f>
      </c>
      <c r="AS56" s="1595">
        <f>AR56/(AU56+AW56+AY56+BA56+BC56+BE56+BG56+BI56+BK56+BM56+BO56+BQ56)-1</f>
        <v/>
      </c>
      <c r="AT56" s="1597" t="n"/>
      <c r="AU56" s="1704" t="n">
        <v>5.9408</v>
      </c>
      <c r="AV56" s="1598" t="n">
        <v>1.01786624095649</v>
      </c>
      <c r="AW56" s="1603" t="n">
        <v>7.824</v>
      </c>
      <c r="AX56" s="1598">
        <f>AW56/BX56-1</f>
        <v/>
      </c>
      <c r="AY56" s="1603" t="n">
        <v>2.4822</v>
      </c>
      <c r="AZ56" s="1598">
        <f>AY56/BZ56-1</f>
        <v/>
      </c>
      <c r="BA56" s="1603" t="n">
        <v>5.4197</v>
      </c>
      <c r="BB56" s="1598">
        <f>BA56/CB56-1</f>
        <v/>
      </c>
      <c r="BC56" s="1705" t="n">
        <v>8.1585</v>
      </c>
      <c r="BD56" s="1598">
        <f>BC56/CD56-1</f>
        <v/>
      </c>
      <c r="BE56" s="1706" t="n">
        <v>6.533</v>
      </c>
      <c r="BF56" s="1598">
        <f>BE56/CF56-1</f>
        <v/>
      </c>
      <c r="BG56" s="1706" t="n">
        <v>15.2163</v>
      </c>
      <c r="BH56" s="1598">
        <f>BG56/CH56-1</f>
        <v/>
      </c>
      <c r="BI56" s="1706" t="n">
        <v>31.0718</v>
      </c>
      <c r="BJ56" s="1598">
        <f>BI56/CJ56-1</f>
        <v/>
      </c>
      <c r="BK56" s="1706" t="n">
        <v>6.0916</v>
      </c>
      <c r="BL56" s="1598">
        <f>BK56/CL56-1</f>
        <v/>
      </c>
      <c r="BM56" s="1706" t="n">
        <v>10.6439</v>
      </c>
      <c r="BN56" s="1598">
        <f>BM56/CN56-1</f>
        <v/>
      </c>
      <c r="BO56" s="1706" t="n">
        <v>2.8397</v>
      </c>
      <c r="BP56" s="1598">
        <f>BO56/CP56-1</f>
        <v/>
      </c>
      <c r="BQ56" s="1706" t="n">
        <v>2.8174</v>
      </c>
      <c r="BR56" s="1598">
        <f>BQ56/CR56-1</f>
        <v/>
      </c>
      <c r="BS56" s="1603">
        <f>AU56+AW56+AY56+BA56+BC56+BE56+BG56+BI56+BK56+BM56+BO56+BQ56</f>
        <v/>
      </c>
      <c r="BT56" s="1598">
        <f>BS56/CT56-1</f>
        <v/>
      </c>
      <c r="BU56" s="1601" t="n"/>
      <c r="BV56" s="1704" t="n">
        <v>2.9441</v>
      </c>
      <c r="BW56" s="1598">
        <f>BV56/CX56-1</f>
        <v/>
      </c>
      <c r="BX56" s="1704" t="n">
        <v>2.0995</v>
      </c>
      <c r="BY56" s="1598">
        <f>BX56/CY56-1</f>
        <v/>
      </c>
      <c r="BZ56" s="1603" t="n">
        <v>2.8404</v>
      </c>
      <c r="CA56" s="1598">
        <f>BZ56/CZ56-1</f>
        <v/>
      </c>
      <c r="CB56" s="1603" t="n">
        <v>6.1145</v>
      </c>
      <c r="CC56" s="1598" t="n">
        <v>8.87164998385534</v>
      </c>
      <c r="CD56" s="1706" t="n">
        <v>8.563000000000001</v>
      </c>
      <c r="CE56" s="1598">
        <f>CD56/DB56-1</f>
        <v/>
      </c>
      <c r="CF56" s="1706" t="n">
        <v>6.0228</v>
      </c>
      <c r="CG56" s="1598">
        <f>CF56/DC56-1</f>
        <v/>
      </c>
      <c r="CH56" s="1706" t="n">
        <v>17.1432</v>
      </c>
      <c r="CI56" s="1598">
        <f>CH56/DD56-1</f>
        <v/>
      </c>
      <c r="CJ56" s="1603" t="n">
        <v>26.148</v>
      </c>
      <c r="CK56" s="1598">
        <f>CJ56/DE56-1</f>
        <v/>
      </c>
      <c r="CL56" s="1603" t="n">
        <v>5.7229</v>
      </c>
      <c r="CM56" s="1598">
        <f>CL56/DF56-1</f>
        <v/>
      </c>
      <c r="CN56" s="1603" t="n">
        <v>9.7346</v>
      </c>
      <c r="CO56" s="1598">
        <f>CN56/DG56-1</f>
        <v/>
      </c>
      <c r="CP56" s="1603" t="n">
        <v>5.9477</v>
      </c>
      <c r="CQ56" s="1598">
        <f>CP56/DH56-1</f>
        <v/>
      </c>
      <c r="CR56" s="1603" t="n">
        <v>1.9531</v>
      </c>
      <c r="CS56" s="1598">
        <f>CR56/DI56-1</f>
        <v/>
      </c>
      <c r="CT56" s="1603">
        <f>BV56+BX56+BZ56+CB56+CD56+CF56+CH56+CJ56+CL56+CN56+CP56+CR56</f>
        <v/>
      </c>
      <c r="CU56" s="1598">
        <f>CT56/SUM(CX56:DI56)-1</f>
        <v/>
      </c>
      <c r="CV56" s="1606">
        <f>CR56/CP56-1</f>
        <v/>
      </c>
      <c r="CW56" s="1606" t="n"/>
      <c r="CX56" s="1710" t="n">
        <v>1.7322</v>
      </c>
      <c r="CY56" s="1704" t="n">
        <v>2.0174</v>
      </c>
      <c r="CZ56" s="1704" t="n">
        <v>1.0452</v>
      </c>
      <c r="DA56" s="1704" t="n">
        <v>0.6194</v>
      </c>
      <c r="DB56" s="1603" t="n">
        <v>1.4606</v>
      </c>
      <c r="DC56" s="1603" t="n">
        <v>5.0156</v>
      </c>
      <c r="DD56" s="1603" t="n">
        <v>31.9444</v>
      </c>
      <c r="DE56" s="1603" t="n">
        <v>23.5965</v>
      </c>
      <c r="DF56" s="1603" t="n">
        <v>2.5834</v>
      </c>
      <c r="DG56" s="1603" t="n">
        <v>2.0631</v>
      </c>
      <c r="DH56" s="1603" t="n">
        <v>0.5505</v>
      </c>
      <c r="DI56" s="1603" t="n">
        <v>0.5373</v>
      </c>
      <c r="DJ56" s="1603" t="n">
        <v>73.1656</v>
      </c>
      <c r="DK56" s="1609" t="n">
        <v>0.127977750507212</v>
      </c>
      <c r="DL56" s="1610" t="n"/>
      <c r="DM56" s="1711" t="n">
        <v>1.9553</v>
      </c>
      <c r="DN56" s="1612">
        <f>(DM56-DV56)/DV56</f>
        <v/>
      </c>
      <c r="DO56" s="1712" t="n">
        <v>1.9</v>
      </c>
      <c r="DP56" s="1614" t="n"/>
      <c r="DQ56" s="1712" t="n">
        <v>2.6359</v>
      </c>
      <c r="DR56" s="1614">
        <f>(DQ56-ER56)/ER56</f>
        <v/>
      </c>
      <c r="DS56" s="1712">
        <f>DM56+DO56+DQ56</f>
        <v/>
      </c>
      <c r="DT56" s="1712" t="n">
        <v>6.22</v>
      </c>
      <c r="DU56" s="1614">
        <f>(DT56-ET56)/ET56</f>
        <v/>
      </c>
      <c r="DV56" s="1712" t="n">
        <v>12.42</v>
      </c>
      <c r="DW56" s="1614">
        <f>(DV56-EV56)/EV56</f>
        <v/>
      </c>
      <c r="DX56" s="1712" t="n">
        <v>7.0882</v>
      </c>
      <c r="DY56" s="1614">
        <f>(DX56-EX56)/EX56</f>
        <v/>
      </c>
      <c r="DZ56" s="1712" t="n">
        <v>12.2885</v>
      </c>
      <c r="EA56" s="1614">
        <f>(DZ56-EZ56)/EZ56</f>
        <v/>
      </c>
      <c r="EB56" s="1712" t="n">
        <v>2.9074</v>
      </c>
      <c r="EC56" s="1614">
        <f>(EB56-FB56)/FB56</f>
        <v/>
      </c>
      <c r="ED56" s="1712" t="n">
        <v>3.3063</v>
      </c>
      <c r="EE56" s="1614">
        <f>(ED56-FD56)/FD56</f>
        <v/>
      </c>
      <c r="EF56" s="1712" t="n">
        <v>10.4172</v>
      </c>
      <c r="EG56" s="1614">
        <f>(EF56-FF56)/FF56</f>
        <v/>
      </c>
      <c r="EH56" s="1712" t="n">
        <v>1.9171</v>
      </c>
      <c r="EI56" s="1614">
        <f>(EH56-FH56)/FH56</f>
        <v/>
      </c>
      <c r="EJ56" s="1712" t="n">
        <v>1.8085</v>
      </c>
      <c r="EK56" s="1614">
        <f>(EJ56-FJ56)/FJ56</f>
        <v/>
      </c>
      <c r="EL56" s="1709">
        <f>DM56+DO56+DQ56+DT56+DV56+DX56+DZ56+EB56+ED56+EF56+EH56+EJ56</f>
        <v/>
      </c>
      <c r="EM56" s="1614">
        <f>(EL56-FL56)/FL56</f>
        <v/>
      </c>
      <c r="EN56" s="1717" t="n">
        <v>49</v>
      </c>
      <c r="EO56" s="1614">
        <f>(EN56-FN56)/FN56</f>
        <v/>
      </c>
      <c r="EP56" s="1712" t="n">
        <v>0</v>
      </c>
      <c r="EQ56" s="1614">
        <f>(EP56-FO56)/FO56</f>
        <v/>
      </c>
      <c r="ER56" s="1712" t="n">
        <v>0.034</v>
      </c>
      <c r="ES56" s="1614">
        <f>(ER56-FP56)/FP56</f>
        <v/>
      </c>
      <c r="ET56" s="1712" t="n">
        <v>1.41</v>
      </c>
      <c r="EU56" s="1614">
        <f>(ET56-FQ56)/FQ56</f>
        <v/>
      </c>
      <c r="EV56" s="1712" t="n">
        <v>2.82</v>
      </c>
      <c r="EW56" s="1614">
        <f>(EV56-FR56)/FR56</f>
        <v/>
      </c>
      <c r="EX56" s="1712" t="n">
        <v>2.9</v>
      </c>
      <c r="EY56" s="1614">
        <f>(EX56-FS56)/FS56</f>
        <v/>
      </c>
      <c r="EZ56" s="1712" t="n">
        <v>1.6</v>
      </c>
      <c r="FA56" s="1614">
        <f>(EZ56-FT56)/FT56</f>
        <v/>
      </c>
      <c r="FB56" s="1712" t="n">
        <v>16.98</v>
      </c>
      <c r="FC56" s="1614">
        <f>(FB56-FU56)/FU56</f>
        <v/>
      </c>
      <c r="FD56" s="1712" t="n">
        <v>13.99</v>
      </c>
      <c r="FE56" s="1614">
        <f>(FD56-FV56)/FV56</f>
        <v/>
      </c>
      <c r="FF56" s="1712" t="n">
        <v>9.710000000000001</v>
      </c>
      <c r="FG56" s="1614">
        <f>(FF56-FW56)/FW56</f>
        <v/>
      </c>
      <c r="FH56" s="1712" t="n">
        <v>9.25</v>
      </c>
      <c r="FI56" s="1614">
        <f>(FH56-FY56)/FY56</f>
        <v/>
      </c>
      <c r="FJ56" s="1712" t="n">
        <v>4.199</v>
      </c>
      <c r="FK56" s="1614">
        <f>(FJ56-GA56)/GA56</f>
        <v/>
      </c>
      <c r="FL56" s="1712">
        <f>EN56+EP56+ER56+ET56+EV56+EX56+EZ56+FB56+FD56+FF56+FH56+FJ56</f>
        <v/>
      </c>
      <c r="FM56" s="1614">
        <f>(FL56-(FN56+FO56+FP56+FQ56+FR56+FS56+FT56+FU56+FV56+FW56+FY56+GA56))/(FN56+FO56+FP56+FQ56+FR56+FS56+FT56+FU56+FV56+FW56+FY56+GA56)</f>
        <v/>
      </c>
      <c r="FN56" s="1717" t="n">
        <v>49</v>
      </c>
      <c r="FO56" s="1717" t="n">
        <v>60</v>
      </c>
      <c r="FP56" s="1717" t="n">
        <v>53</v>
      </c>
      <c r="FQ56" s="1717" t="n">
        <v>45</v>
      </c>
      <c r="FR56" s="1717" t="n">
        <v>45</v>
      </c>
      <c r="FS56" s="1717" t="n">
        <v>47</v>
      </c>
      <c r="FT56" s="1620" t="inlineStr">
        <is>
          <t>46.0000</t>
        </is>
      </c>
      <c r="FU56" s="1620" t="inlineStr">
        <is>
          <t>45.0000</t>
        </is>
      </c>
      <c r="FV56" s="1620" t="inlineStr">
        <is>
          <t>44.5000</t>
        </is>
      </c>
      <c r="FW56" s="1620" t="inlineStr">
        <is>
          <t>47.0000</t>
        </is>
      </c>
      <c r="FX56" s="1621">
        <f>(FW56-GY56)/GY56</f>
        <v/>
      </c>
      <c r="FY56" s="1620" t="inlineStr">
        <is>
          <t>42.0000</t>
        </is>
      </c>
      <c r="FZ56" s="1621">
        <f>(FY56-HA56)/HA56</f>
        <v/>
      </c>
      <c r="GA56" s="1620" t="inlineStr">
        <is>
          <t>48.0000</t>
        </is>
      </c>
      <c r="GB56" s="1621">
        <f>(GA56-HC56)/HC56</f>
        <v/>
      </c>
      <c r="GC56" s="1717">
        <f>FN56+FO56+FP56+FQ56+FR56+FS56+FT56+FU56+FV56+FW56+FY56+GA56</f>
        <v/>
      </c>
      <c r="GD56" s="1623">
        <f>(GC56-HE56)/HE56</f>
        <v/>
      </c>
      <c r="GE56" s="1560" t="n"/>
      <c r="GF56" s="1624" t="n"/>
      <c r="GG56" s="1980" t="n">
        <v>49</v>
      </c>
      <c r="GH56" s="1621">
        <f>(GG56-HJ56)/HJ56</f>
        <v/>
      </c>
      <c r="GI56" s="1717" t="n">
        <v>67</v>
      </c>
      <c r="GJ56" s="1621">
        <f>(GI56-HL56)/HL56</f>
        <v/>
      </c>
      <c r="GK56" s="1717" t="n">
        <v>55</v>
      </c>
      <c r="GL56" s="1621">
        <f>(GK56-HN56)/HN56</f>
        <v/>
      </c>
      <c r="GM56" s="1717" t="n">
        <v>45</v>
      </c>
      <c r="GN56" s="1621">
        <f>(GM56-HP56)/HP56</f>
        <v/>
      </c>
      <c r="GO56" s="1717" t="n">
        <v>45</v>
      </c>
      <c r="GP56" s="1621">
        <f>(GO56-HR56)/HR56</f>
        <v/>
      </c>
      <c r="GQ56" s="1717" t="n">
        <v>47</v>
      </c>
      <c r="GR56" s="1621">
        <f>(GQ56-HU56)/HU56</f>
        <v/>
      </c>
      <c r="GS56" s="1717" t="n">
        <v>46</v>
      </c>
      <c r="GT56" s="1621">
        <f>(GS56-HW56)/HW56</f>
        <v/>
      </c>
      <c r="GU56" s="1717" t="n">
        <v>45</v>
      </c>
      <c r="GV56" s="1621">
        <f>(GU56-HY56)/HY56</f>
        <v/>
      </c>
      <c r="GW56" s="1717" t="n">
        <v>45</v>
      </c>
      <c r="GX56" s="1621">
        <f>(GW56-IA56)/IA56</f>
        <v/>
      </c>
      <c r="GY56" s="1717" t="n">
        <v>47</v>
      </c>
      <c r="GZ56" s="1621">
        <f>(GY56-IC56)/IC56</f>
        <v/>
      </c>
      <c r="HA56" s="1717" t="n">
        <v>42</v>
      </c>
      <c r="HB56" s="1621">
        <f>(HA56-IE56)/IE56</f>
        <v/>
      </c>
      <c r="HC56" s="1717" t="n">
        <v>49</v>
      </c>
      <c r="HD56" s="1621">
        <f>(HC56-IG56)/IG56</f>
        <v/>
      </c>
      <c r="HE56" s="1717">
        <f>GG56+GI56+GK56+GM56+GO56+GQ56+GS56+GU56+GW56+GY56+HA56+HC56</f>
        <v/>
      </c>
      <c r="HF56" s="1717">
        <f>HC56+HA56+GY56+GW56+GU56+GS56+GQ56+GO56+GM56+GK56+GI56+GG56</f>
        <v/>
      </c>
      <c r="HG56" s="1623" t="n"/>
      <c r="HH56" s="1610" t="n"/>
      <c r="HI56" s="1743" t="n"/>
      <c r="HJ56" s="1980" t="n">
        <v>49</v>
      </c>
      <c r="HK56" s="1626">
        <f>(HJ56-IL56)/IL56</f>
        <v/>
      </c>
      <c r="HL56" s="1719" t="n">
        <v>68</v>
      </c>
      <c r="HM56" s="1626">
        <f>(HL56-IN56)/IN56</f>
        <v/>
      </c>
      <c r="HN56" s="1719" t="n">
        <v>55</v>
      </c>
      <c r="HO56" s="1723">
        <f>(HN56-IP56)/IP56</f>
        <v/>
      </c>
      <c r="HP56" s="1721" t="n">
        <v>45</v>
      </c>
      <c r="HQ56" s="1722">
        <f>(HP56-IR56)/IR56</f>
        <v/>
      </c>
      <c r="HR56" s="1721" t="n">
        <v>45</v>
      </c>
      <c r="HS56" s="1722">
        <f>(HR56-IT56)/IT56</f>
        <v/>
      </c>
      <c r="HT56" s="1723" t="n"/>
      <c r="HU56" s="1721" t="n">
        <v>47</v>
      </c>
      <c r="HV56" s="1722">
        <f>(HU56-IV56)/IV56</f>
        <v/>
      </c>
      <c r="HW56" s="1721" t="n">
        <v>46</v>
      </c>
      <c r="HX56" s="1722">
        <f>(HW56-IX56)/IX56</f>
        <v/>
      </c>
      <c r="HY56" s="1721" t="n">
        <v>45</v>
      </c>
      <c r="HZ56" s="1637">
        <f>(HY56-IZ56)/IZ56</f>
        <v/>
      </c>
      <c r="IA56" s="1721" t="n">
        <v>45</v>
      </c>
      <c r="IB56" s="1637">
        <f>(IA56-JB56)/JB56</f>
        <v/>
      </c>
      <c r="IC56" s="1721" t="n">
        <v>47</v>
      </c>
      <c r="ID56" s="1623">
        <f>(IC56-JD56)/JD56</f>
        <v/>
      </c>
      <c r="IE56" s="1721" t="n">
        <v>42</v>
      </c>
      <c r="IF56" s="1637">
        <f>(IE56-JF56)/JF56</f>
        <v/>
      </c>
      <c r="IG56" s="1831" t="n">
        <v>49</v>
      </c>
      <c r="IH56" s="1549">
        <f>(IG56-JH56)/JH56</f>
        <v/>
      </c>
      <c r="II56" s="1983">
        <f>HJ56+HL56+HN56+HP56+HR56+HU56+HW56+HY56+IA56+IC56+IE56+IG56</f>
        <v/>
      </c>
      <c r="IJ56" s="76">
        <f>II56/JJ56-1</f>
        <v/>
      </c>
      <c r="IK56" s="1639" t="n"/>
      <c r="IL56" s="1991" t="n">
        <v>48.5</v>
      </c>
      <c r="IM56" s="1668">
        <f>IL56/JN56-1</f>
        <v/>
      </c>
      <c r="IN56" s="1726" t="n">
        <v>67</v>
      </c>
      <c r="IO56" s="1668">
        <f>IN56/JO56-1</f>
        <v/>
      </c>
      <c r="IP56" s="1726" t="n">
        <v>55</v>
      </c>
      <c r="IQ56" s="1641">
        <f>(IP56-JP56)/JP56</f>
        <v/>
      </c>
      <c r="IR56" s="1773" t="n">
        <v>44</v>
      </c>
      <c r="IS56" s="1668">
        <f>(IR56-JQ56)/JQ56</f>
        <v/>
      </c>
      <c r="IT56" s="1773" t="n">
        <v>44</v>
      </c>
      <c r="IU56" s="1668">
        <f>(IT56-JR56)/JR56</f>
        <v/>
      </c>
      <c r="IV56" s="1773" t="n">
        <v>46</v>
      </c>
      <c r="IW56" s="1668">
        <f>(IV56-JS56)/JS56</f>
        <v/>
      </c>
      <c r="IX56" s="1773" t="n">
        <v>46</v>
      </c>
      <c r="IY56" s="1621">
        <f>(IX56-JT56)/JT56</f>
        <v/>
      </c>
      <c r="IZ56" s="1726" t="n">
        <v>45</v>
      </c>
      <c r="JA56" s="1668">
        <f>(IZ56-JU56)/JU56</f>
        <v/>
      </c>
      <c r="JB56" s="1726" t="n">
        <v>45</v>
      </c>
      <c r="JC56" s="1727">
        <f>(JB56-JV56)/JV56</f>
        <v/>
      </c>
      <c r="JD56" s="1726" t="n">
        <v>47</v>
      </c>
      <c r="JE56" s="1729">
        <f>(JD56-JW56)/JW56</f>
        <v/>
      </c>
      <c r="JF56" s="1717" t="n">
        <v>41</v>
      </c>
      <c r="JG56" s="1626">
        <f>(JF56-JX56)/JX56</f>
        <v/>
      </c>
      <c r="JH56" s="1730" t="n">
        <v>49</v>
      </c>
      <c r="JI56" s="1623">
        <f>(JH56-JY56)/JY56</f>
        <v/>
      </c>
      <c r="JJ56" s="1985">
        <f>JH56+JF56+JD56+JB56+IZ56+IX56+IV56+IT56+IR56+IP56+IN56+IL56</f>
        <v/>
      </c>
      <c r="JK56" s="1645">
        <f>JJ56/JM56-1</f>
        <v/>
      </c>
      <c r="JL56" s="1647" t="n"/>
      <c r="JM56" s="1981" t="n">
        <v>566.074710308839</v>
      </c>
      <c r="JN56" s="1712" t="n">
        <v>48.4119431087776</v>
      </c>
      <c r="JO56" s="1712" t="n">
        <v>66.5490646719382</v>
      </c>
      <c r="JP56" s="1712" t="n">
        <v>53.4635829734964</v>
      </c>
      <c r="JQ56" s="1712" t="n">
        <v>42.8321078055704</v>
      </c>
      <c r="JR56" s="1712" t="n">
        <v>43.0402529287684</v>
      </c>
      <c r="JS56" s="1712" t="n">
        <v>45.0372705250342</v>
      </c>
      <c r="JT56" s="1712" t="n">
        <v>45.0358442222336</v>
      </c>
      <c r="JU56" s="1712" t="n">
        <v>43.668001335536</v>
      </c>
      <c r="JV56" s="1712" t="n">
        <v>43.9011192392833</v>
      </c>
      <c r="JW56" s="1712" t="n">
        <v>45.7096710900403</v>
      </c>
      <c r="JX56" s="1712" t="n">
        <v>40.66160456505</v>
      </c>
      <c r="JY56" s="1712" t="n">
        <v>47.7642478431107</v>
      </c>
    </row>
    <row r="57" hidden="1" ht="28.8" customFormat="1" customHeight="1" s="953">
      <c r="A57" s="1978" t="n"/>
      <c r="B57" s="1337" t="inlineStr">
        <is>
          <t>旅客周转量        （万人公里）</t>
        </is>
      </c>
      <c r="C57" s="1659" t="n">
        <v>265.8931</v>
      </c>
      <c r="D57" s="1595">
        <f>C57/T57-1</f>
        <v/>
      </c>
      <c r="E57" s="1659" t="n">
        <v>624.3892</v>
      </c>
      <c r="F57" s="1595">
        <f>E57/V57-1</f>
        <v/>
      </c>
      <c r="G57" s="1659" t="n">
        <v>137.2869</v>
      </c>
      <c r="H57" s="1595">
        <f>G57/X57-1</f>
        <v/>
      </c>
      <c r="I57" s="1659" t="n">
        <v>237.1374</v>
      </c>
      <c r="J57" s="1595">
        <f>I57/Z57-1</f>
        <v/>
      </c>
      <c r="K57" s="1659" t="n">
        <v>292.4533</v>
      </c>
      <c r="L57" s="1595">
        <f>K57/AB57-1</f>
      </c>
      <c r="M57" s="1659" t="n">
        <v>196.8723</v>
      </c>
      <c r="N57" s="1595">
        <f>M57/AD57-1</f>
      </c>
      <c r="O57" s="1659" t="n">
        <v>234.0598</v>
      </c>
      <c r="P57" s="1595">
        <f>O57/AF57-1</f>
      </c>
      <c r="Q57" s="1653">
        <f>G57+E57+C57+I57+K57+M57+O57</f>
      </c>
      <c r="R57" s="1595">
        <f>Q57/SUM(T57+V57+X57+Z57+AB57+AD57+AF57)-1</f>
      </c>
      <c r="S57" s="1595" t="n"/>
      <c r="T57" s="1659" t="n">
        <v>399.0406</v>
      </c>
      <c r="U57" s="1683">
        <f>T57/AU57-1</f>
        <v/>
      </c>
      <c r="V57" s="1732" t="n">
        <v>338.7891</v>
      </c>
      <c r="W57" s="1684">
        <f>V57/AW57-1</f>
        <v/>
      </c>
      <c r="X57" s="1732" t="n">
        <v>162.3487</v>
      </c>
      <c r="Y57" s="1684">
        <f>X57/AY57-1</f>
        <v/>
      </c>
      <c r="Z57" s="1732" t="n">
        <v>283.7641</v>
      </c>
      <c r="AA57" s="1684">
        <f>Z57/BA57-1</f>
        <v/>
      </c>
      <c r="AB57" s="1732" t="n">
        <v>375.6033</v>
      </c>
      <c r="AC57" s="1684">
        <f>AB57/BC57-1</f>
        <v/>
      </c>
      <c r="AD57" s="1732" t="n">
        <v>279.6082</v>
      </c>
      <c r="AE57" s="1684">
        <f>AD57/BE57-1</f>
        <v/>
      </c>
      <c r="AF57" s="1732" t="n">
        <v>625.9363</v>
      </c>
      <c r="AG57" s="1684">
        <f>AF57/BG57-1</f>
        <v/>
      </c>
      <c r="AH57" s="1732" t="n">
        <v>795.8587</v>
      </c>
      <c r="AI57" s="1684">
        <f>AH57/BI57-1</f>
        <v/>
      </c>
      <c r="AJ57" s="1732" t="n">
        <v>275.5023</v>
      </c>
      <c r="AK57" s="1684">
        <f>AJ57/BK57-1</f>
        <v/>
      </c>
      <c r="AL57" s="1732" t="n">
        <v>244.5013</v>
      </c>
      <c r="AM57" s="1684">
        <f>AL57/BM57-1</f>
        <v/>
      </c>
      <c r="AN57" s="1732" t="n">
        <v>179.5328</v>
      </c>
      <c r="AO57" s="1684">
        <f>AN57/BO57-1</f>
        <v/>
      </c>
      <c r="AP57" s="1732" t="n">
        <v>161.6252</v>
      </c>
      <c r="AQ57" s="1684">
        <f>AP57/BQ57-1</f>
        <v/>
      </c>
      <c r="AR57" s="1748">
        <f>X57+T57+V57+Z57+AB57+AD57+AF57+AH57+AJ57+AL57+AN57+AP57</f>
      </c>
      <c r="AS57" s="1595">
        <f>AR57/(AU57+AW57+AY57+BA57+BC57+BE57+BG57+BI57+BK57+BM57+BO57+BQ57)-1</f>
        <v/>
      </c>
      <c r="AT57" s="1597" t="n"/>
      <c r="AU57" s="1732" t="n">
        <v>411.3596</v>
      </c>
      <c r="AV57" s="1683" t="n">
        <v>1.50896644095543</v>
      </c>
      <c r="AW57" s="1697" t="n">
        <v>489.0293</v>
      </c>
      <c r="AX57" s="1684">
        <f>AW57/BX57-1</f>
        <v/>
      </c>
      <c r="AY57" s="1697" t="n">
        <v>150.514</v>
      </c>
      <c r="AZ57" s="1684">
        <f>AY57/BZ57-1</f>
        <v/>
      </c>
      <c r="BA57" s="1697" t="n">
        <v>232.9397</v>
      </c>
      <c r="BB57" s="1684">
        <f>BA57/CB57-1</f>
        <v/>
      </c>
      <c r="BC57" s="1733" t="n">
        <v>317.8922</v>
      </c>
      <c r="BD57" s="1684">
        <f>BC57/CD57-1</f>
        <v/>
      </c>
      <c r="BE57" s="1659" t="n">
        <v>286.1508</v>
      </c>
      <c r="BF57" s="1684">
        <f>BE57/CF57-1</f>
        <v/>
      </c>
      <c r="BG57" s="1659" t="n">
        <v>485.5888</v>
      </c>
      <c r="BH57" s="1684">
        <f>BG57/CH57-1</f>
        <v/>
      </c>
      <c r="BI57" s="1659" t="n">
        <v>771.7691</v>
      </c>
      <c r="BJ57" s="1684">
        <f>BI57/CJ57-1</f>
        <v/>
      </c>
      <c r="BK57" s="1659" t="n">
        <v>252.5915</v>
      </c>
      <c r="BL57" s="1684">
        <f>BK57/CL57-1</f>
        <v/>
      </c>
      <c r="BM57" s="1659" t="n">
        <v>373.354</v>
      </c>
      <c r="BN57" s="1684">
        <f>BM57/CN57-1</f>
        <v/>
      </c>
      <c r="BO57" s="1659" t="n">
        <v>150.3017</v>
      </c>
      <c r="BP57" s="1684">
        <f>BO57/CP57-1</f>
        <v/>
      </c>
      <c r="BQ57" s="1659" t="n">
        <v>148.8149</v>
      </c>
      <c r="BR57" s="1684">
        <f>BQ57/CR57-1</f>
        <v/>
      </c>
      <c r="BS57" s="1653">
        <f>AU57+AW57+AY57+BA57+BC57+BE57+BG57+BI57+BK57+BM57+BO57+BQ57</f>
        <v/>
      </c>
      <c r="BT57" s="1595">
        <f>BS57/CT57-1</f>
        <v/>
      </c>
      <c r="BU57" s="1651" t="n"/>
      <c r="BV57" s="1732" t="n">
        <v>163.9558</v>
      </c>
      <c r="BW57" s="1684">
        <f>BV57/CX57-1</f>
        <v/>
      </c>
      <c r="BX57" s="1732" t="n">
        <v>145.8905</v>
      </c>
      <c r="BY57" s="1684">
        <f>BX57/CY57-1</f>
        <v/>
      </c>
      <c r="BZ57" s="1697" t="n">
        <v>155.9148</v>
      </c>
      <c r="CA57" s="1595">
        <f>BZ57/CZ57-1</f>
        <v/>
      </c>
      <c r="CB57" s="1653" t="n">
        <v>245.4764</v>
      </c>
      <c r="CC57" s="1595" t="n">
        <v>4.38282942574709</v>
      </c>
      <c r="CD57" s="1659" t="n">
        <v>304.609</v>
      </c>
      <c r="CE57" s="1595">
        <f>CD57/DB57-1</f>
        <v/>
      </c>
      <c r="CF57" s="1659" t="n">
        <v>238.263</v>
      </c>
      <c r="CG57" s="1595">
        <f>CF57/DC57-1</f>
        <v/>
      </c>
      <c r="CH57" s="1659" t="n">
        <v>564.8661</v>
      </c>
      <c r="CI57" s="1595">
        <f>CH57/DD57-1</f>
        <v/>
      </c>
      <c r="CJ57" s="1653" t="n">
        <v>793.6244</v>
      </c>
      <c r="CK57" s="1595">
        <f>CJ57/DE57-1</f>
        <v/>
      </c>
      <c r="CL57" s="1653" t="n">
        <v>253.4989</v>
      </c>
      <c r="CM57" s="1595">
        <f>CL57/DF57-1</f>
        <v/>
      </c>
      <c r="CN57" s="1653" t="n">
        <v>367.7434</v>
      </c>
      <c r="CO57" s="1595">
        <f>CN57/DG57-1</f>
        <v/>
      </c>
      <c r="CP57" s="1653" t="n">
        <v>277.8089</v>
      </c>
      <c r="CQ57" s="1595">
        <f>CP57/DH57-1</f>
        <v/>
      </c>
      <c r="CR57" s="1653" t="n">
        <v>120.8486</v>
      </c>
      <c r="CS57" s="1595">
        <f>CR57/DI57-1</f>
        <v/>
      </c>
      <c r="CT57" s="1653">
        <f>BV57+BX57+BZ57+CB57+CD57+CF57+CH57+CJ57+CL57+CN57+CP57+CR57</f>
        <v/>
      </c>
      <c r="CU57" s="1595">
        <f>CT57/SUM(CX57:DI57)-1</f>
        <v/>
      </c>
      <c r="CV57" s="1657">
        <f>CR57/CP57-1</f>
        <v/>
      </c>
      <c r="CW57" s="1657" t="n"/>
      <c r="CX57" s="1734" t="n">
        <v>128.4105</v>
      </c>
      <c r="CY57" s="1732" t="n">
        <v>156.4069</v>
      </c>
      <c r="CZ57" s="1732" t="n">
        <v>84.7512</v>
      </c>
      <c r="DA57" s="1732" t="n">
        <v>45.6036</v>
      </c>
      <c r="DB57" s="1732" t="n">
        <v>82.38500000000001</v>
      </c>
      <c r="DC57" s="1697" t="n">
        <v>229.9378</v>
      </c>
      <c r="DD57" s="1697" t="n">
        <v>1245.1452</v>
      </c>
      <c r="DE57" s="1697" t="n">
        <v>777.3754</v>
      </c>
      <c r="DF57" s="1697" t="n">
        <v>149.6492</v>
      </c>
      <c r="DG57" s="1697" t="n">
        <v>101.4923</v>
      </c>
      <c r="DH57" s="1697" t="n">
        <v>43.7105</v>
      </c>
      <c r="DI57" s="1697" t="n">
        <v>38.0596</v>
      </c>
      <c r="DJ57" s="1697" t="n">
        <v>3082.9272</v>
      </c>
      <c r="DK57" s="1702" t="n">
        <v>0.0547923327274721</v>
      </c>
      <c r="DL57" s="1661" t="n"/>
      <c r="DM57" s="1735" t="n">
        <v>167.7467</v>
      </c>
      <c r="DN57" s="219">
        <f>(DM57-DV57)/DV57</f>
        <v/>
      </c>
      <c r="DO57" s="1736" t="n">
        <v>115.94</v>
      </c>
      <c r="DP57" s="76" t="n"/>
      <c r="DQ57" s="1736" t="n">
        <v>162.652</v>
      </c>
      <c r="DR57" s="76">
        <f>(DQ57-ER57)/ER57</f>
        <v/>
      </c>
      <c r="DS57" s="1736">
        <f>DM57+DO57+DQ57</f>
        <v/>
      </c>
      <c r="DT57" s="1736" t="n">
        <v>312.87</v>
      </c>
      <c r="DU57" s="76">
        <f>(DT57-ET57)/ET57</f>
        <v/>
      </c>
      <c r="DV57" s="1736" t="n">
        <v>515.64</v>
      </c>
      <c r="DW57" s="76">
        <f>(DV57-EV57)/EV57</f>
        <v/>
      </c>
      <c r="DX57" s="1736" t="n">
        <v>300.7018</v>
      </c>
      <c r="DY57" s="76">
        <f>(DX57-EX57)/EX57</f>
        <v/>
      </c>
      <c r="DZ57" s="1736" t="n">
        <v>477.3823</v>
      </c>
      <c r="EA57" s="76">
        <f>(DZ57-EZ57)/EZ57</f>
        <v/>
      </c>
      <c r="EB57" s="1736" t="n">
        <v>105.3394</v>
      </c>
      <c r="EC57" s="76">
        <f>(EB57-FB57)/FB57</f>
        <v/>
      </c>
      <c r="ED57" s="1736" t="n">
        <v>165.1512</v>
      </c>
      <c r="EE57" s="76">
        <f>(ED57-FD57)/FD57</f>
        <v/>
      </c>
      <c r="EF57" s="1736" t="n">
        <v>360.7186</v>
      </c>
      <c r="EG57" s="76">
        <f>(EF57-FF57)/FF57</f>
        <v/>
      </c>
      <c r="EH57" s="1736" t="n">
        <v>114.1667</v>
      </c>
      <c r="EI57" s="76">
        <f>(EH57-FH57)/FH57</f>
        <v/>
      </c>
      <c r="EJ57" s="1736" t="n">
        <v>124.4725</v>
      </c>
      <c r="EK57" s="76">
        <f>(EJ57-FJ57)/FJ57</f>
        <v/>
      </c>
      <c r="EL57" s="1731">
        <f>DM57+DO57+DQ57+DT57+DV57+DX57+DZ57+EB57+ED57+EF57+EH57+EJ57</f>
        <v/>
      </c>
      <c r="EM57" s="76">
        <f>(EL57-FL57)/FL57</f>
        <v/>
      </c>
      <c r="EN57" s="1871" t="n">
        <v>1572</v>
      </c>
      <c r="EO57" s="76">
        <f>(EN57-FN57)/FN57</f>
        <v/>
      </c>
      <c r="EP57" s="1736" t="n">
        <v>0</v>
      </c>
      <c r="EQ57" s="76">
        <f>(EP57-FO57)/FO57</f>
        <v/>
      </c>
      <c r="ER57" s="1736" t="n">
        <v>8.529999999999999</v>
      </c>
      <c r="ES57" s="76">
        <f>(ER57-FP57)/FP57</f>
        <v/>
      </c>
      <c r="ET57" s="1736" t="n">
        <v>55.26</v>
      </c>
      <c r="EU57" s="76">
        <f>(ET57-FQ57)/FQ57</f>
        <v/>
      </c>
      <c r="EV57" s="1736" t="n">
        <v>87.5</v>
      </c>
      <c r="EW57" s="76">
        <f>(EV57-FR57)/FR57</f>
        <v/>
      </c>
      <c r="EX57" s="1736" t="n">
        <v>75.17</v>
      </c>
      <c r="EY57" s="76">
        <f>(EX57-FS57)/FS57</f>
        <v/>
      </c>
      <c r="EZ57" s="1736" t="n">
        <v>66.40000000000001</v>
      </c>
      <c r="FA57" s="76">
        <f>(EZ57-FT57)/FT57</f>
        <v/>
      </c>
      <c r="FB57" s="1736" t="n">
        <v>398.97</v>
      </c>
      <c r="FC57" s="76">
        <f>(FB57-FU57)/FU57</f>
        <v/>
      </c>
      <c r="FD57" s="1736" t="n">
        <v>370.39</v>
      </c>
      <c r="FE57" s="76">
        <f>(FD57-FV57)/FV57</f>
        <v/>
      </c>
      <c r="FF57" s="1736" t="n">
        <v>268.1</v>
      </c>
      <c r="FG57" s="76">
        <f>(FF57-FW57)/FW57</f>
        <v/>
      </c>
      <c r="FH57" s="1736" t="n">
        <v>316.1</v>
      </c>
      <c r="FI57" s="76">
        <f>(FH57-FY57)/FY57</f>
        <v/>
      </c>
      <c r="FJ57" s="1736" t="n">
        <v>103.923</v>
      </c>
      <c r="FK57" s="76">
        <f>(FJ57-GA57)/GA57</f>
        <v/>
      </c>
      <c r="FL57" s="1736">
        <f>EN57+EP57+ER57+ET57+EV57+EX57+EZ57+FB57+FD57+FF57+FH57+FJ57</f>
        <v/>
      </c>
      <c r="FM57" s="76">
        <f>(FL57-(FN57+FO57+FP57+FQ57+FR57+FS57+FT57+FU57+FV57+FW57+FY57+GA57))/(FN57+FO57+FP57+FQ57+FR57+FS57+FT57+FU57+FV57+FW57+FY57+GA57)</f>
        <v/>
      </c>
      <c r="FN57" s="1871" t="n">
        <v>1574</v>
      </c>
      <c r="FO57" s="1871" t="n">
        <v>2220</v>
      </c>
      <c r="FP57" s="1871" t="n">
        <v>1839</v>
      </c>
      <c r="FQ57" s="1871" t="n">
        <v>1605</v>
      </c>
      <c r="FR57" s="1871" t="n">
        <v>1871</v>
      </c>
      <c r="FS57" s="1871" t="n">
        <v>1705</v>
      </c>
      <c r="FT57" s="1811" t="inlineStr">
        <is>
          <t>1,782.0000</t>
        </is>
      </c>
      <c r="FU57" s="1811" t="inlineStr">
        <is>
          <t>1,750.0000</t>
        </is>
      </c>
      <c r="FV57" s="1811" t="inlineStr">
        <is>
          <t>1,880.0000</t>
        </is>
      </c>
      <c r="FW57" s="1811" t="inlineStr">
        <is>
          <t>1,733.0000</t>
        </is>
      </c>
      <c r="FX57" s="1668">
        <f>(FW57-GY57)/GY57</f>
        <v/>
      </c>
      <c r="FY57" s="1811" t="inlineStr">
        <is>
          <t>1,515.0000</t>
        </is>
      </c>
      <c r="FZ57" s="1668">
        <f>(FY57-HA57)/HA57</f>
        <v/>
      </c>
      <c r="GA57" s="1811" t="inlineStr">
        <is>
          <t>2,336.0000</t>
        </is>
      </c>
      <c r="GB57" s="1668">
        <f>(GA57-HC57)/HC57</f>
        <v/>
      </c>
      <c r="GC57" s="1726">
        <f>FN57+FO57+FP57+FQ57+FR57+FS57+FT57+FU57+FV57+FW57+FY57+GA57</f>
        <v/>
      </c>
      <c r="GD57" s="1812">
        <f>(GC57-HE57)/HE57</f>
        <v/>
      </c>
      <c r="GE57" s="1670" t="n"/>
      <c r="GF57" s="1639" t="n"/>
      <c r="GG57" s="1988" t="n">
        <v>1572</v>
      </c>
      <c r="GH57" s="76">
        <f>(GG57-HJ57)/HJ57</f>
        <v/>
      </c>
      <c r="GI57" s="1736" t="n">
        <v>2149</v>
      </c>
      <c r="GJ57" s="76">
        <f>(GI57-HL57)/HL57</f>
        <v/>
      </c>
      <c r="GK57" s="1736" t="n">
        <v>1875</v>
      </c>
      <c r="GL57" s="76">
        <f>(GK57-HN57)/HN57</f>
        <v/>
      </c>
      <c r="GM57" s="1736" t="n">
        <v>1605</v>
      </c>
      <c r="GN57" s="76">
        <f>(GM57-HP57)/HP57</f>
        <v/>
      </c>
      <c r="GO57" s="1736" t="n">
        <v>1871</v>
      </c>
      <c r="GP57" s="76">
        <f>(GO57-HR57)/HR57</f>
        <v/>
      </c>
      <c r="GQ57" s="1736" t="n">
        <v>1705</v>
      </c>
      <c r="GR57" s="76">
        <f>(GQ57-HU57)/HU57</f>
        <v/>
      </c>
      <c r="GS57" s="1736" t="n">
        <v>1782</v>
      </c>
      <c r="GT57" s="76">
        <f>(GS57-HW57)/HW57</f>
        <v/>
      </c>
      <c r="GU57" s="1736" t="n">
        <v>1750</v>
      </c>
      <c r="GV57" s="76">
        <f>(GU57-HY57)/HY57</f>
        <v/>
      </c>
      <c r="GW57" s="1736" t="n">
        <v>1898</v>
      </c>
      <c r="GX57" s="76">
        <f>(GW57-IA57)/IA57</f>
        <v/>
      </c>
      <c r="GY57" s="1736" t="n">
        <v>1731</v>
      </c>
      <c r="GZ57" s="76">
        <f>(GY57-IC57)/IC57</f>
        <v/>
      </c>
      <c r="HA57" s="1736" t="n">
        <v>1513</v>
      </c>
      <c r="HB57" s="76">
        <f>(HA57-IE57)/IE57</f>
        <v/>
      </c>
      <c r="HC57" s="1736" t="n">
        <v>2459</v>
      </c>
      <c r="HD57" s="76">
        <f>(HC57-IG57)/IG57</f>
        <v/>
      </c>
      <c r="HE57" s="1726">
        <f>GG57+GI57+GK57+GM57+GO57+GQ57+GS57+GU57+GW57+GY57+HA57+HC57</f>
        <v/>
      </c>
      <c r="HF57" s="1736">
        <f>HC57+HA57+GY57+GW57+GU57+GS57+GQ57+GO57+GM57+GK57+GI57+GG57</f>
        <v/>
      </c>
      <c r="HG57" s="1641" t="n"/>
      <c r="HH57" s="1661" t="n"/>
      <c r="HI57" s="1749" t="n"/>
      <c r="HJ57" s="1988" t="n">
        <v>1571</v>
      </c>
      <c r="HK57" s="1672">
        <f>(HJ57-IL57)/IL57</f>
        <v/>
      </c>
      <c r="HL57" s="1740" t="n">
        <v>2216</v>
      </c>
      <c r="HM57" s="1672">
        <f>(HL57-IN57)/IN57</f>
        <v/>
      </c>
      <c r="HN57" s="1740" t="n">
        <v>1873</v>
      </c>
      <c r="HO57" s="1678">
        <f>(HN57-IP57)/IP57</f>
        <v/>
      </c>
      <c r="HP57" s="1741" t="n">
        <v>1604</v>
      </c>
      <c r="HQ57" s="1555">
        <f>(HP57-IR57)/IR57</f>
        <v/>
      </c>
      <c r="HR57" s="1741" t="n">
        <v>1604</v>
      </c>
      <c r="HS57" s="1555">
        <f>(HR57-IT57)/IT57</f>
        <v/>
      </c>
      <c r="HT57" s="1678" t="n"/>
      <c r="HU57" s="1741" t="n">
        <v>1705</v>
      </c>
      <c r="HV57" s="1555">
        <f>(HU57-IV57)/IV57</f>
        <v/>
      </c>
      <c r="HW57" s="1741" t="n">
        <v>1780</v>
      </c>
      <c r="HX57" s="1555">
        <f>(HW57-IX57)/IX57</f>
        <v/>
      </c>
      <c r="HY57" s="1741" t="n">
        <v>1748</v>
      </c>
      <c r="HZ57" s="1677">
        <f>(HY57-IZ57)/IZ57</f>
        <v/>
      </c>
      <c r="IA57" s="1741" t="n">
        <v>1898</v>
      </c>
      <c r="IB57" s="1680">
        <f>(IA57-JB57)/JB57</f>
        <v/>
      </c>
      <c r="IC57" s="1741" t="n">
        <v>1731</v>
      </c>
      <c r="ID57" s="1760">
        <f>(IC57-JD57)/JD57</f>
        <v/>
      </c>
      <c r="IE57" s="1741" t="n">
        <v>1513</v>
      </c>
      <c r="IF57" s="1549">
        <f>(IE57-JF57)/JF57</f>
        <v/>
      </c>
      <c r="IG57" s="1837" t="n">
        <v>2459</v>
      </c>
      <c r="IH57" s="1549">
        <f>(IG57-JH57)/JH57</f>
        <v/>
      </c>
      <c r="II57" s="1983">
        <f>HJ57+HL57+HN57+HP57+HR57+HU57+HW57+HY57+IA57+IC57+IE57+IG57</f>
        <v/>
      </c>
      <c r="IJ57" s="76">
        <f>II57/JJ57-1</f>
        <v/>
      </c>
      <c r="IK57" s="1639" t="n"/>
      <c r="IL57" s="1988" t="n">
        <v>1555</v>
      </c>
      <c r="IM57" s="76">
        <f>IL57/JN57-1</f>
        <v/>
      </c>
      <c r="IN57" s="1736" t="n">
        <v>2194</v>
      </c>
      <c r="IO57" s="76">
        <f>IN57/JO57-1</f>
        <v/>
      </c>
      <c r="IP57" s="1736" t="n">
        <v>1855</v>
      </c>
      <c r="IQ57" s="1641">
        <f>(IP57-JP57)/JP57</f>
        <v/>
      </c>
      <c r="IR57" s="1777" t="n">
        <v>1588</v>
      </c>
      <c r="IS57" s="76">
        <f>(IR57-JQ57)/JQ57</f>
        <v/>
      </c>
      <c r="IT57" s="1777" t="n">
        <v>1588</v>
      </c>
      <c r="IU57" s="76">
        <f>(IT57-JR57)/JR57</f>
        <v/>
      </c>
      <c r="IV57" s="1777" t="n">
        <v>1688</v>
      </c>
      <c r="IW57" s="76">
        <f>(IV57-JS57)/JS57</f>
        <v/>
      </c>
      <c r="IX57" s="1777" t="n">
        <v>1762</v>
      </c>
      <c r="IY57" s="1614">
        <f>(IX57-JT57)/JT57</f>
        <v/>
      </c>
      <c r="IZ57" s="1736" t="n">
        <v>1731</v>
      </c>
      <c r="JA57" s="76">
        <f>(IZ57-JU57)/JU57</f>
        <v/>
      </c>
      <c r="JB57" s="1736" t="n">
        <v>1879</v>
      </c>
      <c r="JC57" s="1641">
        <f>(JB57-JV57)/JV57</f>
        <v/>
      </c>
      <c r="JD57" s="1736" t="n">
        <v>1714</v>
      </c>
      <c r="JE57" s="1672">
        <f>(JD57-JW57)/JW57</f>
        <v/>
      </c>
      <c r="JF57" s="1736" t="n">
        <v>1498</v>
      </c>
      <c r="JG57" s="1672">
        <f>(JF57-JX57)/JX57</f>
        <v/>
      </c>
      <c r="JH57" s="1736" t="n">
        <v>2435</v>
      </c>
      <c r="JI57" s="1641">
        <f>(JH57-JY57)/JY57</f>
        <v/>
      </c>
      <c r="JJ57" s="1985">
        <f>JH57+JF57+JD57+JB57+IZ57+IX57+IV57+IT57+IR57+IP57+IN57+IL57</f>
        <v/>
      </c>
      <c r="JK57" s="1645">
        <f>JJ57/JM57-1</f>
        <v/>
      </c>
      <c r="JL57" s="1647" t="n"/>
      <c r="JM57" s="1988" t="n">
        <v>21320.443933902</v>
      </c>
      <c r="JN57" s="1736" t="n">
        <v>1539.65402522028</v>
      </c>
      <c r="JO57" s="1736" t="n">
        <v>2172.29041586638</v>
      </c>
      <c r="JP57" s="1736" t="n">
        <v>1818.17142491578</v>
      </c>
      <c r="JQ57" s="1736" t="n">
        <v>1541.4555226687</v>
      </c>
      <c r="JR57" s="1736" t="n">
        <v>1796.7581524583</v>
      </c>
      <c r="JS57" s="1736" t="n">
        <v>1638.62276261589</v>
      </c>
      <c r="JT57" s="1736" t="n">
        <v>1738.03743152568</v>
      </c>
      <c r="JU57" s="1736" t="n">
        <v>1697.23881828401</v>
      </c>
      <c r="JV57" s="1736" t="n">
        <v>1841.88317993322</v>
      </c>
      <c r="JW57" s="1736" t="n">
        <v>1680.46667492923</v>
      </c>
      <c r="JX57" s="1736" t="n">
        <v>1468.90583068224</v>
      </c>
      <c r="JY57" s="1736" t="n">
        <v>2386.95969480227</v>
      </c>
    </row>
    <row r="58" customFormat="1" s="953">
      <c r="A58" s="1975" t="n"/>
      <c r="B58" s="1975" t="n"/>
      <c r="C58" s="1873" t="n"/>
      <c r="D58" s="1529" t="n"/>
      <c r="E58" s="1873" t="n"/>
      <c r="F58" s="1529" t="n"/>
      <c r="G58" s="1873" t="n"/>
      <c r="H58" s="1529" t="n"/>
      <c r="I58" s="1873" t="n"/>
      <c r="J58" s="1529" t="n"/>
      <c r="K58" s="1873" t="n"/>
      <c r="L58" s="1529" t="n"/>
      <c r="M58" s="1873" t="n"/>
      <c r="N58" s="1529" t="n"/>
      <c r="O58" s="1873" t="n"/>
      <c r="P58" s="1529" t="n"/>
      <c r="Q58" s="1873" t="n"/>
      <c r="R58" s="1529" t="n"/>
      <c r="S58" s="1529" t="n"/>
      <c r="T58" s="1873" t="n"/>
      <c r="U58" s="1529" t="n"/>
      <c r="V58" s="1873" t="n"/>
      <c r="W58" s="1529" t="n"/>
      <c r="Y58" s="1529" t="n"/>
      <c r="AA58" s="1529" t="n"/>
      <c r="AC58" s="1529" t="n"/>
      <c r="AE58" s="1529" t="n"/>
      <c r="AG58" s="1529" t="n"/>
      <c r="AI58" s="1529" t="n"/>
      <c r="AK58" s="1529" t="n"/>
      <c r="AM58" s="1529" t="n"/>
      <c r="AO58" s="1529" t="n"/>
      <c r="AQ58" s="1529" t="n"/>
      <c r="AS58" s="1529" t="n"/>
      <c r="AT58" s="1873" t="n"/>
      <c r="AV58" s="1529" t="n"/>
      <c r="AX58" s="1529" t="n"/>
      <c r="AZ58" s="1529" t="n"/>
      <c r="BB58" s="1529" t="n"/>
      <c r="BD58" s="1529" t="n"/>
      <c r="BF58" s="1529" t="n"/>
      <c r="BH58" s="1529" t="n"/>
      <c r="BI58" s="1874" t="n"/>
      <c r="BJ58" s="1529" t="n"/>
      <c r="BK58" s="1874" t="n"/>
      <c r="BL58" s="1529" t="n"/>
      <c r="BM58" s="1529" t="n"/>
      <c r="BN58" s="1529" t="n"/>
      <c r="BO58" s="1529" t="n"/>
      <c r="BP58" s="1529" t="n"/>
      <c r="BQ58" s="1529" t="n"/>
      <c r="BR58" s="1529" t="n"/>
      <c r="BS58" s="1873" t="n"/>
      <c r="BZ58" s="1875" t="n"/>
      <c r="CB58" s="1875" t="n"/>
      <c r="CD58" s="1875" t="n"/>
      <c r="CF58" s="1875" t="n"/>
      <c r="CL58" s="1874" t="n"/>
      <c r="CN58" s="1874" t="n"/>
      <c r="CP58" s="1876" t="n"/>
      <c r="DH58" s="1877" t="n"/>
      <c r="DK58" s="1877" t="n"/>
      <c r="DM58" s="1877" t="n"/>
      <c r="DO58" s="1877" t="n"/>
      <c r="DR58" s="1877" t="n"/>
      <c r="DT58" s="1877" t="n"/>
      <c r="DV58" s="1877" t="n"/>
      <c r="DX58" s="1877" t="n"/>
      <c r="DZ58" s="1877" t="n"/>
      <c r="EB58" s="1877" t="n"/>
      <c r="ED58" s="1877" t="n"/>
      <c r="EF58" s="1877" t="n"/>
      <c r="EJ58" s="1877" t="n"/>
      <c r="EK58" s="1529" t="n"/>
      <c r="EL58" s="1877" t="n"/>
      <c r="EM58" s="1529" t="n"/>
      <c r="EN58" s="1877" t="n"/>
      <c r="EO58" s="1529" t="n"/>
      <c r="EP58" s="1877" t="n"/>
      <c r="EQ58" s="1529" t="n"/>
      <c r="ER58" s="1877" t="n"/>
      <c r="ES58" s="1529" t="n"/>
      <c r="ET58" s="1877" t="n"/>
      <c r="EU58" s="1529" t="n"/>
      <c r="EV58" s="1877" t="n"/>
      <c r="EW58" s="1529" t="n"/>
      <c r="EX58" s="1877" t="n"/>
      <c r="EY58" s="1529" t="n"/>
      <c r="EZ58" s="1529" t="n"/>
      <c r="FA58" s="1529" t="n"/>
      <c r="FB58" s="1529" t="n"/>
      <c r="FC58" s="1529" t="n"/>
      <c r="FD58" s="1529" t="n"/>
      <c r="FE58" s="1529" t="n"/>
      <c r="FF58" s="1877" t="n"/>
      <c r="FG58" s="1529" t="n"/>
      <c r="FN58" s="1878" t="n"/>
      <c r="FO58" s="1878" t="n"/>
      <c r="FP58" s="1878" t="n"/>
      <c r="FQ58" s="1878" t="n"/>
      <c r="FR58" s="1878" t="n"/>
      <c r="FS58" s="1878" t="n"/>
      <c r="FT58" s="1878" t="n"/>
      <c r="FU58" s="1878" t="n"/>
      <c r="FV58" s="1878" t="n"/>
      <c r="GR58" s="1670" t="n"/>
      <c r="GS58" s="1670" t="n"/>
      <c r="GT58" s="1670" t="n"/>
      <c r="GU58" s="1670" t="n"/>
      <c r="GV58" s="1670" t="n"/>
      <c r="GW58" s="1670" t="n"/>
      <c r="GX58" s="1670" t="n"/>
      <c r="JL58" s="1974" t="n"/>
    </row>
  </sheetData>
  <autoFilter ref="A3:JY57">
    <filterColumn colId="269" hiddenButton="0" showButton="1">
      <filters>
        <filter val="0.00"/>
        <filter val="#REF!"/>
      </filters>
    </filterColumn>
  </autoFilter>
  <mergeCells count="239">
    <mergeCell ref="EK2:EK3"/>
    <mergeCell ref="CL2:CL3"/>
    <mergeCell ref="IT2:IU2"/>
    <mergeCell ref="GM2:GN2"/>
    <mergeCell ref="CN2:CN3"/>
    <mergeCell ref="FE2:FE3"/>
    <mergeCell ref="CF2:CF3"/>
    <mergeCell ref="GO2:GP2"/>
    <mergeCell ref="FG2:FG3"/>
    <mergeCell ref="EP2:EP3"/>
    <mergeCell ref="JF2:JG2"/>
    <mergeCell ref="CZ2:CZ3"/>
    <mergeCell ref="U2:U3"/>
    <mergeCell ref="EN2:EN3"/>
    <mergeCell ref="FK2:FK3"/>
    <mergeCell ref="FW2:FW3"/>
    <mergeCell ref="CR2:CR3"/>
    <mergeCell ref="A2:A3"/>
    <mergeCell ref="DJ2:DJ3"/>
    <mergeCell ref="C2:C3"/>
    <mergeCell ref="BT2:BT3"/>
    <mergeCell ref="E2:E3"/>
    <mergeCell ref="BE2:BE3"/>
    <mergeCell ref="W2:W3"/>
    <mergeCell ref="FN2:FN3"/>
    <mergeCell ref="FD2:FD3"/>
    <mergeCell ref="BG2:BG3"/>
    <mergeCell ref="FP2:FP3"/>
    <mergeCell ref="DX2:DX3"/>
    <mergeCell ref="DG2:DG3"/>
    <mergeCell ref="A18:A21"/>
    <mergeCell ref="DI2:DI3"/>
    <mergeCell ref="BQ2:BQ3"/>
    <mergeCell ref="FZ2:FZ3"/>
    <mergeCell ref="BS2:BS3"/>
    <mergeCell ref="HW2:HX2"/>
    <mergeCell ref="GB2:GB3"/>
    <mergeCell ref="HY2:HZ2"/>
    <mergeCell ref="HJ2:HK2"/>
    <mergeCell ref="DU2:DU3"/>
    <mergeCell ref="AA2:AA3"/>
    <mergeCell ref="AC2:AC3"/>
    <mergeCell ref="CT2:CT3"/>
    <mergeCell ref="ED2:ED3"/>
    <mergeCell ref="AM2:AM3"/>
    <mergeCell ref="A22:A25"/>
    <mergeCell ref="GD2:GD3"/>
    <mergeCell ref="EV2:EV3"/>
    <mergeCell ref="AO2:AO3"/>
    <mergeCell ref="EX2:EX3"/>
    <mergeCell ref="A10:A13"/>
    <mergeCell ref="CQ2:CQ3"/>
    <mergeCell ref="EU2:EU3"/>
    <mergeCell ref="CC2:CC3"/>
    <mergeCell ref="V2:V3"/>
    <mergeCell ref="X2:X3"/>
    <mergeCell ref="IZ2:JA2"/>
    <mergeCell ref="CB2:CB3"/>
    <mergeCell ref="A48:A49"/>
    <mergeCell ref="ES2:ES3"/>
    <mergeCell ref="IR2:IS2"/>
    <mergeCell ref="JB2:JC2"/>
    <mergeCell ref="BD2:BD3"/>
    <mergeCell ref="GU2:GV2"/>
    <mergeCell ref="DC2:DC3"/>
    <mergeCell ref="A54:A55"/>
    <mergeCell ref="AV2:AV3"/>
    <mergeCell ref="N2:N3"/>
    <mergeCell ref="AX2:AX3"/>
    <mergeCell ref="F2:F3"/>
    <mergeCell ref="DO2:DO3"/>
    <mergeCell ref="H2:H3"/>
    <mergeCell ref="P2:P3"/>
    <mergeCell ref="EY2:EY3"/>
    <mergeCell ref="BH2:BH3"/>
    <mergeCell ref="JH2:JI2"/>
    <mergeCell ref="FQ2:FQ3"/>
    <mergeCell ref="EI2:EI3"/>
    <mergeCell ref="BJ2:BJ3"/>
    <mergeCell ref="FS2:FS3"/>
    <mergeCell ref="EA2:EA3"/>
    <mergeCell ref="HA2:HB2"/>
    <mergeCell ref="HP2:HQ2"/>
    <mergeCell ref="CD2:CD3"/>
    <mergeCell ref="A56:A57"/>
    <mergeCell ref="GC2:GC3"/>
    <mergeCell ref="GF38:GF39"/>
    <mergeCell ref="A26:A27"/>
    <mergeCell ref="IG2:IH2"/>
    <mergeCell ref="DZ2:DZ3"/>
    <mergeCell ref="AF2:AF3"/>
    <mergeCell ref="K2:K3"/>
    <mergeCell ref="AH2:AH3"/>
    <mergeCell ref="A32:A35"/>
    <mergeCell ref="CJ2:CJ3"/>
    <mergeCell ref="A8:A9"/>
    <mergeCell ref="FA2:FA3"/>
    <mergeCell ref="GK2:GL2"/>
    <mergeCell ref="IE2:IF2"/>
    <mergeCell ref="O2:O3"/>
    <mergeCell ref="Q2:Q3"/>
    <mergeCell ref="CH2:CH3"/>
    <mergeCell ref="AI2:AI3"/>
    <mergeCell ref="AK2:AK3"/>
    <mergeCell ref="DB2:DB3"/>
    <mergeCell ref="EJ2:EJ3"/>
    <mergeCell ref="EL2:EL3"/>
    <mergeCell ref="AU2:AU3"/>
    <mergeCell ref="CE2:CE3"/>
    <mergeCell ref="AW2:AW3"/>
    <mergeCell ref="A52:A53"/>
    <mergeCell ref="A38:A41"/>
    <mergeCell ref="BR2:BR3"/>
    <mergeCell ref="DF2:DF3"/>
    <mergeCell ref="DH2:DH3"/>
    <mergeCell ref="FH2:FH3"/>
    <mergeCell ref="BA2:BA3"/>
    <mergeCell ref="FJ2:FJ3"/>
    <mergeCell ref="BC2:BC3"/>
    <mergeCell ref="DT2:DT3"/>
    <mergeCell ref="BU2:BU3"/>
    <mergeCell ref="DE2:DE3"/>
    <mergeCell ref="BW2:BW3"/>
    <mergeCell ref="FV2:FV3"/>
    <mergeCell ref="BO2:BO3"/>
    <mergeCell ref="BM2:BM3"/>
    <mergeCell ref="FX2:FX3"/>
    <mergeCell ref="DQ2:DQ3"/>
    <mergeCell ref="HR2:HS2"/>
    <mergeCell ref="A36:A37"/>
    <mergeCell ref="B2:B3"/>
    <mergeCell ref="A1:B1"/>
    <mergeCell ref="A50:A51"/>
    <mergeCell ref="D2:D3"/>
    <mergeCell ref="DW2:DW3"/>
    <mergeCell ref="BP2:BP3"/>
    <mergeCell ref="HU2:HV2"/>
    <mergeCell ref="BY2:BY3"/>
    <mergeCell ref="Z2:Z3"/>
    <mergeCell ref="AB2:AB3"/>
    <mergeCell ref="CS2:CS3"/>
    <mergeCell ref="T2:T3"/>
    <mergeCell ref="AD2:AD3"/>
    <mergeCell ref="EC2:EC3"/>
    <mergeCell ref="CK2:CK3"/>
    <mergeCell ref="CM2:CM3"/>
    <mergeCell ref="BV2:BV3"/>
    <mergeCell ref="AN2:AN3"/>
    <mergeCell ref="EM2:EM3"/>
    <mergeCell ref="BX2:BX3"/>
    <mergeCell ref="AP2:AP3"/>
    <mergeCell ref="EO2:EO3"/>
    <mergeCell ref="CP2:CP3"/>
    <mergeCell ref="IV2:IW2"/>
    <mergeCell ref="EQ2:EQ3"/>
    <mergeCell ref="IP2:IQ2"/>
    <mergeCell ref="IX2:IY2"/>
    <mergeCell ref="FI2:FI3"/>
    <mergeCell ref="GQ2:GR2"/>
    <mergeCell ref="GS2:GT2"/>
    <mergeCell ref="HC2:HD2"/>
    <mergeCell ref="A14:A17"/>
    <mergeCell ref="AR2:AR3"/>
    <mergeCell ref="DK2:DK3"/>
    <mergeCell ref="DM2:DM3"/>
    <mergeCell ref="FM2:FM3"/>
    <mergeCell ref="BF2:BF3"/>
    <mergeCell ref="A4:A7"/>
    <mergeCell ref="FO2:FO3"/>
    <mergeCell ref="A44:A47"/>
    <mergeCell ref="GW2:GX2"/>
    <mergeCell ref="BZ2:BZ3"/>
    <mergeCell ref="FY2:FY3"/>
    <mergeCell ref="GA2:GA3"/>
    <mergeCell ref="A28:A31"/>
    <mergeCell ref="DV2:DV3"/>
    <mergeCell ref="DN2:DN3"/>
    <mergeCell ref="G2:G3"/>
    <mergeCell ref="I2:I3"/>
    <mergeCell ref="BI2:BI3"/>
    <mergeCell ref="EW2:EW3"/>
    <mergeCell ref="EB2:EB3"/>
    <mergeCell ref="IA2:IB2"/>
    <mergeCell ref="IC2:ID2"/>
    <mergeCell ref="HL2:HM2"/>
    <mergeCell ref="HN2:HO2"/>
    <mergeCell ref="M2:M3"/>
    <mergeCell ref="AE2:AE3"/>
    <mergeCell ref="AG2:AG3"/>
    <mergeCell ref="EF2:EF3"/>
    <mergeCell ref="Y2:Y3"/>
    <mergeCell ref="CX2:CX3"/>
    <mergeCell ref="GY2:GZ2"/>
    <mergeCell ref="CG2:CG3"/>
    <mergeCell ref="EH2:EH3"/>
    <mergeCell ref="CI2:CI3"/>
    <mergeCell ref="AQ2:AQ3"/>
    <mergeCell ref="EZ2:EZ3"/>
    <mergeCell ref="CA2:CA3"/>
    <mergeCell ref="AS2:AS3"/>
    <mergeCell ref="FB2:FB3"/>
    <mergeCell ref="ER2:ER3"/>
    <mergeCell ref="II2:IJ2"/>
    <mergeCell ref="ET2:ET3"/>
    <mergeCell ref="CU2:CU3"/>
    <mergeCell ref="IL2:IM2"/>
    <mergeCell ref="FL2:FL3"/>
    <mergeCell ref="DD2:DD3"/>
    <mergeCell ref="FF2:FF3"/>
    <mergeCell ref="AY2:AY3"/>
    <mergeCell ref="DR2:DR3"/>
    <mergeCell ref="DA2:DA3"/>
    <mergeCell ref="FR2:FR3"/>
    <mergeCell ref="BK2:BK3"/>
    <mergeCell ref="FT2:FT3"/>
    <mergeCell ref="A42:A43"/>
    <mergeCell ref="HF2:HG2"/>
    <mergeCell ref="CY2:CY3"/>
    <mergeCell ref="AZ2:AZ3"/>
    <mergeCell ref="R2:R3"/>
    <mergeCell ref="BB2:BB3"/>
    <mergeCell ref="J2:J3"/>
    <mergeCell ref="DS2:DS3"/>
    <mergeCell ref="L2:L3"/>
    <mergeCell ref="FC2:FC3"/>
    <mergeCell ref="BL2:BL3"/>
    <mergeCell ref="FU2:FU3"/>
    <mergeCell ref="BN2:BN3"/>
    <mergeCell ref="JD2:JE2"/>
    <mergeCell ref="EE2:EE3"/>
    <mergeCell ref="IN2:IO2"/>
    <mergeCell ref="EG2:EG3"/>
    <mergeCell ref="DP2:DP3"/>
    <mergeCell ref="GG2:GH2"/>
    <mergeCell ref="GI2:GJ2"/>
    <mergeCell ref="CO2:CO3"/>
    <mergeCell ref="DY2:DY3"/>
    <mergeCell ref="AJ2:AJ3"/>
    <mergeCell ref="AL2:AL3"/>
  </mergeCells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T40"/>
  <sheetViews>
    <sheetView workbookViewId="0">
      <pane xSplit="2" ySplit="3" topLeftCell="C7" activePane="bottomRight" state="frozen"/>
      <selection pane="topRight" activeCell="A1" sqref="A1"/>
      <selection pane="bottomLeft" activeCell="A1" sqref="A1"/>
      <selection pane="bottomRight" activeCell="S31" sqref="S31"/>
    </sheetView>
  </sheetViews>
  <sheetFormatPr baseColWidth="8" defaultColWidth="8.88671875" defaultRowHeight="15.6"/>
  <cols>
    <col min="1" max="1" customWidth="true" style="226" width="24.0"/>
    <col min="2" max="2" customWidth="true" style="227" width="20.0"/>
    <col min="3" max="3" customWidth="true" style="1272" width="42.0"/>
    <col min="4" max="4" customWidth="true" style="229" width="12.0"/>
    <col min="5" max="5" customWidth="true" style="1272" width="42.0"/>
    <col min="6" max="6" customWidth="true" style="229" width="12.0"/>
    <col min="7" max="7" customWidth="true" style="21" width="42.0"/>
    <col min="8" max="8" customWidth="true" style="21" width="12.0"/>
    <col min="9" max="9" customWidth="true" style="21" width="42.0"/>
    <col min="10" max="10" customWidth="true" style="21" width="12.0"/>
    <col min="11" max="16" customWidth="true" style="229" width="12.0"/>
    <col min="17" max="17" customWidth="true" style="1273" width="42.0"/>
    <col min="18" max="18" customWidth="true" style="231" width="42.0"/>
    <col min="19" max="19" customWidth="true" style="229" width="28.0"/>
    <col min="20" max="20" customWidth="true" style="1272" width="42.0"/>
    <col min="21" max="21" customWidth="true" style="229" width="13.0"/>
    <col min="22" max="22" customWidth="true" style="1272" width="42.0"/>
    <col min="23" max="23" customWidth="true" style="229" width="13.0"/>
    <col min="24" max="24" customWidth="true" style="1272" width="42.0"/>
    <col min="25" max="25" customWidth="true" style="229" width="13.0"/>
    <col min="26" max="26" customWidth="true" style="1272" width="42.0"/>
    <col min="27" max="27" customWidth="true" style="229" width="13.0"/>
    <col min="28" max="28" customWidth="true" style="1272" width="42.0"/>
    <col min="29" max="29" customWidth="true" style="229" width="14.0"/>
    <col min="30" max="30" customWidth="true" style="1272" width="42.0"/>
    <col min="31" max="31" customWidth="true" style="229" width="14.0"/>
    <col min="32" max="32" customWidth="true" style="1272" width="42.0"/>
    <col min="33" max="33" customWidth="true" style="229" width="14.0"/>
    <col min="34" max="34" customWidth="true" style="1272" width="18.0"/>
    <col min="35" max="35" customWidth="true" style="21" width="42.0"/>
    <col min="36" max="36" customWidth="true" style="229" width="14.0"/>
    <col min="37" max="37" customWidth="true" style="1272" width="42.0"/>
    <col min="38" max="38" customWidth="true" style="229" width="14.0"/>
    <col min="39" max="39" customWidth="true" style="1272" width="42.0"/>
    <col min="40" max="40" customWidth="true" style="229" width="14.0"/>
    <col min="41" max="41" customWidth="true" style="1272" width="42.0"/>
    <col min="42" max="42" customWidth="true" style="229" width="14.0"/>
    <col min="43" max="43" customWidth="true" style="1272" width="42.0"/>
    <col min="44" max="44" customWidth="true" style="229" width="14.0"/>
    <col min="45" max="45" customWidth="true" style="1272" width="42.0"/>
    <col min="46" max="46" customWidth="true" style="229" width="42.0"/>
    <col min="47" max="47" customWidth="true" style="232" width="7.77734375"/>
    <col min="48" max="48" customWidth="true" style="222" width="42.0"/>
    <col min="49" max="49" customWidth="true" hidden="true" style="222" width="1.5546875"/>
    <col min="50" max="50" customWidth="true" style="222" width="42.0"/>
    <col min="51" max="51" customWidth="true" hidden="true" style="222" width="9.6640625"/>
    <col min="52" max="52" customWidth="true" style="222" width="42.0"/>
    <col min="53" max="53" customWidth="true" hidden="true" style="222" width="9.6640625"/>
    <col min="54" max="54" customWidth="true" style="222" width="42.0"/>
    <col min="55" max="55" customWidth="true" hidden="true" style="222" width="8.88671875"/>
    <col min="56" max="56" customWidth="true" style="222" width="42.0"/>
    <col min="57" max="57" customWidth="true" hidden="true" style="222" width="8.88671875"/>
    <col min="58" max="58" customWidth="true" style="222" width="42.0"/>
    <col min="59" max="59" customWidth="true" hidden="true" style="222" width="9.6640625"/>
    <col min="60" max="60" customWidth="true" style="222" width="42.0"/>
    <col min="61" max="61" customWidth="true" hidden="true" style="222" width="9.6640625"/>
    <col min="62" max="62" customWidth="true" style="222" width="42.0"/>
    <col min="63" max="63" customWidth="true" hidden="true" style="222" width="9.6640625"/>
    <col min="64" max="64" customWidth="true" style="222" width="42.0"/>
    <col min="65" max="65" customWidth="true" hidden="true" style="222" width="8.88671875"/>
    <col min="66" max="66" customWidth="true" style="222" width="42.0"/>
    <col min="67" max="67" customWidth="true" hidden="true" style="222" width="8.88671875"/>
    <col min="68" max="68" customWidth="true" style="222" width="42.0"/>
    <col min="69" max="69" customWidth="true" hidden="true" style="222" width="8.88671875"/>
    <col min="70" max="70" customWidth="true" style="222" width="42.0"/>
    <col min="71" max="71" customWidth="true" hidden="true" style="222" width="8.88671875"/>
    <col min="72" max="72" customWidth="true" style="222" width="42.0"/>
    <col min="73" max="16384" customWidth="true" style="222" width="8.88671875"/>
  </cols>
  <sheetData>
    <row r="1" ht="21" customHeight="1" s="21">
      <c r="A1" s="1463" t="inlineStr">
        <is>
          <t>各市州城市客运量明细表</t>
        </is>
      </c>
      <c r="B1" s="2005" t="n"/>
      <c r="C1" s="2005" t="n"/>
      <c r="D1" s="1466" t="n"/>
      <c r="E1" s="2005" t="n"/>
      <c r="F1" s="1466" t="n"/>
      <c r="G1" s="1466" t="n"/>
      <c r="H1" s="1466" t="n"/>
      <c r="I1" s="1466" t="n"/>
      <c r="J1" s="1466" t="n"/>
      <c r="K1" s="1466" t="n"/>
      <c r="L1" s="1466" t="n"/>
      <c r="M1" s="1466" t="n"/>
      <c r="N1" s="1466" t="n"/>
      <c r="O1" s="1466" t="n"/>
      <c r="P1" s="1466" t="n"/>
      <c r="Q1" s="2006">
        <f>Q4-公交!Q7-出租!Q7-网约车!Q7-'轨道、轮渡'!Q4-'轨道、轮渡'!Q13</f>
        <v/>
      </c>
      <c r="R1" s="2075">
        <f>Q5-公交!Q8-出租!Q8-网约车!Q8-'轨道、轮渡'!Q5-'轨道、轮渡'!Q14</f>
        <v/>
      </c>
      <c r="S1" s="1466" t="n"/>
      <c r="T1" s="1465" t="n"/>
      <c r="U1" s="1466" t="n"/>
      <c r="V1" s="1465" t="n"/>
      <c r="W1" s="1466" t="n"/>
      <c r="X1" s="1465" t="n"/>
      <c r="Y1" s="1466" t="n"/>
      <c r="Z1" s="1465" t="n"/>
      <c r="AA1" s="1466" t="n"/>
      <c r="AB1" s="1465" t="n"/>
      <c r="AC1" s="1466" t="n"/>
      <c r="AD1" s="1880" t="n"/>
      <c r="AE1" s="57" t="n"/>
      <c r="AF1" s="1881" t="n"/>
      <c r="AG1" s="57" t="n"/>
      <c r="AH1" s="1881" t="n"/>
      <c r="AI1" s="1881" t="n"/>
      <c r="AJ1" s="57" t="n"/>
      <c r="AK1" s="1881" t="n"/>
      <c r="AL1" s="57" t="n"/>
      <c r="AM1" s="1881" t="n"/>
      <c r="AN1" s="57" t="n"/>
      <c r="AO1" s="1881" t="n"/>
      <c r="AP1" s="57" t="n"/>
      <c r="AQ1" s="1881" t="n"/>
      <c r="AR1" s="57" t="n"/>
      <c r="AS1" s="1448" t="n"/>
      <c r="AT1" s="57" t="n"/>
      <c r="AU1" s="1468" t="n"/>
      <c r="AV1" s="1971" t="n"/>
      <c r="AW1" s="1971" t="n"/>
      <c r="AX1" s="1971" t="n"/>
      <c r="AY1" s="1971" t="n"/>
      <c r="AZ1" s="1971" t="n"/>
      <c r="BA1" s="1971" t="n"/>
      <c r="BB1" s="1971" t="n"/>
      <c r="BC1" s="1971" t="n"/>
      <c r="BD1" s="1971" t="n"/>
      <c r="BE1" s="1971" t="n"/>
      <c r="BF1" s="1971" t="n"/>
      <c r="BG1" s="1971" t="n"/>
      <c r="BH1" s="1971" t="n"/>
      <c r="BI1" s="1971" t="n"/>
      <c r="BJ1" s="1971" t="n"/>
      <c r="BK1" s="1971" t="n"/>
      <c r="BL1" s="1971" t="n"/>
      <c r="BM1" s="1971" t="n"/>
      <c r="BN1" s="1971" t="n"/>
      <c r="BO1" s="1971" t="n"/>
      <c r="BP1" s="1971" t="n"/>
      <c r="BQ1" s="1971" t="n"/>
      <c r="BR1" s="1971" t="n"/>
      <c r="BS1" s="1971" t="n"/>
      <c r="BT1" s="1971" t="n"/>
    </row>
    <row r="2" ht="24" customFormat="1" customHeight="1" s="223">
      <c r="A2" s="1469" t="inlineStr">
        <is>
          <t>地区 名称</t>
        </is>
      </c>
      <c r="B2" s="1470" t="inlineStr">
        <is>
          <t>指标</t>
        </is>
      </c>
      <c r="C2" s="1471" t="inlineStr">
        <is>
          <t>2026年1月</t>
        </is>
      </c>
      <c r="D2" s="1472" t="inlineStr">
        <is>
          <t>1月同比</t>
        </is>
      </c>
      <c r="E2" s="1471" t="inlineStr">
        <is>
          <t>2026年2月</t>
        </is>
      </c>
      <c r="F2" s="1472" t="inlineStr">
        <is>
          <t>2月同比</t>
        </is>
      </c>
      <c r="G2" s="2039" t="n">
        <v>46082</v>
      </c>
      <c r="H2" s="818" t="inlineStr">
        <is>
          <t>3月同比</t>
        </is>
      </c>
      <c r="I2" s="2039" t="n">
        <v>46113</v>
      </c>
      <c r="J2" s="818" t="inlineStr">
        <is>
          <t>4月同比</t>
        </is>
      </c>
      <c r="K2" s="2237" t="n">
        <v>46143.0</v>
      </c>
      <c r="L2" s="1474" t="s">
        <v>6</v>
      </c>
      <c r="M2" s="2238" t="n">
        <v>46174.0</v>
      </c>
      <c r="N2" s="1474" t="s">
        <v>7</v>
      </c>
      <c r="O2" s="2239" t="n">
        <v>46204.0</v>
      </c>
      <c r="P2" s="1474" t="s">
        <v>8</v>
      </c>
      <c r="Q2" s="1882" t="inlineStr">
        <is>
          <t>累计</t>
        </is>
      </c>
      <c r="R2" s="1883" t="inlineStr">
        <is>
          <t>累计同比</t>
        </is>
      </c>
      <c r="S2" s="1472" t="n"/>
      <c r="T2" s="1473" t="inlineStr">
        <is>
          <t>2025年1月</t>
        </is>
      </c>
      <c r="U2" s="1472" t="inlineStr">
        <is>
          <t>1月同比</t>
        </is>
      </c>
      <c r="V2" s="1473" t="inlineStr">
        <is>
          <t>2025年2月</t>
        </is>
      </c>
      <c r="W2" s="1472" t="inlineStr">
        <is>
          <t>2月同比</t>
        </is>
      </c>
      <c r="X2" s="1473" t="inlineStr">
        <is>
          <t>2025年3月</t>
        </is>
      </c>
      <c r="Y2" s="1472" t="inlineStr">
        <is>
          <t>3月同比</t>
        </is>
      </c>
      <c r="Z2" s="1473" t="inlineStr">
        <is>
          <t>2025年4月</t>
        </is>
      </c>
      <c r="AA2" s="1472" t="inlineStr">
        <is>
          <t>4月同比</t>
        </is>
      </c>
      <c r="AB2" s="2039" t="n">
        <v>45778</v>
      </c>
      <c r="AC2" s="1472" t="inlineStr">
        <is>
          <t>5月同比</t>
        </is>
      </c>
      <c r="AD2" s="2039" t="n">
        <v>45809</v>
      </c>
      <c r="AE2" s="1472" t="inlineStr">
        <is>
          <t>6月同比</t>
        </is>
      </c>
      <c r="AF2" s="2039" t="n">
        <v>45839</v>
      </c>
      <c r="AG2" s="1472" t="inlineStr">
        <is>
          <t>7月同比</t>
        </is>
      </c>
      <c r="AH2" s="818" t="inlineStr">
        <is>
          <t>2025年1-7月累计</t>
        </is>
      </c>
      <c r="AI2" s="2039" t="n">
        <v>45870</v>
      </c>
      <c r="AJ2" s="1472" t="inlineStr">
        <is>
          <t>8月同比</t>
        </is>
      </c>
      <c r="AK2" s="2039" t="n">
        <v>45901</v>
      </c>
      <c r="AL2" s="1472" t="inlineStr">
        <is>
          <t>9月同比</t>
        </is>
      </c>
      <c r="AM2" s="2039" t="n">
        <v>45931</v>
      </c>
      <c r="AN2" s="1472" t="inlineStr">
        <is>
          <t>10月同比</t>
        </is>
      </c>
      <c r="AO2" s="2039" t="n">
        <v>45962</v>
      </c>
      <c r="AP2" s="1472" t="inlineStr">
        <is>
          <t>11月同比</t>
        </is>
      </c>
      <c r="AQ2" s="2039" t="n">
        <v>45992</v>
      </c>
      <c r="AR2" s="1472" t="inlineStr">
        <is>
          <t>12月同比</t>
        </is>
      </c>
      <c r="AS2" s="1473" t="inlineStr">
        <is>
          <t>累计</t>
        </is>
      </c>
      <c r="AT2" s="1472" t="inlineStr">
        <is>
          <t>累计同比</t>
        </is>
      </c>
      <c r="AU2" s="1472" t="n"/>
      <c r="AV2" s="1471" t="inlineStr">
        <is>
          <t>2024年1月</t>
        </is>
      </c>
      <c r="AW2" s="1472" t="inlineStr">
        <is>
          <t>1月与去年同比</t>
        </is>
      </c>
      <c r="AX2" s="1471" t="inlineStr">
        <is>
          <t>2024年2月</t>
        </is>
      </c>
      <c r="AY2" s="1472" t="inlineStr">
        <is>
          <t>2月与去年同比</t>
        </is>
      </c>
      <c r="AZ2" s="1471" t="inlineStr">
        <is>
          <t>2024年3月</t>
        </is>
      </c>
      <c r="BA2" s="1472" t="inlineStr">
        <is>
          <t>3月与去年同比</t>
        </is>
      </c>
      <c r="BB2" s="1471" t="inlineStr">
        <is>
          <t>2024年4月</t>
        </is>
      </c>
      <c r="BC2" s="1472" t="inlineStr">
        <is>
          <t>4月与去年同比</t>
        </is>
      </c>
      <c r="BD2" s="1471" t="inlineStr">
        <is>
          <t>2024年5月</t>
        </is>
      </c>
      <c r="BE2" s="1472" t="inlineStr">
        <is>
          <t>5月与去年同比</t>
        </is>
      </c>
      <c r="BF2" s="1471" t="inlineStr">
        <is>
          <t>2024年6月</t>
        </is>
      </c>
      <c r="BG2" s="1472" t="inlineStr">
        <is>
          <t>6月与去年同比</t>
        </is>
      </c>
      <c r="BH2" s="1471" t="inlineStr">
        <is>
          <t>2024年7月</t>
        </is>
      </c>
      <c r="BI2" s="1472" t="inlineStr">
        <is>
          <t>7月与去年同比</t>
        </is>
      </c>
      <c r="BJ2" s="1471" t="inlineStr">
        <is>
          <t>2024年8月</t>
        </is>
      </c>
      <c r="BK2" s="1472" t="inlineStr">
        <is>
          <t>8月与去年同比</t>
        </is>
      </c>
      <c r="BL2" s="1471" t="inlineStr">
        <is>
          <t>2024年9月</t>
        </is>
      </c>
      <c r="BM2" s="1472" t="inlineStr">
        <is>
          <t>9月与去年同比</t>
        </is>
      </c>
      <c r="BN2" s="1471" t="inlineStr">
        <is>
          <t>2024年10月</t>
        </is>
      </c>
      <c r="BO2" s="1472" t="inlineStr">
        <is>
          <t>10月与去年同比</t>
        </is>
      </c>
      <c r="BP2" s="1471" t="inlineStr">
        <is>
          <t>2024年11月</t>
        </is>
      </c>
      <c r="BQ2" s="1472" t="inlineStr">
        <is>
          <t>11月与去年同比</t>
        </is>
      </c>
      <c r="BR2" s="1471" t="inlineStr">
        <is>
          <t>2024年12月</t>
        </is>
      </c>
      <c r="BS2" s="1472" t="inlineStr">
        <is>
          <t>12月与去年同比</t>
        </is>
      </c>
      <c r="BT2" s="1472" t="inlineStr">
        <is>
          <t>累计</t>
        </is>
      </c>
    </row>
    <row r="3" ht="19.05" customFormat="1" customHeight="1" s="224">
      <c r="A3" s="1954" t="n"/>
      <c r="B3" s="1954" t="n"/>
      <c r="C3" s="1954" t="n"/>
      <c r="D3" s="2031" t="n"/>
      <c r="E3" s="1954" t="n"/>
      <c r="F3" s="2031" t="n"/>
      <c r="G3" s="1954" t="n"/>
      <c r="H3" s="2031" t="n"/>
      <c r="I3" s="1954" t="n"/>
      <c r="J3" s="2031" t="n"/>
      <c r="K3" s="1954" t="n"/>
      <c r="L3" s="1954" t="n"/>
      <c r="M3" s="1954" t="n"/>
      <c r="N3" s="1954" t="n"/>
      <c r="O3" s="1954" t="n"/>
      <c r="P3" s="1954" t="n"/>
      <c r="Q3" s="1954" t="n"/>
      <c r="R3" s="2031" t="n"/>
      <c r="S3" s="1954" t="n"/>
      <c r="T3" s="1954" t="n"/>
      <c r="U3" s="2031" t="n"/>
      <c r="V3" s="1954" t="n"/>
      <c r="W3" s="2031" t="n"/>
      <c r="X3" s="1954" t="n"/>
      <c r="Y3" s="2031" t="n"/>
      <c r="Z3" s="1954" t="n"/>
      <c r="AA3" s="2031" t="n"/>
      <c r="AB3" s="1954" t="n"/>
      <c r="AC3" s="2031" t="n"/>
      <c r="AD3" s="1954" t="n"/>
      <c r="AE3" s="2031" t="n"/>
      <c r="AF3" s="1954" t="n"/>
      <c r="AG3" s="2031" t="n"/>
      <c r="AH3" s="1954" t="n"/>
      <c r="AI3" s="1954" t="n"/>
      <c r="AJ3" s="2031" t="n"/>
      <c r="AK3" s="1954" t="n"/>
      <c r="AL3" s="2031" t="n"/>
      <c r="AM3" s="1954" t="n"/>
      <c r="AN3" s="2031" t="n"/>
      <c r="AO3" s="1954" t="n"/>
      <c r="AP3" s="2031" t="n"/>
      <c r="AQ3" s="1954" t="n"/>
      <c r="AR3" s="2031" t="n"/>
      <c r="AS3" s="1954" t="n"/>
      <c r="AT3" s="2031" t="n"/>
      <c r="AU3" s="1472" t="n"/>
      <c r="AV3" s="1954" t="n"/>
      <c r="AW3" s="1954" t="n"/>
      <c r="AX3" s="1954" t="n"/>
      <c r="AY3" s="1954" t="n"/>
      <c r="AZ3" s="1954" t="n"/>
      <c r="BA3" s="1954" t="n"/>
      <c r="BB3" s="1954" t="n"/>
      <c r="BC3" s="1954" t="n"/>
      <c r="BD3" s="1954" t="n"/>
      <c r="BE3" s="1954" t="n"/>
      <c r="BF3" s="1954" t="n"/>
      <c r="BG3" s="1954" t="n"/>
      <c r="BH3" s="1954" t="n"/>
      <c r="BI3" s="1954" t="n"/>
      <c r="BJ3" s="1954" t="n"/>
      <c r="BK3" s="1954" t="n"/>
      <c r="BL3" s="1954" t="n"/>
      <c r="BM3" s="1954" t="n"/>
      <c r="BN3" s="1954" t="n"/>
      <c r="BO3" s="1954" t="n"/>
      <c r="BP3" s="1954" t="n"/>
      <c r="BQ3" s="1954" t="n"/>
      <c r="BR3" s="1954" t="n"/>
      <c r="BS3" s="1954" t="n"/>
      <c r="BT3" s="1954" t="n"/>
    </row>
    <row r="4" ht="31.2" customFormat="1" customHeight="1" s="225">
      <c r="A4" s="97" t="inlineStr">
        <is>
          <t>全省</t>
        </is>
      </c>
      <c r="B4" s="1519" t="inlineStr">
        <is>
          <t>客运量（万人）</t>
        </is>
      </c>
      <c r="C4" s="1950">
        <f>C6+C8+C10+C12+C14+C16+C18+C20+C22+C24+C26+C28+C30+C32+C34+C36+C38</f>
        <v/>
      </c>
      <c r="D4" s="1884">
        <f>C4/T4-1</f>
        <v/>
      </c>
      <c r="E4" s="1950">
        <f>E6+E8+E10+E12+E14+E16+E18+E20+E22+E24+E26+E28+E30+E32+E34+E36+E38</f>
        <v/>
      </c>
      <c r="F4" s="1884">
        <f>E4/V4-1</f>
        <v/>
      </c>
      <c r="G4" s="1950">
        <f>G6+G8+G10+G12+G14+G16+G18+G20+G22+G24+G26+G28+G30+G32+G34+G36+G38</f>
        <v/>
      </c>
      <c r="H4" s="1884">
        <f>G4/X4-1</f>
        <v/>
      </c>
      <c r="I4" s="1950">
        <f>I6+I8+I10+I12+I14+I16+I18+I20+I22+I24+I26+I28+I30+I32+I34+I36+I38</f>
        <v/>
      </c>
      <c r="J4" s="1884">
        <f>I4/Z4-1</f>
        <v/>
      </c>
      <c r="K4" s="2240">
        <f>K6+K8+K10+K12+K14+K16+K18+K20+K22+K24+K26+K28+K30+K32+K34+K36+K38</f>
      </c>
      <c r="L4" s="1884">
        <f>K4/AB4-1</f>
      </c>
      <c r="M4" s="2241">
        <f>M6+M8+M10+M12+M14+M16+M18+M20+M22+M24+M26+M28+M30+M32+M34+M36+M38</f>
      </c>
      <c r="N4" s="1884">
        <f>M4/AD4-1</f>
      </c>
      <c r="O4" s="2242">
        <f>O6+O8+O10+O12+O14+O16+O18+O20+O22+O24+O26+O28+O30+O32+O34+O36+O38</f>
      </c>
      <c r="P4" s="1884">
        <f>O4/AF4-1</f>
      </c>
      <c r="Q4" s="2007">
        <f>E4+C4+G4+I4+K4+M4+O4</f>
      </c>
      <c r="R4" s="1886">
        <f>Q4/(T4+V4+X4+Z4+AB4+AD4+AF4)-1</f>
      </c>
      <c r="S4" s="1950">
        <f>T4+V4+X4+Z4+AB4+AD4</f>
        <v/>
      </c>
      <c r="T4" s="1950">
        <f>T6+T8+T10+T12+T14+T16+T18+T20+T22+T24+T26+T28+T30+T32+T34+T36+T38</f>
        <v/>
      </c>
      <c r="U4" s="1884">
        <f>T4/AV4-1</f>
        <v/>
      </c>
      <c r="V4" s="1950">
        <f>V6+V8+V10+V12+V14+V16+V18+V20+V22+V24+V26+V28+V30+V32+V34+V36+V38</f>
        <v/>
      </c>
      <c r="W4" s="1884">
        <f>V4/AX4-1</f>
        <v/>
      </c>
      <c r="X4" s="1950">
        <f>X6+X8+X10+X12+X14+X16+X18+X20+X22+X24+X26+X28+X30+X32+X34+X36+X38</f>
        <v/>
      </c>
      <c r="Y4" s="1884">
        <f>X4/AZ4-1</f>
        <v/>
      </c>
      <c r="Z4" s="1950">
        <f>Z6+Z8+Z10+Z12+Z14+Z16+Z18+Z20+Z22+Z24+Z26+Z28+Z30+Z32+Z34+Z36+Z38</f>
        <v/>
      </c>
      <c r="AA4" s="1884">
        <f>Z4/BB4-1</f>
        <v/>
      </c>
      <c r="AB4" s="1950">
        <f>AB6+AB8+AB10+AB12+AB14+AB16+AB18+AB20+AB22+AB24+AB26+AB28+AB30+AB32+AB34+AB36+AB38</f>
        <v/>
      </c>
      <c r="AC4" s="1884">
        <f>AB4/BD4-1</f>
        <v/>
      </c>
      <c r="AD4" s="1950">
        <f>AD6+AD8+AD10+AD12+AD14+AD16+AD18+AD20+AD22+AD24+AD26+AD28+AD30+AD32+AD34+AD36+AD38</f>
        <v/>
      </c>
      <c r="AE4" s="1884">
        <f>AD4/BF4-1</f>
        <v/>
      </c>
      <c r="AF4" s="1950">
        <f>AF6+AF8+AF10+AF12+AF14+AF16+AF18+AF20+AF22+AF24+AF26+AF28+AF30+AF32+AF34+AF36+AF38</f>
        <v/>
      </c>
      <c r="AG4" s="1884">
        <f>AF4/BH4-1</f>
        <v/>
      </c>
      <c r="AH4" s="1950">
        <f>T4+V4+X4+Z4+AB4+AD4+AF4</f>
      </c>
      <c r="AI4" s="1950">
        <f>AI6+AI8+AI10+AI12+AI14+AI16+AI18+AI20+AI22+AI24+AI26+AI28+AI30+AI32+AI34+AI36+AI38</f>
        <v/>
      </c>
      <c r="AJ4" s="1884">
        <f>AI4/BJ4-1</f>
        <v/>
      </c>
      <c r="AK4" s="1950">
        <f>AK6+AK8+AK10+AK12+AK14+AK16+AK18+AK20+AK22+AK24+AK26+AK28+AK30+AK32+AK34+AK36+AK38</f>
        <v/>
      </c>
      <c r="AL4" s="1884">
        <f>AK4/BL4-1</f>
        <v/>
      </c>
      <c r="AM4" s="1950">
        <f>AM6+AM8+AM10+AM12+AM14+AM16+AM18+AM20+AM22+AM24+AM26+AM28+AM30+AM32+AM34+AM36+AM38</f>
        <v/>
      </c>
      <c r="AN4" s="1884">
        <f>AM4/BN4-1</f>
        <v/>
      </c>
      <c r="AO4" s="1950">
        <f>AO6+AO8+AO10+AO12+AO14+AO16+AO18+AO20+AO22+AO24+AO26+AO28+AO30+AO32+AO34+AO36+AO38</f>
        <v/>
      </c>
      <c r="AP4" s="1884">
        <f>AO4/BP4-1</f>
        <v/>
      </c>
      <c r="AQ4" s="1950">
        <f>AQ6+AQ8+AQ10+AQ12+AQ14+AQ16+AQ18+AQ20+AQ22+AQ24+AQ26+AQ28+AQ30+AQ32+AQ34+AQ36+AQ38</f>
        <v/>
      </c>
      <c r="AR4" s="1884">
        <f>AQ4/BR4-1</f>
        <v/>
      </c>
      <c r="AS4" s="1950">
        <f>T4+V4+X4+Z4+AB4+AD4+AF4+AI4+AK4+AM4+AO4+AQ4</f>
      </c>
      <c r="AT4" s="1884">
        <f>AS4/SUM(AV4,AX4,AZ4,BB4,BD4,BF4,BH4,BJ4,BL4,BN4,BP4,BR4)-1</f>
        <v/>
      </c>
      <c r="AU4" s="1521" t="n"/>
      <c r="AV4" s="1950">
        <f>AV6+AV8+AV10+AV12+AV14+AV16+AV18+AV20+AV22+AV24+AV26+AV28+AV30+AV32+AV34+AV36+AV38</f>
        <v/>
      </c>
      <c r="AW4" s="1522" t="n"/>
      <c r="AX4" s="1950">
        <f>AX6+AX8+AX10+AX12+AX14+AX16+AX18+AX20+AX22+AX24+AX26+AX28+AX30+AX32+AX34+AX36+AX38</f>
        <v/>
      </c>
      <c r="AY4" s="1522" t="n"/>
      <c r="AZ4" s="1950">
        <f>AZ6+AZ8+AZ10+AZ12+AZ14+AZ16+AZ18+AZ20+AZ22+AZ24+AZ26+AZ28+AZ30+AZ32+AZ34+AZ36+AZ38</f>
        <v/>
      </c>
      <c r="BA4" s="1522" t="n"/>
      <c r="BB4" s="1950">
        <f>BB6+BB8+BB10+BB12+BB14+BB16+BB18+BB20+BB22+BB24+BB26+BB28+BB30+BB32+BB34+BB36+BB38</f>
        <v/>
      </c>
      <c r="BC4" s="1522" t="n"/>
      <c r="BD4" s="1950">
        <f>BD6+BD8+BD10+BD12+BD14+BD16+BD18+BD20+BD22+BD24+BD26+BD28+BD30+BD32+BD34+BD36+BD38</f>
        <v/>
      </c>
      <c r="BE4" s="1522" t="n"/>
      <c r="BF4" s="1950">
        <f>BF6+BF8+BF10+BF12+BF14+BF16+BF18+BF20+BF22+BF24+BF26+BF28+BF30+BF32+BF34+BF36+BF38</f>
        <v/>
      </c>
      <c r="BG4" s="1522" t="n"/>
      <c r="BH4" s="1950">
        <f>BH6+BH8+BH10+BH12+BH14+BH16+BH18+BH20+BH22+BH24+BH26+BH28+BH30+BH32+BH34+BH36+BH38</f>
        <v/>
      </c>
      <c r="BI4" s="1522" t="n"/>
      <c r="BJ4" s="1950">
        <f>BJ6+BJ8+BJ10+BJ12+BJ14+BJ16+BJ18+BJ20+BJ22+BJ24+BJ26+BJ28+BJ30+BJ32+BJ34+BJ36+BJ38</f>
        <v/>
      </c>
      <c r="BK4" s="1522" t="n"/>
      <c r="BL4" s="1950">
        <f>BL6+BL8+BL10+BL12+BL14+BL16+BL18+BL20+BL22+BL24+BL26+BL28+BL30+BL32+BL34+BL36+BL38</f>
        <v/>
      </c>
      <c r="BM4" s="1522" t="n"/>
      <c r="BN4" s="1950">
        <f>BN6+BN8+BN10+BN12+BN14+BN16+BN18+BN20+BN22+BN24+BN26+BN28+BN30+BN32+BN34+BN36+BN38</f>
        <v/>
      </c>
      <c r="BO4" s="1522" t="n"/>
      <c r="BP4" s="1950">
        <f>BP6+BP8+BP10+BP12+BP14+BP16+BP18+BP20+BP22+BP24+BP26+BP28+BP30+BP32+BP34+BP36+BP38</f>
        <v/>
      </c>
      <c r="BQ4" s="1522" t="n"/>
      <c r="BR4" s="1950">
        <f>BR6+BR8+BR10+BR12+BR14+BR16+BR18+BR20+BR22+BR24+BR26+BR28+BR30+BR32+BR34+BR36+BR38</f>
        <v/>
      </c>
      <c r="BS4" s="1522" t="n"/>
      <c r="BT4" s="1973">
        <f>BR4+BP4+BN4+BL4+BJ4+BH4+BF4+BD4+BB4+AZ4+AX4+AV4</f>
        <v/>
      </c>
    </row>
    <row r="5" ht="31.2" customFormat="1" customHeight="1" s="225">
      <c r="A5" s="1954" t="n"/>
      <c r="B5" s="1519" t="inlineStr">
        <is>
          <t>周转量（万人公里）</t>
        </is>
      </c>
      <c r="C5" s="1950">
        <f>C7+C9+C11+C13+C15+C17+C19+C21+C23+C25+C27+C29+C31+C33+C35+C37+C39</f>
        <v/>
      </c>
      <c r="D5" s="1884">
        <f>C5/T5-1</f>
        <v/>
      </c>
      <c r="E5" s="1950">
        <f>E7+E9+E11+E13+E15+E17+E19+E21+E23+E25+E27+E29+E31+E33+E35+E37+E39</f>
        <v/>
      </c>
      <c r="F5" s="1884">
        <f>E5/V5-1</f>
        <v/>
      </c>
      <c r="G5" s="1950">
        <f>G7+G9+G11+G13+G15+G17+G19+G21+G23+G25+G27+G29+G31+G33+G35+G37+G39</f>
        <v/>
      </c>
      <c r="H5" s="1884">
        <f>G5/X5-1</f>
        <v/>
      </c>
      <c r="I5" s="1950">
        <f>I7+I9+I11+I13+I15+I17+I19+I21+I23+I25+I27+I29+I31+I33+I35+I37+I39</f>
        <v/>
      </c>
      <c r="J5" s="1884">
        <f>I5/Z5-1</f>
        <v/>
      </c>
      <c r="K5" s="2243">
        <f>K7+K9+K11+K13+K15+K17+K19+K21+K23+K25+K27+K29+K31+K33+K35+K37+K39</f>
      </c>
      <c r="L5" s="1884">
        <f>K5/AB5-1</f>
      </c>
      <c r="M5" s="2244">
        <f>M7+M9+M11+M13+M15+M17+M19+M21+M23+M25+M27+M29+M31+M33+M35+M37+M39</f>
      </c>
      <c r="N5" s="1884">
        <f>M5/AD5-1</f>
      </c>
      <c r="O5" s="2245">
        <f>O7+O9+O11+O13+O15+O17+O19+O21+O23+O25+O27+O29+O31+O33+O35+O37+O39</f>
      </c>
      <c r="P5" s="1884">
        <f>O5/AF5-1</f>
      </c>
      <c r="Q5" s="2007">
        <f>E5+C5+G5+I5+K5+M5+O5</f>
      </c>
      <c r="R5" s="1886">
        <f>Q5/(T5+V5+X5+Z5+AB5+AD5+AF5)-1</f>
      </c>
      <c r="S5" s="1950">
        <f>T5+V5+X5+Z5+AB5+AD5</f>
        <v/>
      </c>
      <c r="T5" s="1950">
        <f>T7+T9+T11+T13+T15+T17+T19+T21+T23+T25+T27+T29+T31+T33+T35+T37+T39</f>
        <v/>
      </c>
      <c r="U5" s="1884">
        <f>T5/AV5-1</f>
        <v/>
      </c>
      <c r="V5" s="1950">
        <f>V7+V9+V11+V13+V15+V17+V19+V21+V23+V25+V27+V29+V31+V33+V35+V37+V39</f>
        <v/>
      </c>
      <c r="W5" s="1884">
        <f>V5/AX5-1</f>
        <v/>
      </c>
      <c r="X5" s="1950">
        <f>X7+X9+X11+X13+X15+X17+X19+X21+X23+X25+X27+X29+X31+X33+X35+X37+X39</f>
        <v/>
      </c>
      <c r="Y5" s="1884">
        <f>X5/AZ5-1</f>
        <v/>
      </c>
      <c r="Z5" s="1950">
        <f>Z7+Z9+Z11+Z13+Z15+Z17+Z19+Z21+Z23+Z25+Z27+Z29+Z31+Z33+Z35+Z37+Z39</f>
        <v/>
      </c>
      <c r="AA5" s="1884">
        <f>Z5/BB5-1</f>
        <v/>
      </c>
      <c r="AB5" s="1950">
        <f>AB7+AB9+AB11+AB13+AB15+AB17+AB19+AB21+AB23+AB25+AB27+AB29+AB31+AB33+AB35+AB37+AB39</f>
        <v/>
      </c>
      <c r="AC5" s="1884">
        <f>AB5/BD5-1</f>
        <v/>
      </c>
      <c r="AD5" s="1950">
        <f>AD7+AD9+AD11+AD13+AD15+AD17+AD19+AD21+AD23+AD25+AD27+AD29+AD31+AD33+AD35+AD37+AD39</f>
        <v/>
      </c>
      <c r="AE5" s="1884">
        <f>AD5/BF5-1</f>
        <v/>
      </c>
      <c r="AF5" s="1950">
        <f>AF7+AF9+AF11+AF13+AF15+AF17+AF19+AF21+AF23+AF25+AF27+AF29+AF31+AF33+AF35+AF37+AF39</f>
        <v/>
      </c>
      <c r="AG5" s="1884">
        <f>AF5/BH5-1</f>
        <v/>
      </c>
      <c r="AH5" s="1950">
        <f>T5+V5+X5+Z5+AB5+AD5+AF5</f>
      </c>
      <c r="AI5" s="1950">
        <f>AI7+AI9+AI11+AI13+AI15+AI17+AI19+AI21+AI23+AI25+AI27+AI29+AI31+AI33+AI35+AI37+AI39</f>
        <v/>
      </c>
      <c r="AJ5" s="1884">
        <f>AI5/BJ5-1</f>
        <v/>
      </c>
      <c r="AK5" s="1950">
        <f>AK7+AK9+AK11+AK13+AK15+AK17+AK19+AK21+AK23+AK25+AK27+AK29+AK31+AK33+AK35+AK37+AK39</f>
        <v/>
      </c>
      <c r="AL5" s="1884">
        <f>AK5/BL5-1</f>
        <v/>
      </c>
      <c r="AM5" s="1950">
        <f>AM7+AM9+AM11+AM13+AM15+AM17+AM19+AM21+AM23+AM25+AM27+AM29+AM31+AM33+AM35+AM37+AM39</f>
        <v/>
      </c>
      <c r="AN5" s="1884">
        <f>AM5/BN5-1</f>
        <v/>
      </c>
      <c r="AO5" s="1950">
        <f>AO7+AO9+AO11+AO13+AO15+AO17+AO19+AO21+AO23+AO25+AO27+AO29+AO31+AO33+AO35+AO37+AO39</f>
        <v/>
      </c>
      <c r="AP5" s="1884">
        <f>AO5/BP5-1</f>
        <v/>
      </c>
      <c r="AQ5" s="1950">
        <f>AQ7+AQ9+AQ11+AQ13+AQ15+AQ17+AQ19+AQ21+AQ23+AQ25+AQ27+AQ29+AQ31+AQ33+AQ35+AQ37+AQ39</f>
        <v/>
      </c>
      <c r="AR5" s="1884">
        <f>AQ5/BR5-1</f>
        <v/>
      </c>
      <c r="AS5" s="1950">
        <f>T5+V5+X5+Z5+AB5+AD5+AF5+AI5+AK5+AM5+AO5+AP5+AQ5</f>
      </c>
      <c r="AT5" s="1884">
        <f>AS5/SUM(AV5,AX5,AZ5,BB5,BD5,BF5,BH5,BJ5,BL5,BN5,BP5,BR5)-1</f>
        <v/>
      </c>
      <c r="AU5" s="1521" t="n"/>
      <c r="AV5" s="1950">
        <f>AV7+AV9+AV11+AV13+AV15+AV17+AV19+AV21+AV23+AV25+AV27+AV29+AV31+AV33+AV35+AV37+AV39</f>
        <v/>
      </c>
      <c r="AW5" s="1522" t="n"/>
      <c r="AX5" s="1950">
        <f>AX7+AX9+AX11+AX13+AX15+AX17+AX19+AX21+AX23+AX25+AX27+AX29+AX31+AX33+AX35+AX37+AX39</f>
        <v/>
      </c>
      <c r="AY5" s="1522" t="n"/>
      <c r="AZ5" s="1950">
        <f>AZ7+AZ9+AZ11+AZ13+AZ15+AZ17+AZ19+AZ21+AZ23+AZ25+AZ27+AZ29+AZ31+AZ33+AZ35+AZ37+AZ39</f>
        <v/>
      </c>
      <c r="BA5" s="1522" t="n"/>
      <c r="BB5" s="1950">
        <f>BB7+BB9+BB11+BB13+BB15+BB17+BB19+BB21+BB23+BB25+BB27+BB29+BB31+BB33+BB35+BB37+BB39</f>
        <v/>
      </c>
      <c r="BC5" s="1522" t="n"/>
      <c r="BD5" s="1950">
        <f>BD7+BD9+BD11+BD13+BD15+BD17+BD19+BD21+BD23+BD25+BD27+BD29+BD31+BD33+BD35+BD37+BD39</f>
        <v/>
      </c>
      <c r="BE5" s="1522" t="n"/>
      <c r="BF5" s="1950">
        <f>BF7+BF9+BF11+BF13+BF15+BF17+BF19+BF21+BF23+BF25+BF27+BF29+BF31+BF33+BF35+BF37+BF39</f>
        <v/>
      </c>
      <c r="BG5" s="1522" t="n"/>
      <c r="BH5" s="1950">
        <f>BH7+BH9+BH11+BH13+BH15+BH17+BH19+BH21+BH23+BH25+BH27+BH29+BH31+BH33+BH35+BH37+BH39</f>
        <v/>
      </c>
      <c r="BI5" s="1522" t="n"/>
      <c r="BJ5" s="1950">
        <f>BJ7+BJ9+BJ11+BJ13+BJ15+BJ17+BJ19+BJ21+BJ23+BJ25+BJ27+BJ29+BJ31+BJ33+BJ35+BJ37+BJ39</f>
        <v/>
      </c>
      <c r="BK5" s="1522" t="n"/>
      <c r="BL5" s="1950">
        <f>BL7+BL9+BL11+BL13+BL15+BL17+BL19+BL21+BL23+BL25+BL27+BL29+BL31+BL33+BL35+BL37+BL39</f>
        <v/>
      </c>
      <c r="BM5" s="1522" t="n"/>
      <c r="BN5" s="1950">
        <f>BN7+BN9+BN11+BN13+BN15+BN17+BN19+BN21+BN23+BN25+BN27+BN29+BN31+BN33+BN35+BN37+BN39</f>
        <v/>
      </c>
      <c r="BO5" s="1522" t="n"/>
      <c r="BP5" s="1950">
        <f>BP7+BP9+BP11+BP13+BP15+BP17+BP19+BP21+BP23+BP25+BP27+BP29+BP31+BP33+BP35+BP37+BP39</f>
        <v/>
      </c>
      <c r="BQ5" s="1522" t="n"/>
      <c r="BR5" s="1950">
        <f>BR7+BR9+BR11+BR13+BR15+BR17+BR19+BR21+BR23+BR25+BR27+BR29+BR31+BR33+BR35+BR37+BR39</f>
        <v/>
      </c>
      <c r="BS5" s="1522" t="n"/>
      <c r="BT5" s="1973">
        <f>BR5+BP5+BN5+BL5+BJ5+BH5+BF5+BD5+BB5+AZ5+AX5+AV5</f>
        <v/>
      </c>
    </row>
    <row r="6" ht="31.2" customFormat="1" customHeight="1" s="225">
      <c r="A6" s="1524" t="inlineStr">
        <is>
          <t>武汉市</t>
        </is>
      </c>
      <c r="B6" s="1519" t="inlineStr">
        <is>
          <t>客运量（万人）</t>
        </is>
      </c>
      <c r="C6" s="1950">
        <f>公交!C11+出租!C11+网约车!C11+'轨道、轮渡'!C6+'轨道、轮渡'!C15</f>
        <v/>
      </c>
      <c r="D6" s="1884">
        <f>C6/T6-1</f>
        <v/>
      </c>
      <c r="E6" s="1950">
        <f>公交!E11+出租!E11+网约车!E11+'轨道、轮渡'!E6+'轨道、轮渡'!E15</f>
        <v/>
      </c>
      <c r="F6" s="1884">
        <f>E6/V6-1</f>
        <v/>
      </c>
      <c r="G6" s="1950">
        <f>公交!G11+出租!G11+网约车!G11+'轨道、轮渡'!G6+'轨道、轮渡'!G15</f>
        <v/>
      </c>
      <c r="H6" s="1884">
        <f>G6/X6-1</f>
        <v/>
      </c>
      <c r="I6" s="1950">
        <f>公交!I11+出租!I11+网约车!I11+'轨道、轮渡'!I6+'轨道、轮渡'!I15</f>
        <v/>
      </c>
      <c r="J6" s="1884">
        <f>I6/Z6-1</f>
        <v/>
      </c>
      <c r="K6" s="2246">
        <f>公交!K11+出租!K11+网约车!K11+'轨道、轮渡'!K6+'轨道、轮渡'!K15</f>
      </c>
      <c r="L6" s="1884">
        <f>K6/AB6-1</f>
      </c>
      <c r="M6" s="2247">
        <f>公交!M11+出租!M11+网约车!M11+'轨道、轮渡'!M6+'轨道、轮渡'!M15</f>
      </c>
      <c r="N6" s="1884">
        <f>M6/AD6-1</f>
      </c>
      <c r="O6" s="2248">
        <f>公交!O11+出租!O11+网约车!O11+'轨道、轮渡'!O6+'轨道、轮渡'!O15</f>
      </c>
      <c r="P6" s="1884">
        <f>O6/AF6-1</f>
      </c>
      <c r="Q6" s="2007">
        <f>E6+C6+G6+I6+K6+M6+O6</f>
      </c>
      <c r="R6" s="1886">
        <f>Q6/(T6+V6+X6+Z6+AB6+AD6+AF6)-1</f>
      </c>
      <c r="S6" s="1950">
        <f>T6+V6+X6+Z6+AB6+AD6</f>
        <v/>
      </c>
      <c r="T6" s="1950">
        <f>公交!T11+出租!T11+网约车!T11+'轨道、轮渡'!T6+'轨道、轮渡'!T15</f>
        <v/>
      </c>
      <c r="U6" s="1884">
        <f>T6/AV6-1</f>
        <v/>
      </c>
      <c r="V6" s="1950">
        <f>公交!V11+出租!V11+网约车!V11+'轨道、轮渡'!V6+'轨道、轮渡'!V15</f>
        <v/>
      </c>
      <c r="W6" s="1884">
        <f>V6/AX6-1</f>
        <v/>
      </c>
      <c r="X6" s="1950">
        <f>公交!X11+出租!X11+网约车!X11+'轨道、轮渡'!X6+'轨道、轮渡'!X15</f>
        <v/>
      </c>
      <c r="Y6" s="1884">
        <f>X6/AZ6-1</f>
        <v/>
      </c>
      <c r="Z6" s="1950">
        <f>公交!Z11+出租!Z11+网约车!Z11+'轨道、轮渡'!Z6+'轨道、轮渡'!Z15</f>
        <v/>
      </c>
      <c r="AA6" s="1884">
        <f>Z6/BB6-1</f>
        <v/>
      </c>
      <c r="AB6" s="1950">
        <f>公交!AB11+出租!AB11+网约车!AB11+'轨道、轮渡'!AB6+'轨道、轮渡'!AB15</f>
        <v/>
      </c>
      <c r="AC6" s="1884">
        <f>AB6/BD6-1</f>
        <v/>
      </c>
      <c r="AD6" s="1950">
        <f>公交!AD11+出租!AD11+网约车!AD11+'轨道、轮渡'!AD6+'轨道、轮渡'!AD15</f>
        <v/>
      </c>
      <c r="AE6" s="1884">
        <f>AD6/BF6-1</f>
        <v/>
      </c>
      <c r="AF6" s="1950">
        <f>公交!AF11+出租!AF11+网约车!AF11+'轨道、轮渡'!AF6+'轨道、轮渡'!AF15</f>
        <v/>
      </c>
      <c r="AG6" s="1884">
        <f>AF6/BH6-1</f>
        <v/>
      </c>
      <c r="AH6" s="1950">
        <f>T6+V6+X6+Z6+AB6+AD6+AF6</f>
      </c>
      <c r="AI6" s="1950">
        <f>公交!AH11+出租!AH11+网约车!AH11+'轨道、轮渡'!AH6+'轨道、轮渡'!AH15</f>
        <v/>
      </c>
      <c r="AJ6" s="1884">
        <f>AI6/BJ6-1</f>
        <v/>
      </c>
      <c r="AK6" s="1950">
        <f>公交!AJ11+出租!AJ11+网约车!AJ11+'轨道、轮渡'!AJ6+'轨道、轮渡'!AJ15</f>
        <v/>
      </c>
      <c r="AL6" s="1884">
        <f>AK6/BL6-1</f>
        <v/>
      </c>
      <c r="AM6" s="1950">
        <f>公交!AL11+出租!AL11+网约车!AL11+'轨道、轮渡'!AL6+'轨道、轮渡'!AL15</f>
        <v/>
      </c>
      <c r="AN6" s="1884">
        <f>AM6/BN6-1</f>
        <v/>
      </c>
      <c r="AO6" s="1950">
        <f>公交!AN11+出租!AN11+网约车!AN11+'轨道、轮渡'!AN6+'轨道、轮渡'!AN15</f>
        <v/>
      </c>
      <c r="AP6" s="1884">
        <f>AO6/BP6-1</f>
        <v/>
      </c>
      <c r="AQ6" s="1950">
        <f>公交!AP11+出租!AP11+网约车!AP11+'轨道、轮渡'!AP6+'轨道、轮渡'!AP15</f>
        <v/>
      </c>
      <c r="AR6" s="1884">
        <f>AQ6/BR6-1</f>
        <v/>
      </c>
      <c r="AS6" s="1950">
        <f>T6+V6+X6+Z6+AB6+AD6+AF6+AI6+AK6+AM6+AO6+AQ6</f>
      </c>
      <c r="AT6" s="1884">
        <f>AS6/SUM(AV6,AX6,AZ6,BB6,BD6,BF6,BH6,BJ6,BL6,BN6,BP6,BR6)-1</f>
        <v/>
      </c>
      <c r="AU6" s="1521" t="n"/>
      <c r="AV6" s="1950">
        <f>公交!AU11+出租!AU11+网约车!AU11+'轨道、轮渡'!AU6+'轨道、轮渡'!AU15</f>
        <v/>
      </c>
      <c r="AW6" s="1522" t="n"/>
      <c r="AX6" s="1950">
        <f>公交!AW11+出租!AW11+网约车!AW11+'轨道、轮渡'!AW6+'轨道、轮渡'!AW15</f>
        <v/>
      </c>
      <c r="AY6" s="1522" t="n"/>
      <c r="AZ6" s="1950">
        <f>公交!AY11+出租!AY11+网约车!AY11+'轨道、轮渡'!AY6+'轨道、轮渡'!AY15</f>
        <v/>
      </c>
      <c r="BA6" s="1522" t="n"/>
      <c r="BB6" s="1950">
        <f>公交!BA11+出租!BA11+网约车!BA11+'轨道、轮渡'!BA6+'轨道、轮渡'!BA15</f>
        <v/>
      </c>
      <c r="BC6" s="1522" t="n"/>
      <c r="BD6" s="1950">
        <f>公交!BC11+出租!BC11+网约车!BC11+'轨道、轮渡'!BC6+'轨道、轮渡'!BC15</f>
        <v/>
      </c>
      <c r="BE6" s="1522" t="n"/>
      <c r="BF6" s="1950">
        <f>公交!BE11+出租!BE11+网约车!BE11+'轨道、轮渡'!BE6+'轨道、轮渡'!BE15</f>
        <v/>
      </c>
      <c r="BG6" s="1522" t="n"/>
      <c r="BH6" s="1950">
        <f>公交!BG11+出租!BG11+网约车!BG11+'轨道、轮渡'!BG6+'轨道、轮渡'!BG15</f>
        <v/>
      </c>
      <c r="BI6" s="1522" t="n"/>
      <c r="BJ6" s="1950">
        <f>公交!BI11+出租!BI11+网约车!BI11+'轨道、轮渡'!BI6+'轨道、轮渡'!BI15</f>
        <v/>
      </c>
      <c r="BK6" s="1522" t="n"/>
      <c r="BL6" s="1950">
        <f>公交!BK11+出租!BK11+网约车!BK11+'轨道、轮渡'!BK6+'轨道、轮渡'!BK15</f>
        <v/>
      </c>
      <c r="BM6" s="1522" t="n"/>
      <c r="BN6" s="1950">
        <f>公交!BM11+出租!BM11+网约车!BM11+'轨道、轮渡'!BM6+'轨道、轮渡'!BM15</f>
        <v/>
      </c>
      <c r="BO6" s="1522" t="n"/>
      <c r="BP6" s="1950">
        <f>公交!BO11+出租!BO11+网约车!BO11+'轨道、轮渡'!BO6+'轨道、轮渡'!BO15</f>
        <v/>
      </c>
      <c r="BQ6" s="1522" t="n"/>
      <c r="BR6" s="1950">
        <f>公交!BQ11+出租!BQ11+网约车!BQ11+'轨道、轮渡'!BQ6+'轨道、轮渡'!BQ15</f>
        <v/>
      </c>
      <c r="BS6" s="1522" t="n"/>
      <c r="BT6" s="1973">
        <f>BR6+BP6+BN6+BL6+BJ6+BH6+BF6+BD6+BB6+AZ6+AX6+AV6</f>
        <v/>
      </c>
    </row>
    <row r="7" ht="31.2" customFormat="1" customHeight="1" s="225">
      <c r="A7" s="1954" t="n"/>
      <c r="B7" s="1519" t="inlineStr">
        <is>
          <t>周转量（万人公里）</t>
        </is>
      </c>
      <c r="C7" s="1950">
        <f>公交!C12+出租!C12+网约车!C12+'轨道、轮渡'!C7+'轨道、轮渡'!C16</f>
        <v/>
      </c>
      <c r="D7" s="1884">
        <f>C7/T7-1</f>
        <v/>
      </c>
      <c r="E7" s="1950">
        <f>公交!E12+出租!E12+网约车!E12+'轨道、轮渡'!E7+'轨道、轮渡'!E16</f>
        <v/>
      </c>
      <c r="F7" s="1884">
        <f>E7/V7-1</f>
        <v/>
      </c>
      <c r="G7" s="1950">
        <f>公交!G12+出租!G12+网约车!G12+'轨道、轮渡'!G7+'轨道、轮渡'!G16</f>
        <v/>
      </c>
      <c r="H7" s="1884">
        <f>G7/X7-1</f>
        <v/>
      </c>
      <c r="I7" s="1950">
        <f>公交!I12+出租!I12+网约车!I12+'轨道、轮渡'!I7+'轨道、轮渡'!I16</f>
        <v/>
      </c>
      <c r="J7" s="1884">
        <f>I7/Z7-1</f>
        <v/>
      </c>
      <c r="K7" s="2249">
        <f>公交!K12+出租!K12+网约车!K12+'轨道、轮渡'!K7+'轨道、轮渡'!K16</f>
      </c>
      <c r="L7" s="1884">
        <f>K7/AB7-1</f>
      </c>
      <c r="M7" s="2250">
        <f>公交!M12+出租!M12+网约车!M12+'轨道、轮渡'!M7+'轨道、轮渡'!M16</f>
      </c>
      <c r="N7" s="1884">
        <f>M7/AD7-1</f>
      </c>
      <c r="O7" s="2251">
        <f>公交!O12+出租!O12+网约车!O12+'轨道、轮渡'!O7+'轨道、轮渡'!O16</f>
      </c>
      <c r="P7" s="1884">
        <f>O7/AF7-1</f>
      </c>
      <c r="Q7" s="2007">
        <f>E7+C7+G7+I7+K7+M7+O7</f>
      </c>
      <c r="R7" s="1886">
        <f>Q7/(T7+V7+X7+Z7+AB7+AD7+AF7)-1</f>
      </c>
      <c r="S7" s="1950">
        <f>T7+V7+X7+Z7+AB7+AD7</f>
        <v/>
      </c>
      <c r="T7" s="1950">
        <f>公交!T12+出租!T12+网约车!T12+'轨道、轮渡'!T7+'轨道、轮渡'!T16</f>
        <v/>
      </c>
      <c r="U7" s="1884">
        <f>T7/AV7-1</f>
        <v/>
      </c>
      <c r="V7" s="1950">
        <f>公交!V12+出租!V12+网约车!V12+'轨道、轮渡'!V7+'轨道、轮渡'!V16</f>
        <v/>
      </c>
      <c r="W7" s="1884">
        <f>V7/AX7-1</f>
        <v/>
      </c>
      <c r="X7" s="1950">
        <f>公交!X12+出租!X12+网约车!X12+'轨道、轮渡'!X7+'轨道、轮渡'!X16</f>
        <v/>
      </c>
      <c r="Y7" s="1884">
        <f>X7/AZ7-1</f>
        <v/>
      </c>
      <c r="Z7" s="1950">
        <f>公交!Z12+出租!Z12+网约车!Z12+'轨道、轮渡'!Z7+'轨道、轮渡'!Z16</f>
        <v/>
      </c>
      <c r="AA7" s="1884">
        <f>Z7/BB7-1</f>
        <v/>
      </c>
      <c r="AB7" s="1950">
        <f>公交!AB12+出租!AB12+网约车!AB12+'轨道、轮渡'!AB7+'轨道、轮渡'!AB16</f>
        <v/>
      </c>
      <c r="AC7" s="1884">
        <f>AB7/BD7-1</f>
        <v/>
      </c>
      <c r="AD7" s="1950">
        <f>公交!AD12+出租!AD12+网约车!AD12+'轨道、轮渡'!AD7+'轨道、轮渡'!AD16</f>
        <v/>
      </c>
      <c r="AE7" s="1884">
        <f>AD7/BF7-1</f>
        <v/>
      </c>
      <c r="AF7" s="1950">
        <f>公交!AF12+出租!AF12+网约车!AF12+'轨道、轮渡'!AF7+'轨道、轮渡'!AF16</f>
        <v/>
      </c>
      <c r="AG7" s="1884">
        <f>AF7/BH7-1</f>
        <v/>
      </c>
      <c r="AH7" s="1950">
        <f>T7+V7+X7+Z7+AB7+AD7+AF7</f>
      </c>
      <c r="AI7" s="1950">
        <f>公交!AH12+出租!AH12+网约车!AH12+'轨道、轮渡'!AH7+'轨道、轮渡'!AH16</f>
        <v/>
      </c>
      <c r="AJ7" s="1884">
        <f>AI7/BJ7-1</f>
        <v/>
      </c>
      <c r="AK7" s="1950">
        <f>公交!AJ12+出租!AJ12+网约车!AJ12+'轨道、轮渡'!AJ7+'轨道、轮渡'!AJ16</f>
        <v/>
      </c>
      <c r="AL7" s="1884">
        <f>AK7/BL7-1</f>
        <v/>
      </c>
      <c r="AM7" s="1950">
        <f>公交!AL12+出租!AL12+网约车!AL12+'轨道、轮渡'!AL7+'轨道、轮渡'!AL16</f>
        <v/>
      </c>
      <c r="AN7" s="1884">
        <f>AM7/BN7-1</f>
        <v/>
      </c>
      <c r="AO7" s="1950">
        <f>公交!AN12+出租!AN12+网约车!AN12+'轨道、轮渡'!AN7+'轨道、轮渡'!AN16</f>
        <v/>
      </c>
      <c r="AP7" s="1884">
        <f>AO7/BP7-1</f>
        <v/>
      </c>
      <c r="AQ7" s="1950">
        <f>公交!AP12+出租!AP12+网约车!AP12+'轨道、轮渡'!AP7+'轨道、轮渡'!AP16</f>
        <v/>
      </c>
      <c r="AR7" s="1884">
        <f>AQ7/BR7-1</f>
        <v/>
      </c>
      <c r="AS7" s="1950">
        <f>T7+V7+X7+Z7+AB7+AD7+AF7+AI7+AK7+AM7+AO7+AQ7</f>
      </c>
      <c r="AT7" s="1884">
        <f>AS7/SUM(AV7,AX7,AZ7,BB7,BD7,BF7,BH7,BJ7,BL7,BN7,BP7,BR7)-1</f>
        <v/>
      </c>
      <c r="AU7" s="1521" t="n"/>
      <c r="AV7" s="1950">
        <f>公交!AU12+出租!AU12+网约车!AU12+'轨道、轮渡'!AU7+'轨道、轮渡'!AU16</f>
        <v/>
      </c>
      <c r="AW7" s="1522" t="n"/>
      <c r="AX7" s="1950">
        <f>公交!AW12+出租!AW12+网约车!AW12+'轨道、轮渡'!AW7+'轨道、轮渡'!AW16</f>
        <v/>
      </c>
      <c r="AY7" s="1522" t="n"/>
      <c r="AZ7" s="1950">
        <f>公交!AY12+出租!AY12+网约车!AY12+'轨道、轮渡'!AY7+'轨道、轮渡'!AY16</f>
        <v/>
      </c>
      <c r="BA7" s="1522" t="n"/>
      <c r="BB7" s="1950">
        <f>公交!BA12+出租!BA12+网约车!BA12+'轨道、轮渡'!BA7+'轨道、轮渡'!BA16</f>
        <v/>
      </c>
      <c r="BC7" s="1522" t="n"/>
      <c r="BD7" s="1950">
        <f>公交!BC12+出租!BC12+网约车!BC12+'轨道、轮渡'!BC7+'轨道、轮渡'!BC16</f>
        <v/>
      </c>
      <c r="BE7" s="1522" t="n"/>
      <c r="BF7" s="1950">
        <f>公交!BE12+出租!BE12+网约车!BE12+'轨道、轮渡'!BE7+'轨道、轮渡'!BE16</f>
        <v/>
      </c>
      <c r="BG7" s="1522" t="n"/>
      <c r="BH7" s="1950">
        <f>公交!BG12+出租!BG12+网约车!BG12+'轨道、轮渡'!BG7+'轨道、轮渡'!BG16</f>
        <v/>
      </c>
      <c r="BI7" s="1522" t="n"/>
      <c r="BJ7" s="1950">
        <f>公交!BI12+出租!BI12+网约车!BI12+'轨道、轮渡'!BI7+'轨道、轮渡'!BI16</f>
        <v/>
      </c>
      <c r="BK7" s="1522" t="n"/>
      <c r="BL7" s="1950">
        <f>公交!BK12+出租!BK12+网约车!BK12+'轨道、轮渡'!BK7+'轨道、轮渡'!BK16</f>
        <v/>
      </c>
      <c r="BM7" s="1522" t="n"/>
      <c r="BN7" s="1950">
        <f>公交!BM12+出租!BM12+网约车!BM12+'轨道、轮渡'!BM7+'轨道、轮渡'!BM16</f>
        <v/>
      </c>
      <c r="BO7" s="1522" t="n"/>
      <c r="BP7" s="1950">
        <f>公交!BO12+出租!BO12+网约车!BO12+'轨道、轮渡'!BO7+'轨道、轮渡'!BO16</f>
        <v/>
      </c>
      <c r="BQ7" s="1522" t="n"/>
      <c r="BR7" s="1950">
        <f>公交!BQ12+出租!BQ12+网约车!BQ12+'轨道、轮渡'!BQ7+'轨道、轮渡'!BQ16</f>
        <v/>
      </c>
      <c r="BS7" s="1522" t="n"/>
      <c r="BT7" s="1973">
        <f>BR7+BP7+BN7+BL7+BJ7+BH7+BF7+BD7+BB7+AZ7+AX7+AV7</f>
        <v/>
      </c>
    </row>
    <row r="8" ht="31.2" customFormat="1" customHeight="1" s="225">
      <c r="A8" s="1524" t="inlineStr">
        <is>
          <t>黄石市</t>
        </is>
      </c>
      <c r="B8" s="1519" t="inlineStr">
        <is>
          <t>客运量（万人）</t>
        </is>
      </c>
      <c r="C8" s="1950">
        <f>公交!C15+出租!C15+网约车!C15+'轨道、轮渡'!C8</f>
        <v/>
      </c>
      <c r="D8" s="1884">
        <f>C8/T8-1</f>
        <v/>
      </c>
      <c r="E8" s="1950">
        <f>公交!E15+出租!E15+网约车!E15+'轨道、轮渡'!E8</f>
        <v/>
      </c>
      <c r="F8" s="1884">
        <f>E8/V8-1</f>
        <v/>
      </c>
      <c r="G8" s="1950">
        <f>公交!G15+出租!G15+网约车!G15+'轨道、轮渡'!G8</f>
        <v/>
      </c>
      <c r="H8" s="1884">
        <f>G8/X8-1</f>
        <v/>
      </c>
      <c r="I8" s="1950">
        <f>公交!I15+出租!I15+网约车!I15+'轨道、轮渡'!I8</f>
        <v/>
      </c>
      <c r="J8" s="1884">
        <f>I8/Z8-1</f>
        <v/>
      </c>
      <c r="K8" s="2252">
        <f>公交!K15+出租!K15+网约车!K15+'轨道、轮渡'!K8</f>
      </c>
      <c r="L8" s="1884">
        <f>K8/AB8-1</f>
      </c>
      <c r="M8" s="2253">
        <f>公交!M15+出租!M15+网约车!M15+'轨道、轮渡'!M8</f>
      </c>
      <c r="N8" s="1884">
        <f>M8/AD8-1</f>
      </c>
      <c r="O8" s="2254">
        <f>公交!O15+出租!O15+网约车!O15+'轨道、轮渡'!O8</f>
      </c>
      <c r="P8" s="1884">
        <f>O8/AF8-1</f>
      </c>
      <c r="Q8" s="2007">
        <f>E8+C8+G8+I8+K8+M8+O8</f>
      </c>
      <c r="R8" s="1886">
        <f>Q8/(T8+V8+X8+Z8+AB8+AD8+AF8)-1</f>
      </c>
      <c r="S8" s="1950">
        <f>T8+V8+X8+Z8+AB8+AD8</f>
        <v/>
      </c>
      <c r="T8" s="1950">
        <f>公交!T15+出租!T15+网约车!T15+'轨道、轮渡'!T8</f>
        <v/>
      </c>
      <c r="U8" s="1884">
        <f>T8/AV8-1</f>
        <v/>
      </c>
      <c r="V8" s="1950">
        <f>公交!V15+出租!V15+网约车!V15+'轨道、轮渡'!V8</f>
        <v/>
      </c>
      <c r="W8" s="1884">
        <f>V8/AX8-1</f>
        <v/>
      </c>
      <c r="X8" s="1950">
        <f>公交!X15+出租!X15+网约车!X15+'轨道、轮渡'!X8</f>
        <v/>
      </c>
      <c r="Y8" s="1884">
        <f>X8/AZ8-1</f>
        <v/>
      </c>
      <c r="Z8" s="1950">
        <f>公交!Z15+出租!Z15+网约车!Z15+'轨道、轮渡'!Z8</f>
        <v/>
      </c>
      <c r="AA8" s="1884">
        <f>Z8/BB8-1</f>
        <v/>
      </c>
      <c r="AB8" s="1950">
        <f>公交!AB15+出租!AB15+网约车!AB15+'轨道、轮渡'!AB8</f>
        <v/>
      </c>
      <c r="AC8" s="1884">
        <f>AB8/BD8-1</f>
        <v/>
      </c>
      <c r="AD8" s="1950">
        <f>公交!AD15+出租!AD15+网约车!AD15+'轨道、轮渡'!AD8</f>
        <v/>
      </c>
      <c r="AE8" s="1884">
        <f>AD8/BF8-1</f>
        <v/>
      </c>
      <c r="AF8" s="1950">
        <f>公交!AF15+出租!AF15+网约车!AF15+'轨道、轮渡'!AF8</f>
        <v/>
      </c>
      <c r="AG8" s="1884">
        <f>AF8/BH8-1</f>
        <v/>
      </c>
      <c r="AH8" s="1950">
        <f>T8+V8+X8+Z8+AB8+AD8+AF8</f>
      </c>
      <c r="AI8" s="1950">
        <f>公交!AH15+出租!AH15+网约车!AH15+'轨道、轮渡'!AH8</f>
        <v/>
      </c>
      <c r="AJ8" s="1884">
        <f>AI8/BJ8-1</f>
        <v/>
      </c>
      <c r="AK8" s="1950">
        <f>公交!AJ15+出租!AJ15+网约车!AJ15+'轨道、轮渡'!AJ8</f>
        <v/>
      </c>
      <c r="AL8" s="1884">
        <f>AK8/BL8-1</f>
        <v/>
      </c>
      <c r="AM8" s="1950">
        <f>公交!AL15+出租!AL15+网约车!AL15+'轨道、轮渡'!AL8</f>
        <v/>
      </c>
      <c r="AN8" s="1884">
        <f>AM8/BN8-1</f>
        <v/>
      </c>
      <c r="AO8" s="1950">
        <f>公交!AN15+出租!AN15+网约车!AN15+'轨道、轮渡'!AN8</f>
        <v/>
      </c>
      <c r="AP8" s="1884">
        <f>AO8/BP8-1</f>
        <v/>
      </c>
      <c r="AQ8" s="1950">
        <f>公交!AP15+出租!AP15+网约车!AP15+'轨道、轮渡'!AP8</f>
        <v/>
      </c>
      <c r="AR8" s="1884">
        <f>AQ8/BR8-1</f>
        <v/>
      </c>
      <c r="AS8" s="1950">
        <f>T8+V8+X8+Z8+AB8+AD8+AF8+AI8+AK8+AM8+AO8+AQ8</f>
      </c>
      <c r="AT8" s="1884">
        <f>AS8/SUM(AV8,AX8,AZ8,BB8,BD8,BF8,BH8,BJ8,BL8,BN8,BP8,BR8)-1</f>
        <v/>
      </c>
      <c r="AU8" s="1521" t="n"/>
      <c r="AV8" s="1950">
        <f>公交!AU15+出租!AU15+网约车!AU15+'轨道、轮渡'!AU8</f>
        <v/>
      </c>
      <c r="AW8" s="1522" t="n"/>
      <c r="AX8" s="1950">
        <f>公交!AW15+出租!AW15+网约车!AW15+'轨道、轮渡'!AW8</f>
        <v/>
      </c>
      <c r="AY8" s="1522" t="n"/>
      <c r="AZ8" s="1950">
        <f>公交!AY15+出租!AY15+网约车!AY15+'轨道、轮渡'!AY8</f>
        <v/>
      </c>
      <c r="BA8" s="1522" t="n"/>
      <c r="BB8" s="1950">
        <f>公交!BA15+出租!BA15+网约车!BA15+'轨道、轮渡'!BA8</f>
        <v/>
      </c>
      <c r="BC8" s="1522" t="n"/>
      <c r="BD8" s="1950">
        <f>公交!BC15+出租!BC15+网约车!BC15+'轨道、轮渡'!BC8</f>
        <v/>
      </c>
      <c r="BE8" s="1522" t="n"/>
      <c r="BF8" s="1950">
        <f>公交!BE15+出租!BE15+网约车!BE15+'轨道、轮渡'!BE8</f>
        <v/>
      </c>
      <c r="BG8" s="1522" t="n"/>
      <c r="BH8" s="1950">
        <f>公交!BG15+出租!BG15+网约车!BG15+'轨道、轮渡'!BG8</f>
        <v/>
      </c>
      <c r="BI8" s="1522" t="n"/>
      <c r="BJ8" s="1950">
        <f>公交!BI15+出租!BI15+网约车!BI15+'轨道、轮渡'!BI8</f>
        <v/>
      </c>
      <c r="BK8" s="1522" t="n"/>
      <c r="BL8" s="1950">
        <f>公交!BK15+出租!BK15+网约车!BK15+'轨道、轮渡'!BK8</f>
        <v/>
      </c>
      <c r="BM8" s="1522" t="n"/>
      <c r="BN8" s="1950">
        <f>公交!BM15+出租!BM15+网约车!BM15+'轨道、轮渡'!BM8</f>
        <v/>
      </c>
      <c r="BO8" s="1522" t="n"/>
      <c r="BP8" s="1950">
        <f>公交!BO15+出租!BO15+网约车!BO15+'轨道、轮渡'!BO8</f>
        <v/>
      </c>
      <c r="BQ8" s="1522" t="n"/>
      <c r="BR8" s="1950">
        <f>公交!BQ15+出租!BQ15+网约车!BQ15+'轨道、轮渡'!BQ8</f>
        <v/>
      </c>
      <c r="BS8" s="1522" t="n"/>
      <c r="BT8" s="1973">
        <f>BR8+BP8+BN8+BL8+BJ8+BH8+BF8+BD8+BB8+AZ8+AX8+AV8</f>
        <v/>
      </c>
    </row>
    <row r="9" ht="31.2" customFormat="1" customHeight="1" s="225">
      <c r="A9" s="1954" t="n"/>
      <c r="B9" s="1519" t="inlineStr">
        <is>
          <t>周转量（万人公里）</t>
        </is>
      </c>
      <c r="C9" s="1950">
        <f>公交!C16+出租!C16+网约车!C16+'轨道、轮渡'!C9</f>
        <v/>
      </c>
      <c r="D9" s="1884">
        <f>C9/T9-1</f>
        <v/>
      </c>
      <c r="E9" s="1950">
        <f>公交!E16+出租!E16+网约车!E16+'轨道、轮渡'!E9</f>
        <v/>
      </c>
      <c r="F9" s="1884">
        <f>E9/V9-1</f>
        <v/>
      </c>
      <c r="G9" s="1950">
        <f>公交!G16+出租!G16+网约车!G16+'轨道、轮渡'!G9</f>
        <v/>
      </c>
      <c r="H9" s="1884">
        <f>G9/X9-1</f>
        <v/>
      </c>
      <c r="I9" s="1950">
        <f>公交!I16+出租!I16+网约车!I16+'轨道、轮渡'!I9</f>
        <v/>
      </c>
      <c r="J9" s="1884">
        <f>I9/Z9-1</f>
        <v/>
      </c>
      <c r="K9" s="2255">
        <f>公交!K16+出租!K16+网约车!K16+'轨道、轮渡'!K9</f>
      </c>
      <c r="L9" s="1884">
        <f>K9/AB9-1</f>
      </c>
      <c r="M9" s="2256">
        <f>公交!M16+出租!M16+网约车!M16+'轨道、轮渡'!M9</f>
      </c>
      <c r="N9" s="1884">
        <f>M9/AD9-1</f>
      </c>
      <c r="O9" s="2257">
        <f>公交!O16+出租!O16+网约车!O16+'轨道、轮渡'!O9</f>
      </c>
      <c r="P9" s="1884">
        <f>O9/AF9-1</f>
      </c>
      <c r="Q9" s="2007">
        <f>E9+C9+G9+I9+K9+M9+O9</f>
      </c>
      <c r="R9" s="1886">
        <f>Q9/(T9+V9+X9+Z9+AB9+AD9+AF9)-1</f>
      </c>
      <c r="S9" s="1950">
        <f>T9+V9+X9+Z9+AB9+AD9</f>
        <v/>
      </c>
      <c r="T9" s="1950">
        <f>公交!T16+出租!T16+网约车!T16+'轨道、轮渡'!T9</f>
        <v/>
      </c>
      <c r="U9" s="1884">
        <f>T9/AV9-1</f>
        <v/>
      </c>
      <c r="V9" s="1950">
        <f>公交!V16+出租!V16+网约车!V16+'轨道、轮渡'!V9</f>
        <v/>
      </c>
      <c r="W9" s="1884">
        <f>V9/AX9-1</f>
        <v/>
      </c>
      <c r="X9" s="1950">
        <f>公交!X16+出租!X16+网约车!X16+'轨道、轮渡'!X9</f>
        <v/>
      </c>
      <c r="Y9" s="1884">
        <f>X9/AZ9-1</f>
        <v/>
      </c>
      <c r="Z9" s="1950">
        <f>公交!Z16+出租!Z16+网约车!Z16+'轨道、轮渡'!Z9</f>
        <v/>
      </c>
      <c r="AA9" s="1884">
        <f>Z9/BB9-1</f>
        <v/>
      </c>
      <c r="AB9" s="1950">
        <f>公交!AB16+出租!AB16+网约车!AB16+'轨道、轮渡'!AB9</f>
        <v/>
      </c>
      <c r="AC9" s="1884">
        <f>AB9/BD9-1</f>
        <v/>
      </c>
      <c r="AD9" s="1950">
        <f>公交!AD16+出租!AD16+网约车!AD16+'轨道、轮渡'!AD9</f>
        <v/>
      </c>
      <c r="AE9" s="1884">
        <f>AD9/BF9-1</f>
        <v/>
      </c>
      <c r="AF9" s="1950">
        <f>公交!AF16+出租!AF16+网约车!AF16+'轨道、轮渡'!AF9</f>
        <v/>
      </c>
      <c r="AG9" s="1884">
        <f>AF9/BH9-1</f>
        <v/>
      </c>
      <c r="AH9" s="1950">
        <f>T9+V9+X9+Z9+AB9+AD9+AF9</f>
      </c>
      <c r="AI9" s="1950">
        <f>公交!AH16+出租!AH16+网约车!AH16+'轨道、轮渡'!AH9</f>
        <v/>
      </c>
      <c r="AJ9" s="1884">
        <f>AI9/BJ9-1</f>
        <v/>
      </c>
      <c r="AK9" s="1950">
        <f>公交!AJ16+出租!AJ16+网约车!AJ16+'轨道、轮渡'!AJ9</f>
        <v/>
      </c>
      <c r="AL9" s="1884">
        <f>AK9/BL9-1</f>
        <v/>
      </c>
      <c r="AM9" s="1950">
        <f>公交!AL16+出租!AL16+网约车!AL16+'轨道、轮渡'!AL9</f>
        <v/>
      </c>
      <c r="AN9" s="1884">
        <f>AM9/BN9-1</f>
        <v/>
      </c>
      <c r="AO9" s="1950">
        <f>公交!AN16+出租!AN16+网约车!AN16+'轨道、轮渡'!AN9</f>
        <v/>
      </c>
      <c r="AP9" s="1884">
        <f>AO9/BP9-1</f>
        <v/>
      </c>
      <c r="AQ9" s="1950">
        <f>公交!AP16+出租!AP16+网约车!AP16+'轨道、轮渡'!AP9</f>
        <v/>
      </c>
      <c r="AR9" s="1884">
        <f>AQ9/BR9-1</f>
        <v/>
      </c>
      <c r="AS9" s="1950">
        <f>T9+V9+X9+Z9+AB9+AD9+AF9+AI9+AK9+AM9+AO9+AQ9</f>
      </c>
      <c r="AT9" s="1884">
        <f>AS9/SUM(AV9,AX9,AZ9,BB9,BD9,BF9,BH9,BJ9,BL9,BN9,BP9,BR9)-1</f>
        <v/>
      </c>
      <c r="AU9" s="1521" t="n"/>
      <c r="AV9" s="1950">
        <f>公交!AU16+出租!AU16+网约车!AU16+'轨道、轮渡'!AU9</f>
        <v/>
      </c>
      <c r="AW9" s="1522" t="n"/>
      <c r="AX9" s="1950">
        <f>公交!AW16+出租!AW16+网约车!AW16+'轨道、轮渡'!AW9</f>
        <v/>
      </c>
      <c r="AY9" s="1522" t="n"/>
      <c r="AZ9" s="1950">
        <f>公交!AY16+出租!AY16+网约车!AY16+'轨道、轮渡'!AY9</f>
        <v/>
      </c>
      <c r="BA9" s="1522" t="n"/>
      <c r="BB9" s="1950">
        <f>公交!BA16+出租!BA16+网约车!BA16+'轨道、轮渡'!BA9</f>
        <v/>
      </c>
      <c r="BC9" s="1522" t="n"/>
      <c r="BD9" s="1950">
        <f>公交!BC16+出租!BC16+网约车!BC16+'轨道、轮渡'!BC9</f>
        <v/>
      </c>
      <c r="BE9" s="1522" t="n"/>
      <c r="BF9" s="1950">
        <f>公交!BE16+出租!BE16+网约车!BE16+'轨道、轮渡'!BE9</f>
        <v/>
      </c>
      <c r="BG9" s="1522" t="n"/>
      <c r="BH9" s="1950">
        <f>公交!BG16+出租!BG16+网约车!BG16+'轨道、轮渡'!BG9</f>
        <v/>
      </c>
      <c r="BI9" s="1522" t="n"/>
      <c r="BJ9" s="1950">
        <f>公交!BI16+出租!BI16+网约车!BI16+'轨道、轮渡'!BI9</f>
        <v/>
      </c>
      <c r="BK9" s="1522" t="n"/>
      <c r="BL9" s="1950">
        <f>公交!BK16+出租!BK16+网约车!BK16+'轨道、轮渡'!BK9</f>
        <v/>
      </c>
      <c r="BM9" s="1522" t="n"/>
      <c r="BN9" s="1950">
        <f>公交!BM16+出租!BM16+网约车!BM16+'轨道、轮渡'!BM9</f>
        <v/>
      </c>
      <c r="BO9" s="1522" t="n"/>
      <c r="BP9" s="1950">
        <f>公交!BO16+出租!BO16+网约车!BO16+'轨道、轮渡'!BO9</f>
        <v/>
      </c>
      <c r="BQ9" s="1522" t="n"/>
      <c r="BR9" s="1950">
        <f>公交!BQ16+出租!BQ16+网约车!BQ16+'轨道、轮渡'!BQ9</f>
        <v/>
      </c>
      <c r="BS9" s="1522" t="n"/>
      <c r="BT9" s="1973">
        <f>BR9+BP9+BN9+BL9+BJ9+BH9+BF9+BD9+BB9+AZ9+AX9+AV9</f>
        <v/>
      </c>
    </row>
    <row r="10" ht="31.2" customFormat="1" customHeight="1" s="225">
      <c r="A10" s="1524" t="inlineStr">
        <is>
          <t>十堰市</t>
        </is>
      </c>
      <c r="B10" s="1519" t="inlineStr">
        <is>
          <t>客运量（万人）</t>
        </is>
      </c>
      <c r="C10" s="1950">
        <f>公交!C19+出租!C19+网约车!C19</f>
        <v/>
      </c>
      <c r="D10" s="1884">
        <f>C10/T10-1</f>
        <v/>
      </c>
      <c r="E10" s="1950">
        <f>公交!E19+出租!E19+网约车!E19</f>
        <v/>
      </c>
      <c r="F10" s="1884">
        <f>E10/V10-1</f>
        <v/>
      </c>
      <c r="G10" s="1950">
        <f>公交!G19+出租!G19+网约车!G19</f>
        <v/>
      </c>
      <c r="H10" s="1884">
        <f>G10/X10-1</f>
        <v/>
      </c>
      <c r="I10" s="1950">
        <f>公交!I19+出租!I19+网约车!I19</f>
        <v/>
      </c>
      <c r="J10" s="1884">
        <f>I10/Z10-1</f>
        <v/>
      </c>
      <c r="K10" s="2258">
        <f>公交!K19+出租!K19+网约车!K19</f>
      </c>
      <c r="L10" s="1884">
        <f>K10/AB10-1</f>
      </c>
      <c r="M10" s="2259">
        <f>公交!M19+出租!M19+网约车!M19</f>
      </c>
      <c r="N10" s="1884">
        <f>M10/AD10-1</f>
      </c>
      <c r="O10" s="2260">
        <f>公交!O19+出租!O19+网约车!O19</f>
      </c>
      <c r="P10" s="1884">
        <f>O10/AF10-1</f>
      </c>
      <c r="Q10" s="2007">
        <f>E10+C10+G10+I10+K10+M10+O10</f>
      </c>
      <c r="R10" s="1886">
        <f>Q10/(T10+V10+X10+Z10+AB10+AD10+AF10)-1</f>
      </c>
      <c r="S10" s="1950">
        <f>T10+V10+X10+Z10+AB10+AD10</f>
        <v/>
      </c>
      <c r="T10" s="1950">
        <f>公交!T19+出租!T19+网约车!T19</f>
        <v/>
      </c>
      <c r="U10" s="1884">
        <f>T10/AV10-1</f>
        <v/>
      </c>
      <c r="V10" s="1950">
        <f>公交!V19+出租!V19+网约车!V19</f>
        <v/>
      </c>
      <c r="W10" s="1884">
        <f>V10/AX10-1</f>
        <v/>
      </c>
      <c r="X10" s="1950">
        <f>公交!X19+出租!X19+网约车!X19</f>
        <v/>
      </c>
      <c r="Y10" s="1884">
        <f>X10/AZ10-1</f>
        <v/>
      </c>
      <c r="Z10" s="1950">
        <f>公交!Z19+出租!Z19+网约车!Z19</f>
        <v/>
      </c>
      <c r="AA10" s="1884">
        <f>Z10/BB10-1</f>
        <v/>
      </c>
      <c r="AB10" s="1950">
        <f>公交!AB19+出租!AB19+网约车!AB19</f>
        <v/>
      </c>
      <c r="AC10" s="1884">
        <f>AB10/BD10-1</f>
        <v/>
      </c>
      <c r="AD10" s="1950">
        <f>公交!AD19+出租!AD19+网约车!AD19</f>
        <v/>
      </c>
      <c r="AE10" s="1884">
        <f>AD10/BF10-1</f>
        <v/>
      </c>
      <c r="AF10" s="1950">
        <f>公交!AF19+出租!AF19+网约车!AF19</f>
        <v/>
      </c>
      <c r="AG10" s="1884">
        <f>AF10/BH10-1</f>
        <v/>
      </c>
      <c r="AH10" s="1950">
        <f>T10+V10+X10+Z10+AB10+AD10+AF10</f>
      </c>
      <c r="AI10" s="1950">
        <f>公交!AH19+出租!AH19+网约车!AH19</f>
        <v/>
      </c>
      <c r="AJ10" s="1884">
        <f>AI10/BJ10-1</f>
        <v/>
      </c>
      <c r="AK10" s="1950">
        <f>公交!AJ19+出租!AJ19+网约车!AJ19</f>
        <v/>
      </c>
      <c r="AL10" s="1884">
        <f>AK10/BL10-1</f>
        <v/>
      </c>
      <c r="AM10" s="1950">
        <f>公交!AL19+出租!AL19+网约车!AL19</f>
        <v/>
      </c>
      <c r="AN10" s="1884">
        <f>AM10/BN10-1</f>
        <v/>
      </c>
      <c r="AO10" s="1950">
        <f>公交!AN19+出租!AN19+网约车!AN19</f>
        <v/>
      </c>
      <c r="AP10" s="1884">
        <f>AO10/BP10-1</f>
        <v/>
      </c>
      <c r="AQ10" s="1950">
        <f>公交!AP19+出租!AP19+网约车!AP19</f>
        <v/>
      </c>
      <c r="AR10" s="1884">
        <f>AQ10/BR10-1</f>
        <v/>
      </c>
      <c r="AS10" s="1950">
        <f>T10+V10+X10+Z10+AB10+AD10+AF10+AI10+AK10+AM10+AO10+AQ10</f>
      </c>
      <c r="AT10" s="1884">
        <f>AS10/SUM(AV10,AX10,AZ10,BB10,BD10,BF10,BH10,BJ10,BL10,BN10,BP10,BR10)-1</f>
        <v/>
      </c>
      <c r="AU10" s="1521" t="n"/>
      <c r="AV10" s="1950">
        <f>公交!AU19+出租!AU19+网约车!AU19</f>
        <v/>
      </c>
      <c r="AW10" s="1522" t="n"/>
      <c r="AX10" s="1950">
        <f>公交!AW19+出租!AW19+网约车!AW19</f>
        <v/>
      </c>
      <c r="AY10" s="1522" t="n"/>
      <c r="AZ10" s="1950">
        <f>公交!AY19+出租!AY19+网约车!AY19</f>
        <v/>
      </c>
      <c r="BA10" s="1522" t="n"/>
      <c r="BB10" s="1950">
        <f>公交!BA19+出租!BA19+网约车!BA19</f>
        <v/>
      </c>
      <c r="BC10" s="1522" t="n"/>
      <c r="BD10" s="1950">
        <f>公交!BC19+出租!BC19+网约车!BC19</f>
        <v/>
      </c>
      <c r="BE10" s="1522" t="n"/>
      <c r="BF10" s="1950">
        <f>公交!BE19+出租!BE19+网约车!BE19</f>
        <v/>
      </c>
      <c r="BG10" s="1522" t="n"/>
      <c r="BH10" s="1950">
        <f>公交!BG19+出租!BG19+网约车!BG19</f>
        <v/>
      </c>
      <c r="BI10" s="1522" t="n"/>
      <c r="BJ10" s="1950">
        <f>公交!BI19+出租!BI19+网约车!BI19</f>
        <v/>
      </c>
      <c r="BK10" s="1522" t="n"/>
      <c r="BL10" s="1950">
        <f>公交!BK19+出租!BK19+网约车!BK19</f>
        <v/>
      </c>
      <c r="BM10" s="1522" t="n"/>
      <c r="BN10" s="1950">
        <f>公交!BM19+出租!BM19+网约车!BM19</f>
        <v/>
      </c>
      <c r="BO10" s="1522" t="n"/>
      <c r="BP10" s="1950">
        <f>公交!BO19+出租!BO19+网约车!BO19</f>
        <v/>
      </c>
      <c r="BQ10" s="1522" t="n"/>
      <c r="BR10" s="1950">
        <f>公交!BQ19+出租!BQ19+网约车!BQ19</f>
        <v/>
      </c>
      <c r="BS10" s="1522" t="n"/>
      <c r="BT10" s="1973">
        <f>BR10+BP10+BN10+BL10+BJ10+BH10+BF10+BD10+BB10+AZ10+AX10+AV10</f>
        <v/>
      </c>
    </row>
    <row r="11" ht="31.2" customFormat="1" customHeight="1" s="225">
      <c r="A11" s="1954" t="n"/>
      <c r="B11" s="1519" t="inlineStr">
        <is>
          <t>周转量（万人公里）</t>
        </is>
      </c>
      <c r="C11" s="1950">
        <f>公交!C20+出租!C20+网约车!C20</f>
        <v/>
      </c>
      <c r="D11" s="1884">
        <f>C11/T11-1</f>
        <v/>
      </c>
      <c r="E11" s="1950">
        <f>公交!E20+出租!E20+网约车!E20</f>
        <v/>
      </c>
      <c r="F11" s="1884">
        <f>E11/V11-1</f>
        <v/>
      </c>
      <c r="G11" s="1950">
        <f>公交!G20+出租!G20+网约车!G20</f>
        <v/>
      </c>
      <c r="H11" s="1884">
        <f>G11/X11-1</f>
        <v/>
      </c>
      <c r="I11" s="1950">
        <f>公交!I20+出租!I20+网约车!I20</f>
        <v/>
      </c>
      <c r="J11" s="1884">
        <f>I11/Z11-1</f>
        <v/>
      </c>
      <c r="K11" s="2261">
        <f>公交!K20+出租!K20+网约车!K20</f>
      </c>
      <c r="L11" s="1884">
        <f>K11/AB11-1</f>
      </c>
      <c r="M11" s="2262">
        <f>公交!M20+出租!M20+网约车!M20</f>
      </c>
      <c r="N11" s="1884">
        <f>M11/AD11-1</f>
      </c>
      <c r="O11" s="2263">
        <f>公交!O20+出租!O20+网约车!O20</f>
      </c>
      <c r="P11" s="1884">
        <f>O11/AF11-1</f>
      </c>
      <c r="Q11" s="2007">
        <f>E11+C11+G11+I11+K11+M11+O11</f>
      </c>
      <c r="R11" s="1886">
        <f>Q11/(T11+V11+X11+Z11+AB11+AD11+AF11)-1</f>
      </c>
      <c r="S11" s="1950">
        <f>T11+V11+X11+Z11+AB11+AD11</f>
        <v/>
      </c>
      <c r="T11" s="1950">
        <f>公交!T20+出租!T20+网约车!T20</f>
        <v/>
      </c>
      <c r="U11" s="1884">
        <f>T11/AV11-1</f>
        <v/>
      </c>
      <c r="V11" s="1950">
        <f>公交!V20+出租!V20+网约车!V20</f>
        <v/>
      </c>
      <c r="W11" s="1884">
        <f>V11/AX11-1</f>
        <v/>
      </c>
      <c r="X11" s="1950">
        <f>公交!X20+出租!X20+网约车!X20</f>
        <v/>
      </c>
      <c r="Y11" s="1884">
        <f>X11/AZ11-1</f>
        <v/>
      </c>
      <c r="Z11" s="1950">
        <f>公交!Z20+出租!Z20+网约车!Z20</f>
        <v/>
      </c>
      <c r="AA11" s="1884">
        <f>Z11/BB11-1</f>
        <v/>
      </c>
      <c r="AB11" s="1950">
        <f>公交!AB20+出租!AB20+网约车!AB20</f>
        <v/>
      </c>
      <c r="AC11" s="1884">
        <f>AB11/BD11-1</f>
        <v/>
      </c>
      <c r="AD11" s="1950">
        <f>公交!AD20+出租!AD20+网约车!AD20</f>
        <v/>
      </c>
      <c r="AE11" s="1884">
        <f>AD11/BF11-1</f>
        <v/>
      </c>
      <c r="AF11" s="1950">
        <f>公交!AF20+出租!AF20+网约车!AF20</f>
        <v/>
      </c>
      <c r="AG11" s="1884">
        <f>AF11/BH11-1</f>
        <v/>
      </c>
      <c r="AH11" s="1950">
        <f>T11+V11+X11+Z11+AB11+AD11+AF11</f>
      </c>
      <c r="AI11" s="1950">
        <f>公交!AH20+出租!AH20+网约车!AH20</f>
        <v/>
      </c>
      <c r="AJ11" s="1884">
        <f>AI11/BJ11-1</f>
        <v/>
      </c>
      <c r="AK11" s="1950">
        <f>公交!AJ20+出租!AJ20+网约车!AJ20</f>
        <v/>
      </c>
      <c r="AL11" s="1884">
        <f>AK11/BL11-1</f>
        <v/>
      </c>
      <c r="AM11" s="1950">
        <f>公交!AL20+出租!AL20+网约车!AL20</f>
        <v/>
      </c>
      <c r="AN11" s="1884">
        <f>AM11/BN11-1</f>
        <v/>
      </c>
      <c r="AO11" s="1950">
        <f>公交!AN20+出租!AN20+网约车!AN20</f>
        <v/>
      </c>
      <c r="AP11" s="1884">
        <f>AO11/BP11-1</f>
        <v/>
      </c>
      <c r="AQ11" s="1950">
        <f>公交!AP20+出租!AP20+网约车!AP20</f>
        <v/>
      </c>
      <c r="AR11" s="1884">
        <f>AQ11/BR11-1</f>
        <v/>
      </c>
      <c r="AS11" s="1950">
        <f>T11+V11+X11+Z11+AB11+AD11+AF11+AI11+AK11+AM11+AO11+AQ11</f>
      </c>
      <c r="AT11" s="1884">
        <f>AS11/SUM(AV11,AX11,AZ11,BB11,BD11,BF11,BH11,BJ11,BL11,BN11,BP11,BR11)-1</f>
        <v/>
      </c>
      <c r="AU11" s="1521" t="n"/>
      <c r="AV11" s="1950">
        <f>公交!AU20+出租!AU20+网约车!AU20</f>
        <v/>
      </c>
      <c r="AW11" s="1522" t="n"/>
      <c r="AX11" s="1950">
        <f>公交!AW20+出租!AW20+网约车!AW20</f>
        <v/>
      </c>
      <c r="AY11" s="1522" t="n"/>
      <c r="AZ11" s="1950">
        <f>公交!AY20+出租!AY20+网约车!AY20</f>
        <v/>
      </c>
      <c r="BA11" s="1522" t="n"/>
      <c r="BB11" s="1950">
        <f>公交!BA20+出租!BA20+网约车!BA20</f>
        <v/>
      </c>
      <c r="BC11" s="1522" t="n"/>
      <c r="BD11" s="1950">
        <f>公交!BC20+出租!BC20+网约车!BC20</f>
        <v/>
      </c>
      <c r="BE11" s="1522" t="n"/>
      <c r="BF11" s="1950">
        <f>公交!BE20+出租!BE20+网约车!BE20</f>
        <v/>
      </c>
      <c r="BG11" s="1522" t="n"/>
      <c r="BH11" s="1950">
        <f>公交!BG20+出租!BG20+网约车!BG20</f>
        <v/>
      </c>
      <c r="BI11" s="1522" t="n"/>
      <c r="BJ11" s="1950">
        <f>公交!BI20+出租!BI20+网约车!BI20</f>
        <v/>
      </c>
      <c r="BK11" s="1522" t="n"/>
      <c r="BL11" s="1950">
        <f>公交!BK20+出租!BK20+网约车!BK20</f>
        <v/>
      </c>
      <c r="BM11" s="1522" t="n"/>
      <c r="BN11" s="1950">
        <f>公交!BM20+出租!BM20+网约车!BM20</f>
        <v/>
      </c>
      <c r="BO11" s="1522" t="n"/>
      <c r="BP11" s="1950">
        <f>公交!BO20+出租!BO20+网约车!BO20</f>
        <v/>
      </c>
      <c r="BQ11" s="1522" t="n"/>
      <c r="BR11" s="1950">
        <f>公交!BQ20+出租!BQ20+网约车!BQ20</f>
        <v/>
      </c>
      <c r="BS11" s="1522" t="n"/>
      <c r="BT11" s="1973">
        <f>BR11+BP11+BN11+BL11+BJ11+BH11+BF11+BD11+BB11+AZ11+AX11+AV11</f>
        <v/>
      </c>
    </row>
    <row r="12" ht="31.2" customFormat="1" customHeight="1" s="225">
      <c r="A12" s="1524" t="inlineStr">
        <is>
          <t>宜昌市</t>
        </is>
      </c>
      <c r="B12" s="1519" t="inlineStr">
        <is>
          <t>客运量（万人）</t>
        </is>
      </c>
      <c r="C12" s="1950">
        <f>公交!C23+出租!C23+网约车!C23</f>
        <v/>
      </c>
      <c r="D12" s="1884">
        <f>C12/T12-1</f>
        <v/>
      </c>
      <c r="E12" s="1950">
        <f>公交!E23+出租!E23+网约车!E23</f>
        <v/>
      </c>
      <c r="F12" s="1884">
        <f>E12/V12-1</f>
        <v/>
      </c>
      <c r="G12" s="1950">
        <f>公交!G23+出租!G23+网约车!G23</f>
        <v/>
      </c>
      <c r="H12" s="1884">
        <f>G12/X12-1</f>
        <v/>
      </c>
      <c r="I12" s="1950">
        <f>公交!I23+出租!I23+网约车!I23</f>
        <v/>
      </c>
      <c r="J12" s="1884">
        <f>I12/Z12-1</f>
        <v/>
      </c>
      <c r="K12" s="2264">
        <f>公交!K23+出租!K23+网约车!K23</f>
      </c>
      <c r="L12" s="1884">
        <f>K12/AB12-1</f>
      </c>
      <c r="M12" s="2265">
        <f>公交!M23+出租!M23+网约车!M23</f>
      </c>
      <c r="N12" s="1884">
        <f>M12/AD12-1</f>
      </c>
      <c r="O12" s="2266">
        <f>公交!O23+出租!O23+网约车!O23</f>
      </c>
      <c r="P12" s="1884">
        <f>O12/AF12-1</f>
      </c>
      <c r="Q12" s="2007">
        <f>E12+C12+G12+I12+K12+M12+O12</f>
      </c>
      <c r="R12" s="1886">
        <f>Q12/(T12+V12+X12+Z12+AB12+AD12+AF12)-1</f>
      </c>
      <c r="S12" s="1950">
        <f>T12+V12+X12+Z12+AB12+AD12</f>
        <v/>
      </c>
      <c r="T12" s="1950">
        <f>公交!T23+出租!T23+网约车!T23</f>
        <v/>
      </c>
      <c r="U12" s="1884">
        <f>T12/AV12-1</f>
        <v/>
      </c>
      <c r="V12" s="1950">
        <f>公交!V23+出租!V23+网约车!V23</f>
        <v/>
      </c>
      <c r="W12" s="1884">
        <f>V12/AX12-1</f>
        <v/>
      </c>
      <c r="X12" s="1950">
        <f>公交!X23+出租!X23+网约车!X23</f>
        <v/>
      </c>
      <c r="Y12" s="1884">
        <f>X12/AZ12-1</f>
        <v/>
      </c>
      <c r="Z12" s="1950">
        <f>公交!Z23+出租!Z23+网约车!Z23</f>
        <v/>
      </c>
      <c r="AA12" s="1884">
        <f>Z12/BB12-1</f>
        <v/>
      </c>
      <c r="AB12" s="1950">
        <f>公交!AB23+出租!AB23+网约车!AB23</f>
        <v/>
      </c>
      <c r="AC12" s="1884">
        <f>AB12/BD12-1</f>
        <v/>
      </c>
      <c r="AD12" s="1950">
        <f>公交!AD23+出租!AD23+网约车!AD23</f>
        <v/>
      </c>
      <c r="AE12" s="1884">
        <f>AD12/BF12-1</f>
        <v/>
      </c>
      <c r="AF12" s="1950">
        <f>公交!AF23+出租!AF23+网约车!AF23</f>
        <v/>
      </c>
      <c r="AG12" s="1884">
        <f>AF12/BH12-1</f>
        <v/>
      </c>
      <c r="AH12" s="1950">
        <f>T12+V12+X12+Z12+AB12+AD12+AF12</f>
      </c>
      <c r="AI12" s="1950">
        <f>公交!AH23+出租!AH23+网约车!AH23</f>
        <v/>
      </c>
      <c r="AJ12" s="1884">
        <f>AI12/BJ12-1</f>
        <v/>
      </c>
      <c r="AK12" s="1950">
        <f>公交!AJ23+出租!AJ23+网约车!AJ23</f>
        <v/>
      </c>
      <c r="AL12" s="1884">
        <f>AK12/BL12-1</f>
        <v/>
      </c>
      <c r="AM12" s="1950">
        <f>公交!AL23+出租!AL23+网约车!AL23</f>
        <v/>
      </c>
      <c r="AN12" s="1884">
        <f>AM12/BN12-1</f>
        <v/>
      </c>
      <c r="AO12" s="1950">
        <f>公交!AN23+出租!AN23+网约车!AN23</f>
        <v/>
      </c>
      <c r="AP12" s="1884">
        <f>AO12/BP12-1</f>
        <v/>
      </c>
      <c r="AQ12" s="1950">
        <f>公交!AP23+出租!AP23+网约车!AP23</f>
        <v/>
      </c>
      <c r="AR12" s="1884">
        <f>AQ12/BR12-1</f>
        <v/>
      </c>
      <c r="AS12" s="1950">
        <f>T12+V12+X12+Z12+AB12+AD12+AF12+AI12+AK12+AM12+AO12+AQ12</f>
      </c>
      <c r="AT12" s="1884">
        <f>AS12/SUM(AV12,AX12,AZ12,BB12,BD12,BF12,BH12,BJ12,BL12,BN12,BP12,BR12)-1</f>
        <v/>
      </c>
      <c r="AU12" s="1521" t="n"/>
      <c r="AV12" s="1950">
        <f>公交!AU23+出租!AU23+网约车!AU23</f>
        <v/>
      </c>
      <c r="AW12" s="1522" t="n"/>
      <c r="AX12" s="1950">
        <f>公交!AW23+出租!AW23+网约车!AW23</f>
        <v/>
      </c>
      <c r="AY12" s="1522" t="n"/>
      <c r="AZ12" s="1950">
        <f>公交!AY23+出租!AY23+网约车!AY23</f>
        <v/>
      </c>
      <c r="BA12" s="1522" t="n"/>
      <c r="BB12" s="1950">
        <f>公交!BA23+出租!BA23+网约车!BA23</f>
        <v/>
      </c>
      <c r="BC12" s="1522" t="n"/>
      <c r="BD12" s="1950">
        <f>公交!BC23+出租!BC23+网约车!BC23</f>
        <v/>
      </c>
      <c r="BE12" s="1522" t="n"/>
      <c r="BF12" s="1950">
        <f>公交!BE23+出租!BE23+网约车!BE23</f>
        <v/>
      </c>
      <c r="BG12" s="1522" t="n"/>
      <c r="BH12" s="1950">
        <f>公交!BG23+出租!BG23+网约车!BG23</f>
        <v/>
      </c>
      <c r="BI12" s="1522" t="n"/>
      <c r="BJ12" s="1950">
        <f>公交!BI23+出租!BI23+网约车!BI23</f>
        <v/>
      </c>
      <c r="BK12" s="1522" t="n"/>
      <c r="BL12" s="1950">
        <f>公交!BK23+出租!BK23+网约车!BK23</f>
        <v/>
      </c>
      <c r="BM12" s="1522" t="n"/>
      <c r="BN12" s="1950">
        <f>公交!BM23+出租!BM23+网约车!BM23</f>
        <v/>
      </c>
      <c r="BO12" s="1522" t="n"/>
      <c r="BP12" s="1950">
        <f>公交!BO23+出租!BO23+网约车!BO23</f>
        <v/>
      </c>
      <c r="BQ12" s="1522" t="n"/>
      <c r="BR12" s="1950">
        <f>公交!BQ23+出租!BQ23+网约车!BQ23</f>
        <v/>
      </c>
      <c r="BS12" s="1522" t="n"/>
      <c r="BT12" s="1973">
        <f>BR12+BP12+BN12+BL12+BJ12+BH12+BF12+BD12+BB12+AZ12+AX12+AV12</f>
        <v/>
      </c>
    </row>
    <row r="13" ht="31.2" customFormat="1" customHeight="1" s="225">
      <c r="A13" s="1954" t="n"/>
      <c r="B13" s="1519" t="inlineStr">
        <is>
          <t>周转量（万人公里）</t>
        </is>
      </c>
      <c r="C13" s="1950">
        <f>公交!C24+出租!C24+网约车!C24</f>
        <v/>
      </c>
      <c r="D13" s="1884">
        <f>C13/T13-1</f>
        <v/>
      </c>
      <c r="E13" s="1950">
        <f>公交!E24+出租!E24+网约车!E24</f>
        <v/>
      </c>
      <c r="F13" s="1884">
        <f>E13/V13-1</f>
        <v/>
      </c>
      <c r="G13" s="1950">
        <f>公交!G24+出租!G24+网约车!G24</f>
        <v/>
      </c>
      <c r="H13" s="1884">
        <f>G13/X13-1</f>
        <v/>
      </c>
      <c r="I13" s="1950">
        <f>公交!I24+出租!I24+网约车!I24</f>
        <v/>
      </c>
      <c r="J13" s="1884">
        <f>I13/Z13-1</f>
        <v/>
      </c>
      <c r="K13" s="2267">
        <f>公交!K24+出租!K24+网约车!K24</f>
      </c>
      <c r="L13" s="1884">
        <f>K13/AB13-1</f>
      </c>
      <c r="M13" s="2268">
        <f>公交!M24+出租!M24+网约车!M24</f>
      </c>
      <c r="N13" s="1884">
        <f>M13/AD13-1</f>
      </c>
      <c r="O13" s="2269">
        <f>公交!O24+出租!O24+网约车!O24</f>
      </c>
      <c r="P13" s="1884">
        <f>O13/AF13-1</f>
      </c>
      <c r="Q13" s="2007">
        <f>E13+C13+G13+I13+K13+M13+O13</f>
      </c>
      <c r="R13" s="1886">
        <f>Q13/(T13+V13+X13+Z13+AB13+AD13+AF13)-1</f>
      </c>
      <c r="S13" s="1950">
        <f>T13+V13+X13+Z13+AB13+AD13</f>
        <v/>
      </c>
      <c r="T13" s="1950">
        <f>公交!T24+出租!T24+网约车!T24</f>
        <v/>
      </c>
      <c r="U13" s="1884">
        <f>T13/AV13-1</f>
        <v/>
      </c>
      <c r="V13" s="1950">
        <f>公交!V24+出租!V24+网约车!V24</f>
        <v/>
      </c>
      <c r="W13" s="1884">
        <f>V13/AX13-1</f>
        <v/>
      </c>
      <c r="X13" s="1950">
        <f>公交!X24+出租!X24+网约车!X24</f>
        <v/>
      </c>
      <c r="Y13" s="1884">
        <f>X13/AZ13-1</f>
        <v/>
      </c>
      <c r="Z13" s="1950">
        <f>公交!Z24+出租!Z24+网约车!Z24</f>
        <v/>
      </c>
      <c r="AA13" s="1884">
        <f>Z13/BB13-1</f>
        <v/>
      </c>
      <c r="AB13" s="1950">
        <f>公交!AB24+出租!AB24+网约车!AB24</f>
        <v/>
      </c>
      <c r="AC13" s="1884">
        <f>AB13/BD13-1</f>
        <v/>
      </c>
      <c r="AD13" s="1950">
        <f>公交!AD24+出租!AD24+网约车!AD24</f>
        <v/>
      </c>
      <c r="AE13" s="1884">
        <f>AD13/BF13-1</f>
        <v/>
      </c>
      <c r="AF13" s="1950">
        <f>公交!AF24+出租!AF24+网约车!AF24</f>
        <v/>
      </c>
      <c r="AG13" s="1884">
        <f>AF13/BH13-1</f>
        <v/>
      </c>
      <c r="AH13" s="1950">
        <f>T13+V13+X13+Z13+AB13+AD13+AF13</f>
      </c>
      <c r="AI13" s="1950">
        <f>公交!AH24+出租!AH24+网约车!AH24</f>
        <v/>
      </c>
      <c r="AJ13" s="1884">
        <f>AI13/BJ13-1</f>
        <v/>
      </c>
      <c r="AK13" s="1950">
        <f>公交!AJ24+出租!AJ24+网约车!AJ24</f>
        <v/>
      </c>
      <c r="AL13" s="1884">
        <f>AK13/BL13-1</f>
        <v/>
      </c>
      <c r="AM13" s="1950">
        <f>公交!AL24+出租!AL24+网约车!AL24</f>
        <v/>
      </c>
      <c r="AN13" s="1884">
        <f>AM13/BN13-1</f>
        <v/>
      </c>
      <c r="AO13" s="1950">
        <f>公交!AN24+出租!AN24+网约车!AN24</f>
        <v/>
      </c>
      <c r="AP13" s="1884">
        <f>AO13/BP13-1</f>
        <v/>
      </c>
      <c r="AQ13" s="1950">
        <f>公交!AP24+出租!AP24+网约车!AP24</f>
        <v/>
      </c>
      <c r="AR13" s="1884">
        <f>AQ13/BR13-1</f>
        <v/>
      </c>
      <c r="AS13" s="1950">
        <f>T13+V13+X13+Z13+AB13+AD13+AF13+AI13+AK13+AM13+AO13+AQ13</f>
      </c>
      <c r="AT13" s="1884">
        <f>AS13/SUM(AV13,AX13,AZ13,BB13,BD13,BF13,BH13,BJ13,BL13,BN13,BP13,BR13)-1</f>
        <v/>
      </c>
      <c r="AU13" s="1521" t="n"/>
      <c r="AV13" s="1950">
        <f>公交!AU24+出租!AU24+网约车!AU24</f>
        <v/>
      </c>
      <c r="AW13" s="1522" t="n"/>
      <c r="AX13" s="1950">
        <f>公交!AW24+出租!AW24+网约车!AW24</f>
        <v/>
      </c>
      <c r="AY13" s="1522" t="n"/>
      <c r="AZ13" s="1950">
        <f>公交!AY24+出租!AY24+网约车!AY24</f>
        <v/>
      </c>
      <c r="BA13" s="1522" t="n"/>
      <c r="BB13" s="1950">
        <f>公交!BA24+出租!BA24+网约车!BA24</f>
        <v/>
      </c>
      <c r="BC13" s="1522" t="n"/>
      <c r="BD13" s="1950">
        <f>公交!BC24+出租!BC24+网约车!BC24</f>
        <v/>
      </c>
      <c r="BE13" s="1522" t="n"/>
      <c r="BF13" s="1950">
        <f>公交!BE24+出租!BE24+网约车!BE24</f>
        <v/>
      </c>
      <c r="BG13" s="1522" t="n"/>
      <c r="BH13" s="1950">
        <f>公交!BG24+出租!BG24+网约车!BG24</f>
        <v/>
      </c>
      <c r="BI13" s="1522" t="n"/>
      <c r="BJ13" s="1950">
        <f>公交!BI24+出租!BI24+网约车!BI24</f>
        <v/>
      </c>
      <c r="BK13" s="1522" t="n"/>
      <c r="BL13" s="1950">
        <f>公交!BK24+出租!BK24+网约车!BK24</f>
        <v/>
      </c>
      <c r="BM13" s="1522" t="n"/>
      <c r="BN13" s="1950">
        <f>公交!BM24+出租!BM24+网约车!BM24</f>
        <v/>
      </c>
      <c r="BO13" s="1522" t="n"/>
      <c r="BP13" s="1950">
        <f>公交!BO24+出租!BO24+网约车!BO24</f>
        <v/>
      </c>
      <c r="BQ13" s="1522" t="n"/>
      <c r="BR13" s="1950">
        <f>公交!BQ24+出租!BQ24+网约车!BQ24</f>
        <v/>
      </c>
      <c r="BS13" s="1522" t="n"/>
      <c r="BT13" s="1973">
        <f>BR13+BP13+BN13+BL13+BJ13+BH13+BF13+BD13+BB13+AZ13+AX13+AV13</f>
        <v/>
      </c>
    </row>
    <row r="14" ht="31.2" customFormat="1" customHeight="1" s="225">
      <c r="A14" s="1524" t="inlineStr">
        <is>
          <t>襄阳市</t>
        </is>
      </c>
      <c r="B14" s="1519" t="inlineStr">
        <is>
          <t>客运量（万人）</t>
        </is>
      </c>
      <c r="C14" s="1950">
        <f>公交!C27+出租!C27+网约车!C27</f>
        <v/>
      </c>
      <c r="D14" s="1884">
        <f>C14/T14-1</f>
        <v/>
      </c>
      <c r="E14" s="1950">
        <f>公交!E27+出租!E27+网约车!E27</f>
        <v/>
      </c>
      <c r="F14" s="1884">
        <f>E14/V14-1</f>
        <v/>
      </c>
      <c r="G14" s="1950">
        <f>公交!G27+出租!G27+网约车!G27</f>
        <v/>
      </c>
      <c r="H14" s="1884">
        <f>G14/X14-1</f>
        <v/>
      </c>
      <c r="I14" s="1950">
        <f>公交!I27+出租!I27+网约车!I27</f>
        <v/>
      </c>
      <c r="J14" s="1884">
        <f>I14/Z14-1</f>
        <v/>
      </c>
      <c r="K14" s="2270">
        <f>公交!K27+出租!K27+网约车!K27</f>
      </c>
      <c r="L14" s="1884">
        <f>K14/AB14-1</f>
      </c>
      <c r="M14" s="2271">
        <f>公交!M27+出租!M27+网约车!M27</f>
      </c>
      <c r="N14" s="1884">
        <f>M14/AD14-1</f>
      </c>
      <c r="O14" s="2272">
        <f>公交!O27+出租!O27+网约车!O27</f>
      </c>
      <c r="P14" s="1884">
        <f>O14/AF14-1</f>
      </c>
      <c r="Q14" s="2007">
        <f>E14+C14+G14+I14+K14+M14+O14</f>
      </c>
      <c r="R14" s="1886">
        <f>Q14/(T14+V14+X14+Z14+AB14+AD14+AF14)-1</f>
      </c>
      <c r="S14" s="1950">
        <f>T14+V14+X14+Z14+AB14+AD14</f>
        <v/>
      </c>
      <c r="T14" s="1950">
        <f>公交!T27+出租!T27+网约车!T27</f>
        <v/>
      </c>
      <c r="U14" s="1884">
        <f>T14/AV14-1</f>
        <v/>
      </c>
      <c r="V14" s="1950">
        <f>公交!V27+出租!V27+网约车!V27</f>
        <v/>
      </c>
      <c r="W14" s="1884">
        <f>V14/AX14-1</f>
        <v/>
      </c>
      <c r="X14" s="1950">
        <f>公交!X27+出租!X27+网约车!X27</f>
        <v/>
      </c>
      <c r="Y14" s="1884">
        <f>X14/AZ14-1</f>
        <v/>
      </c>
      <c r="Z14" s="1950">
        <f>公交!Z27+出租!Z27+网约车!Z27</f>
        <v/>
      </c>
      <c r="AA14" s="1884">
        <f>Z14/BB14-1</f>
        <v/>
      </c>
      <c r="AB14" s="1950">
        <f>公交!AB27+出租!AB27+网约车!AB27</f>
        <v/>
      </c>
      <c r="AC14" s="1884">
        <f>AB14/BD14-1</f>
        <v/>
      </c>
      <c r="AD14" s="1950">
        <f>公交!AD27+出租!AD27+网约车!AD27</f>
        <v/>
      </c>
      <c r="AE14" s="1884">
        <f>AD14/BF14-1</f>
        <v/>
      </c>
      <c r="AF14" s="1950">
        <f>公交!AF27+出租!AF27+网约车!AF27</f>
        <v/>
      </c>
      <c r="AG14" s="1884">
        <f>AF14/BH14-1</f>
        <v/>
      </c>
      <c r="AH14" s="1950">
        <f>T14+V14+X14+Z14+AB14+AD14+AF14</f>
      </c>
      <c r="AI14" s="1950">
        <f>公交!AH27+出租!AH27+网约车!AH27</f>
        <v/>
      </c>
      <c r="AJ14" s="1884">
        <f>AI14/BJ14-1</f>
        <v/>
      </c>
      <c r="AK14" s="1950">
        <f>公交!AJ27+出租!AJ27+网约车!AJ27</f>
        <v/>
      </c>
      <c r="AL14" s="1884">
        <f>AK14/BL14-1</f>
        <v/>
      </c>
      <c r="AM14" s="1950">
        <f>公交!AL27+出租!AL27+网约车!AL27</f>
        <v/>
      </c>
      <c r="AN14" s="1884">
        <f>AM14/BN14-1</f>
        <v/>
      </c>
      <c r="AO14" s="1950">
        <f>公交!AN27+出租!AN27+网约车!AN27</f>
        <v/>
      </c>
      <c r="AP14" s="1884">
        <f>AO14/BP14-1</f>
        <v/>
      </c>
      <c r="AQ14" s="1950">
        <f>公交!AP27+出租!AP27+网约车!AP27</f>
        <v/>
      </c>
      <c r="AR14" s="1884">
        <f>AQ14/BR14-1</f>
        <v/>
      </c>
      <c r="AS14" s="1950">
        <f>T14+V14+X14+Z14+AB14+AD14+AF14+AI14+AK14+AM14+AO14+AQ14</f>
      </c>
      <c r="AT14" s="1884">
        <f>AS14/SUM(AV14,AX14,AZ14,BB14,BD14,BF14,BH14,BJ14,BL14,BN14,BP14,BR14)-1</f>
        <v/>
      </c>
      <c r="AU14" s="1521" t="n"/>
      <c r="AV14" s="1950">
        <f>公交!AU27+出租!AU27+网约车!AU27</f>
        <v/>
      </c>
      <c r="AW14" s="1522" t="n"/>
      <c r="AX14" s="1950">
        <f>公交!AW27+出租!AW27+网约车!AW27</f>
        <v/>
      </c>
      <c r="AY14" s="1522" t="n"/>
      <c r="AZ14" s="1950">
        <f>公交!AY27+出租!AY27+网约车!AY27</f>
        <v/>
      </c>
      <c r="BA14" s="1522" t="n"/>
      <c r="BB14" s="1950">
        <f>公交!BA27+出租!BA27+网约车!BA27</f>
        <v/>
      </c>
      <c r="BC14" s="1522" t="n"/>
      <c r="BD14" s="1950">
        <f>公交!BC27+出租!BC27+网约车!BC27</f>
        <v/>
      </c>
      <c r="BE14" s="1522" t="n"/>
      <c r="BF14" s="1950">
        <f>公交!BE27+出租!BE27+网约车!BE27</f>
        <v/>
      </c>
      <c r="BG14" s="1522" t="n"/>
      <c r="BH14" s="1950">
        <f>公交!BG27+出租!BG27+网约车!BG27</f>
        <v/>
      </c>
      <c r="BI14" s="1522" t="n"/>
      <c r="BJ14" s="1950">
        <f>公交!BI27+出租!BI27+网约车!BI27</f>
        <v/>
      </c>
      <c r="BK14" s="1522" t="n"/>
      <c r="BL14" s="1950">
        <f>公交!BK27+出租!BK27+网约车!BK27</f>
        <v/>
      </c>
      <c r="BM14" s="1522" t="n"/>
      <c r="BN14" s="1950">
        <f>公交!BM27+出租!BM27+网约车!BM27</f>
        <v/>
      </c>
      <c r="BO14" s="1522" t="n"/>
      <c r="BP14" s="1950">
        <f>公交!BO27+出租!BO27+网约车!BO27</f>
        <v/>
      </c>
      <c r="BQ14" s="1522" t="n"/>
      <c r="BR14" s="1950">
        <f>公交!BQ27+出租!BQ27+网约车!BQ27</f>
        <v/>
      </c>
      <c r="BS14" s="1522" t="n"/>
      <c r="BT14" s="1973">
        <f>BR14+BP14+BN14+BL14+BJ14+BH14+BF14+BD14+BB14+AZ14+AX14+AV14</f>
        <v/>
      </c>
    </row>
    <row r="15" ht="31.2" customFormat="1" customHeight="1" s="225">
      <c r="A15" s="1954" t="n"/>
      <c r="B15" s="1519" t="inlineStr">
        <is>
          <t>周转量（万人公里）</t>
        </is>
      </c>
      <c r="C15" s="1950">
        <f>公交!C28+出租!C28+网约车!C28</f>
        <v/>
      </c>
      <c r="D15" s="1884">
        <f>C15/T15-1</f>
        <v/>
      </c>
      <c r="E15" s="1950">
        <f>公交!E28+出租!E28+网约车!E28</f>
        <v/>
      </c>
      <c r="F15" s="1884">
        <f>E15/V15-1</f>
        <v/>
      </c>
      <c r="G15" s="1950">
        <f>公交!G28+出租!G28+网约车!G28</f>
        <v/>
      </c>
      <c r="H15" s="1884">
        <f>G15/X15-1</f>
        <v/>
      </c>
      <c r="I15" s="1950">
        <f>公交!I28+出租!I28+网约车!I28</f>
        <v/>
      </c>
      <c r="J15" s="1884">
        <f>I15/Z15-1</f>
        <v/>
      </c>
      <c r="K15" s="2273">
        <f>公交!K28+出租!K28+网约车!K28</f>
      </c>
      <c r="L15" s="1884">
        <f>K15/AB15-1</f>
      </c>
      <c r="M15" s="2274">
        <f>公交!M28+出租!M28+网约车!M28</f>
      </c>
      <c r="N15" s="1884">
        <f>M15/AD15-1</f>
      </c>
      <c r="O15" s="2275">
        <f>公交!O28+出租!O28+网约车!O28</f>
      </c>
      <c r="P15" s="1884">
        <f>O15/AF15-1</f>
      </c>
      <c r="Q15" s="2007">
        <f>E15+C15+G15+I15+K15+M15+O15</f>
      </c>
      <c r="R15" s="1886">
        <f>Q15/(T15+V15+X15+Z15+AB15+AD15+AF15)-1</f>
      </c>
      <c r="S15" s="1950">
        <f>T15+V15+X15+Z15+AB15+AD15</f>
        <v/>
      </c>
      <c r="T15" s="1950">
        <f>公交!T28+出租!T28+网约车!T28</f>
        <v/>
      </c>
      <c r="U15" s="1884">
        <f>T15/AV15-1</f>
        <v/>
      </c>
      <c r="V15" s="1950">
        <f>公交!V28+出租!V28+网约车!V28</f>
        <v/>
      </c>
      <c r="W15" s="1884">
        <f>V15/AX15-1</f>
        <v/>
      </c>
      <c r="X15" s="1950">
        <f>公交!X28+出租!X28+网约车!X28</f>
        <v/>
      </c>
      <c r="Y15" s="1884">
        <f>X15/AZ15-1</f>
        <v/>
      </c>
      <c r="Z15" s="1950">
        <f>公交!Z28+出租!Z28+网约车!Z28</f>
        <v/>
      </c>
      <c r="AA15" s="1884">
        <f>Z15/BB15-1</f>
        <v/>
      </c>
      <c r="AB15" s="1950">
        <f>公交!AB28+出租!AB28+网约车!AB28</f>
        <v/>
      </c>
      <c r="AC15" s="1884">
        <f>AB15/BD15-1</f>
        <v/>
      </c>
      <c r="AD15" s="1950">
        <f>公交!AD28+出租!AD28+网约车!AD28</f>
        <v/>
      </c>
      <c r="AE15" s="1884">
        <f>AD15/BF15-1</f>
        <v/>
      </c>
      <c r="AF15" s="1950">
        <f>公交!AF28+出租!AF28+网约车!AF28</f>
        <v/>
      </c>
      <c r="AG15" s="1884">
        <f>AF15/BH15-1</f>
        <v/>
      </c>
      <c r="AH15" s="1950">
        <f>T15+V15+X15+Z15+AB15+AD15+AF15</f>
      </c>
      <c r="AI15" s="1950">
        <f>公交!AH28+出租!AH28+网约车!AH28</f>
        <v/>
      </c>
      <c r="AJ15" s="1884">
        <f>AI15/BJ15-1</f>
        <v/>
      </c>
      <c r="AK15" s="1950">
        <f>公交!AJ28+出租!AJ28+网约车!AJ28</f>
        <v/>
      </c>
      <c r="AL15" s="1884">
        <f>AK15/BL15-1</f>
        <v/>
      </c>
      <c r="AM15" s="1950">
        <f>公交!AL28+出租!AL28+网约车!AL28</f>
        <v/>
      </c>
      <c r="AN15" s="1884">
        <f>AM15/BN15-1</f>
        <v/>
      </c>
      <c r="AO15" s="1950">
        <f>公交!AN28+出租!AN28+网约车!AN28</f>
        <v/>
      </c>
      <c r="AP15" s="1884">
        <f>AO15/BP15-1</f>
        <v/>
      </c>
      <c r="AQ15" s="1950">
        <f>公交!AP28+出租!AP28+网约车!AP28</f>
        <v/>
      </c>
      <c r="AR15" s="1884">
        <f>AQ15/BR15-1</f>
        <v/>
      </c>
      <c r="AS15" s="1950">
        <f>T15+V15+X15+Z15+AB15+AD15+AF15+AI15+AK15+AM15+AO15+AQ15</f>
      </c>
      <c r="AT15" s="1884">
        <f>AS15/SUM(AV15,AX15,AZ15,BB15,BD15,BF15,BH15,BJ15,BL15,BN15,BP15,BR15)-1</f>
        <v/>
      </c>
      <c r="AU15" s="1521" t="n"/>
      <c r="AV15" s="1950">
        <f>公交!AU28+出租!AU28+网约车!AU28</f>
        <v/>
      </c>
      <c r="AW15" s="1522" t="n"/>
      <c r="AX15" s="1950">
        <f>公交!AW28+出租!AW28+网约车!AW28</f>
        <v/>
      </c>
      <c r="AY15" s="1522" t="n"/>
      <c r="AZ15" s="1950">
        <f>公交!AY28+出租!AY28+网约车!AY28</f>
        <v/>
      </c>
      <c r="BA15" s="1522" t="n"/>
      <c r="BB15" s="1950">
        <f>公交!BA28+出租!BA28+网约车!BA28</f>
        <v/>
      </c>
      <c r="BC15" s="1522" t="n"/>
      <c r="BD15" s="1950">
        <f>公交!BC28+出租!BC28+网约车!BC28</f>
        <v/>
      </c>
      <c r="BE15" s="1522" t="n"/>
      <c r="BF15" s="1950">
        <f>公交!BE28+出租!BE28+网约车!BE28</f>
        <v/>
      </c>
      <c r="BG15" s="1522" t="n"/>
      <c r="BH15" s="1950">
        <f>公交!BG28+出租!BG28+网约车!BG28</f>
        <v/>
      </c>
      <c r="BI15" s="1522" t="n"/>
      <c r="BJ15" s="1950">
        <f>公交!BI28+出租!BI28+网约车!BI28</f>
        <v/>
      </c>
      <c r="BK15" s="1522" t="n"/>
      <c r="BL15" s="1950">
        <f>公交!BK28+出租!BK28+网约车!BK28</f>
        <v/>
      </c>
      <c r="BM15" s="1522" t="n"/>
      <c r="BN15" s="1950">
        <f>公交!BM28+出租!BM28+网约车!BM28</f>
        <v/>
      </c>
      <c r="BO15" s="1522" t="n"/>
      <c r="BP15" s="1950">
        <f>公交!BO28+出租!BO28+网约车!BO28</f>
        <v/>
      </c>
      <c r="BQ15" s="1522" t="n"/>
      <c r="BR15" s="1950">
        <f>公交!BQ28+出租!BQ28+网约车!BQ28</f>
        <v/>
      </c>
      <c r="BS15" s="1522" t="n"/>
      <c r="BT15" s="1973">
        <f>BR15+BP15+BN15+BL15+BJ15+BH15+BF15+BD15+BB15+AZ15+AX15+AV15</f>
        <v/>
      </c>
    </row>
    <row r="16" ht="31.2" customFormat="1" customHeight="1" s="225">
      <c r="A16" s="1524" t="inlineStr">
        <is>
          <t>鄂州市</t>
        </is>
      </c>
      <c r="B16" s="1519" t="inlineStr">
        <is>
          <t>客运量（万人）</t>
        </is>
      </c>
      <c r="C16" s="1950">
        <f>公交!C31+出租!C31+网约车!C31</f>
        <v/>
      </c>
      <c r="D16" s="1884">
        <f>C16/T16-1</f>
        <v/>
      </c>
      <c r="E16" s="1950">
        <f>公交!E31+出租!E31+网约车!E31</f>
        <v/>
      </c>
      <c r="F16" s="1884">
        <f>E16/V16-1</f>
        <v/>
      </c>
      <c r="G16" s="1950">
        <f>公交!G31+出租!G31+网约车!G31</f>
        <v/>
      </c>
      <c r="H16" s="1884">
        <f>G16/X16-1</f>
        <v/>
      </c>
      <c r="I16" s="1950">
        <f>公交!I31+出租!I31+网约车!I31</f>
        <v/>
      </c>
      <c r="J16" s="1884">
        <f>I16/Z16-1</f>
        <v/>
      </c>
      <c r="K16" s="2276">
        <f>公交!K31+出租!K31+网约车!K31</f>
      </c>
      <c r="L16" s="1884">
        <f>K16/AB16-1</f>
      </c>
      <c r="M16" s="2277">
        <f>公交!M31+出租!M31+网约车!M31</f>
      </c>
      <c r="N16" s="1884">
        <f>M16/AD16-1</f>
      </c>
      <c r="O16" s="2278">
        <f>公交!O31+出租!O31+网约车!O31</f>
      </c>
      <c r="P16" s="1884">
        <f>O16/AF16-1</f>
      </c>
      <c r="Q16" s="2007">
        <f>E16+C16+G16+I16+K16+M16+O16</f>
      </c>
      <c r="R16" s="1886">
        <f>Q16/(T16+V16+X16+Z16+AB16+AD16+AF16)-1</f>
      </c>
      <c r="S16" s="1950">
        <f>T16+V16+X16+Z16+AB16+AD16</f>
        <v/>
      </c>
      <c r="T16" s="1950">
        <f>公交!T31+出租!T31+网约车!T31</f>
        <v/>
      </c>
      <c r="U16" s="1884">
        <f>T16/AV16-1</f>
        <v/>
      </c>
      <c r="V16" s="1950">
        <f>公交!V31+出租!V31+网约车!V31</f>
        <v/>
      </c>
      <c r="W16" s="1884">
        <f>V16/AX16-1</f>
        <v/>
      </c>
      <c r="X16" s="1950">
        <f>公交!X31+出租!X31+网约车!X31</f>
        <v/>
      </c>
      <c r="Y16" s="1884">
        <f>X16/AZ16-1</f>
        <v/>
      </c>
      <c r="Z16" s="1950">
        <f>公交!Z31+出租!Z31+网约车!Z31</f>
        <v/>
      </c>
      <c r="AA16" s="1884">
        <f>Z16/BB16-1</f>
        <v/>
      </c>
      <c r="AB16" s="1950">
        <f>公交!AB31+出租!AB31+网约车!AB31</f>
        <v/>
      </c>
      <c r="AC16" s="1884">
        <f>AB16/BD16-1</f>
        <v/>
      </c>
      <c r="AD16" s="1950">
        <f>公交!AD31+出租!AD31+网约车!AD31</f>
        <v/>
      </c>
      <c r="AE16" s="1884">
        <f>AD16/BF16-1</f>
        <v/>
      </c>
      <c r="AF16" s="1950">
        <f>公交!AF31+出租!AF31+网约车!AF31</f>
        <v/>
      </c>
      <c r="AG16" s="1884">
        <f>AF16/BH16-1</f>
        <v/>
      </c>
      <c r="AH16" s="1950">
        <f>T16+V16+X16+Z16+AB16+AD16+AF16</f>
      </c>
      <c r="AI16" s="1950">
        <f>公交!AH31+出租!AH31+网约车!AH31</f>
        <v/>
      </c>
      <c r="AJ16" s="1884">
        <f>AI16/BJ16-1</f>
        <v/>
      </c>
      <c r="AK16" s="1950">
        <f>公交!AJ31+出租!AJ31+网约车!AJ31</f>
        <v/>
      </c>
      <c r="AL16" s="1884">
        <f>AK16/BL16-1</f>
        <v/>
      </c>
      <c r="AM16" s="1950">
        <f>公交!AL31+出租!AL31+网约车!AL31</f>
        <v/>
      </c>
      <c r="AN16" s="1884">
        <f>AM16/BN16-1</f>
        <v/>
      </c>
      <c r="AO16" s="1950">
        <f>公交!AN31+出租!AN31+网约车!AN31</f>
        <v/>
      </c>
      <c r="AP16" s="1884">
        <f>AO16/BP16-1</f>
        <v/>
      </c>
      <c r="AQ16" s="1950">
        <f>公交!AP31+出租!AP31+网约车!AP31</f>
        <v/>
      </c>
      <c r="AR16" s="1884">
        <f>AQ16/BR16-1</f>
        <v/>
      </c>
      <c r="AS16" s="1950">
        <f>T16+V16+X16+Z16+AB16+AD16+AF16+AI16+AK16+AM16+AO16+AQ16</f>
      </c>
      <c r="AT16" s="1884">
        <f>AS16/SUM(AV16,AX16,AZ16,BB16,BD16,BF16,BH16,BJ16,BL16,BN16,BP16,BR16)-1</f>
        <v/>
      </c>
      <c r="AU16" s="1521" t="n"/>
      <c r="AV16" s="1950">
        <f>公交!AU31+出租!AU31+网约车!AU31</f>
        <v/>
      </c>
      <c r="AW16" s="1522" t="n"/>
      <c r="AX16" s="1950">
        <f>公交!AW31+出租!AW31+网约车!AW31</f>
        <v/>
      </c>
      <c r="AY16" s="1522" t="n"/>
      <c r="AZ16" s="1950">
        <f>公交!AY31+出租!AY31+网约车!AY31</f>
        <v/>
      </c>
      <c r="BA16" s="1522" t="n"/>
      <c r="BB16" s="1950">
        <f>公交!BA31+出租!BA31+网约车!BA31</f>
        <v/>
      </c>
      <c r="BC16" s="1522" t="n"/>
      <c r="BD16" s="1950">
        <f>公交!BC31+出租!BC31+网约车!BC31</f>
        <v/>
      </c>
      <c r="BE16" s="1522" t="n"/>
      <c r="BF16" s="1950">
        <f>公交!BE31+出租!BE31+网约车!BE31</f>
        <v/>
      </c>
      <c r="BG16" s="1522" t="n"/>
      <c r="BH16" s="1950">
        <f>公交!BG31+出租!BG31+网约车!BG31</f>
        <v/>
      </c>
      <c r="BI16" s="1522" t="n"/>
      <c r="BJ16" s="1950">
        <f>公交!BI31+出租!BI31+网约车!BI31</f>
        <v/>
      </c>
      <c r="BK16" s="1522" t="n"/>
      <c r="BL16" s="1950">
        <f>公交!BK31+出租!BK31+网约车!BK31</f>
        <v/>
      </c>
      <c r="BM16" s="1522" t="n"/>
      <c r="BN16" s="1950">
        <f>公交!BM31+出租!BM31+网约车!BM31</f>
        <v/>
      </c>
      <c r="BO16" s="1522" t="n"/>
      <c r="BP16" s="1950">
        <f>公交!BO31+出租!BO31+网约车!BO31</f>
        <v/>
      </c>
      <c r="BQ16" s="1522" t="n"/>
      <c r="BR16" s="1950">
        <f>公交!BQ31+出租!BQ31+网约车!BQ31</f>
        <v/>
      </c>
      <c r="BS16" s="1522" t="n"/>
      <c r="BT16" s="1973">
        <f>BR16+BP16+BN16+BL16+BJ16+BH16+BF16+BD16+BB16+AZ16+AX16+AV16</f>
        <v/>
      </c>
    </row>
    <row r="17" ht="31.2" customFormat="1" customHeight="1" s="225">
      <c r="A17" s="1954" t="n"/>
      <c r="B17" s="1519" t="inlineStr">
        <is>
          <t>周转量（万人公里）</t>
        </is>
      </c>
      <c r="C17" s="1950">
        <f>公交!C32+出租!C32+网约车!C32</f>
        <v/>
      </c>
      <c r="D17" s="1884">
        <f>C17/T17-1</f>
        <v/>
      </c>
      <c r="E17" s="1950">
        <f>公交!E32+出租!E32+网约车!E32</f>
        <v/>
      </c>
      <c r="F17" s="1884">
        <f>E17/V17-1</f>
        <v/>
      </c>
      <c r="G17" s="1950">
        <f>公交!G32+出租!G32+网约车!G32</f>
        <v/>
      </c>
      <c r="H17" s="1884">
        <f>G17/X17-1</f>
        <v/>
      </c>
      <c r="I17" s="1950">
        <f>公交!I32+出租!I32+网约车!I32</f>
        <v/>
      </c>
      <c r="J17" s="1884">
        <f>I17/Z17-1</f>
        <v/>
      </c>
      <c r="K17" s="2279">
        <f>公交!K32+出租!K32+网约车!K32</f>
      </c>
      <c r="L17" s="1884">
        <f>K17/AB17-1</f>
      </c>
      <c r="M17" s="2280">
        <f>公交!M32+出租!M32+网约车!M32</f>
      </c>
      <c r="N17" s="1884">
        <f>M17/AD17-1</f>
      </c>
      <c r="O17" s="2281">
        <f>公交!O32+出租!O32+网约车!O32</f>
      </c>
      <c r="P17" s="1884">
        <f>O17/AF17-1</f>
      </c>
      <c r="Q17" s="2007">
        <f>E17+C17+G17+I17+K17+M17+O17</f>
      </c>
      <c r="R17" s="1886">
        <f>Q17/(T17+V17+X17+Z17+AB17+AD17+AF17)-1</f>
      </c>
      <c r="S17" s="1950">
        <f>T17+V17+X17+Z17+AB17+AD17</f>
        <v/>
      </c>
      <c r="T17" s="1950">
        <f>公交!T32+出租!T32+网约车!T32</f>
        <v/>
      </c>
      <c r="U17" s="1884">
        <f>T17/AV17-1</f>
        <v/>
      </c>
      <c r="V17" s="1950">
        <f>公交!V32+出租!V32+网约车!V32</f>
        <v/>
      </c>
      <c r="W17" s="1884">
        <f>V17/AX17-1</f>
        <v/>
      </c>
      <c r="X17" s="1950">
        <f>公交!X32+出租!X32+网约车!X32</f>
        <v/>
      </c>
      <c r="Y17" s="1884">
        <f>X17/AZ17-1</f>
        <v/>
      </c>
      <c r="Z17" s="1950">
        <f>公交!Z32+出租!Z32+网约车!Z32</f>
        <v/>
      </c>
      <c r="AA17" s="1884">
        <f>Z17/BB17-1</f>
        <v/>
      </c>
      <c r="AB17" s="1950">
        <f>公交!AB32+出租!AB32+网约车!AB32</f>
        <v/>
      </c>
      <c r="AC17" s="1884">
        <f>AB17/BD17-1</f>
        <v/>
      </c>
      <c r="AD17" s="1950">
        <f>公交!AD32+出租!AD32+网约车!AD32</f>
        <v/>
      </c>
      <c r="AE17" s="1884">
        <f>AD17/BF17-1</f>
        <v/>
      </c>
      <c r="AF17" s="1950">
        <f>公交!AF32+出租!AF32+网约车!AF32</f>
        <v/>
      </c>
      <c r="AG17" s="1884">
        <f>AF17/BH17-1</f>
        <v/>
      </c>
      <c r="AH17" s="1950">
        <f>T17+V17+X17+Z17+AB17+AD17+AF17</f>
      </c>
      <c r="AI17" s="1950">
        <f>公交!AH32+出租!AH32+网约车!AH32</f>
        <v/>
      </c>
      <c r="AJ17" s="1884">
        <f>AI17/BJ17-1</f>
        <v/>
      </c>
      <c r="AK17" s="1950">
        <f>公交!AJ32+出租!AJ32+网约车!AJ32</f>
        <v/>
      </c>
      <c r="AL17" s="1884">
        <f>AK17/BL17-1</f>
        <v/>
      </c>
      <c r="AM17" s="1950">
        <f>公交!AL32+出租!AL32+网约车!AL32</f>
        <v/>
      </c>
      <c r="AN17" s="1884">
        <f>AM17/BN17-1</f>
        <v/>
      </c>
      <c r="AO17" s="1950">
        <f>公交!AN32+出租!AN32+网约车!AN32</f>
        <v/>
      </c>
      <c r="AP17" s="1884">
        <f>AO17/BP17-1</f>
        <v/>
      </c>
      <c r="AQ17" s="1950">
        <f>公交!AP32+出租!AP32+网约车!AP32</f>
        <v/>
      </c>
      <c r="AR17" s="1884">
        <f>AQ17/BR17-1</f>
        <v/>
      </c>
      <c r="AS17" s="1950">
        <f>T17+V17+X17+Z17+AB17+AD17+AF17+AI17+AK17+AM17+AO17+AQ17</f>
      </c>
      <c r="AT17" s="1884">
        <f>AS17/SUM(AV17,AX17,AZ17,BB17,BD17,BF17,BH17,BJ17,BL17,BN17,BP17,BR17)-1</f>
        <v/>
      </c>
      <c r="AU17" s="1521" t="n"/>
      <c r="AV17" s="1950">
        <f>公交!AU32+出租!AU32+网约车!AU32</f>
        <v/>
      </c>
      <c r="AW17" s="1522" t="n"/>
      <c r="AX17" s="1950">
        <f>公交!AW32+出租!AW32+网约车!AW32</f>
        <v/>
      </c>
      <c r="AY17" s="1522" t="n"/>
      <c r="AZ17" s="1950">
        <f>公交!AY32+出租!AY32+网约车!AY32</f>
        <v/>
      </c>
      <c r="BA17" s="1522" t="n"/>
      <c r="BB17" s="1950">
        <f>公交!BA32+出租!BA32+网约车!BA32</f>
        <v/>
      </c>
      <c r="BC17" s="1522" t="n"/>
      <c r="BD17" s="1950">
        <f>公交!BC32+出租!BC32+网约车!BC32</f>
        <v/>
      </c>
      <c r="BE17" s="1522" t="n"/>
      <c r="BF17" s="1950">
        <f>公交!BE32+出租!BE32+网约车!BE32</f>
        <v/>
      </c>
      <c r="BG17" s="1522" t="n"/>
      <c r="BH17" s="1950">
        <f>公交!BG32+出租!BG32+网约车!BG32</f>
        <v/>
      </c>
      <c r="BI17" s="1522" t="n"/>
      <c r="BJ17" s="1950">
        <f>公交!BI32+出租!BI32+网约车!BI32</f>
        <v/>
      </c>
      <c r="BK17" s="1522" t="n"/>
      <c r="BL17" s="1950">
        <f>公交!BK32+出租!BK32+网约车!BK32</f>
        <v/>
      </c>
      <c r="BM17" s="1522" t="n"/>
      <c r="BN17" s="1950">
        <f>公交!BM32+出租!BM32+网约车!BM32</f>
        <v/>
      </c>
      <c r="BO17" s="1522" t="n"/>
      <c r="BP17" s="1950">
        <f>公交!BO32+出租!BO32+网约车!BO32</f>
        <v/>
      </c>
      <c r="BQ17" s="1522" t="n"/>
      <c r="BR17" s="1950">
        <f>公交!BQ32+出租!BQ32+网约车!BQ32</f>
        <v/>
      </c>
      <c r="BS17" s="1522" t="n"/>
      <c r="BT17" s="1973">
        <f>BR17+BP17+BN17+BL17+BJ17+BH17+BF17+BD17+BB17+AZ17+AX17+AV17</f>
        <v/>
      </c>
    </row>
    <row r="18" ht="31.2" customFormat="1" customHeight="1" s="225">
      <c r="A18" s="1524" t="inlineStr">
        <is>
          <t>荆门市</t>
        </is>
      </c>
      <c r="B18" s="1519" t="inlineStr">
        <is>
          <t>客运量（万人）</t>
        </is>
      </c>
      <c r="C18" s="1950">
        <f>公交!C35+出租!C35+网约车!C35</f>
        <v/>
      </c>
      <c r="D18" s="1884">
        <f>C18/T18-1</f>
        <v/>
      </c>
      <c r="E18" s="1950">
        <f>公交!E35+出租!E35+网约车!E35</f>
        <v/>
      </c>
      <c r="F18" s="1884">
        <f>E18/V18-1</f>
        <v/>
      </c>
      <c r="G18" s="1950">
        <f>公交!G35+出租!G35+网约车!G35</f>
        <v/>
      </c>
      <c r="H18" s="1884">
        <f>G18/X18-1</f>
        <v/>
      </c>
      <c r="I18" s="1950">
        <f>公交!I35+出租!I35+网约车!I35</f>
        <v/>
      </c>
      <c r="J18" s="1884">
        <f>I18/Z18-1</f>
        <v/>
      </c>
      <c r="K18" s="2282">
        <f>公交!K35+出租!K35+网约车!K35</f>
      </c>
      <c r="L18" s="1884">
        <f>K18/AB18-1</f>
      </c>
      <c r="M18" s="2283">
        <f>公交!M35+出租!M35+网约车!M35</f>
      </c>
      <c r="N18" s="1884">
        <f>M18/AD18-1</f>
      </c>
      <c r="O18" s="2284">
        <f>公交!O35+出租!O35+网约车!O35</f>
      </c>
      <c r="P18" s="1884">
        <f>O18/AF18-1</f>
      </c>
      <c r="Q18" s="2007">
        <f>E18+C18+G18+I18+K18+M18+O18</f>
      </c>
      <c r="R18" s="1886">
        <f>Q18/(T18+V18+X18+Z18+AB18+AD18+AF18)-1</f>
      </c>
      <c r="S18" s="1950">
        <f>T18+V18+X18+Z18+AB18+AD18</f>
        <v/>
      </c>
      <c r="T18" s="1950">
        <f>公交!T35+出租!T35+网约车!T35</f>
        <v/>
      </c>
      <c r="U18" s="1884">
        <f>T18/AV18-1</f>
        <v/>
      </c>
      <c r="V18" s="1950">
        <f>公交!V35+出租!V35+网约车!V35</f>
        <v/>
      </c>
      <c r="W18" s="1884">
        <f>V18/AX18-1</f>
        <v/>
      </c>
      <c r="X18" s="1950">
        <f>公交!X35+出租!X35+网约车!X35</f>
        <v/>
      </c>
      <c r="Y18" s="1884">
        <f>X18/AZ18-1</f>
        <v/>
      </c>
      <c r="Z18" s="1950">
        <f>公交!Z35+出租!Z35+网约车!Z35</f>
        <v/>
      </c>
      <c r="AA18" s="1884">
        <f>Z18/BB18-1</f>
        <v/>
      </c>
      <c r="AB18" s="1950">
        <f>公交!AB35+出租!AB35+网约车!AB35</f>
        <v/>
      </c>
      <c r="AC18" s="1884">
        <f>AB18/BD18-1</f>
        <v/>
      </c>
      <c r="AD18" s="1950">
        <f>公交!AD35+出租!AD35+网约车!AD35</f>
        <v/>
      </c>
      <c r="AE18" s="1884">
        <f>AD18/BF18-1</f>
        <v/>
      </c>
      <c r="AF18" s="1950">
        <f>公交!AF35+出租!AF35+网约车!AF35</f>
        <v/>
      </c>
      <c r="AG18" s="1884">
        <f>AF18/BH18-1</f>
        <v/>
      </c>
      <c r="AH18" s="1950">
        <f>T18+V18+X18+Z18+AB18+AD18+AF18</f>
      </c>
      <c r="AI18" s="1950">
        <f>公交!AH35+出租!AH35+网约车!AH35</f>
        <v/>
      </c>
      <c r="AJ18" s="1884">
        <f>AI18/BJ18-1</f>
        <v/>
      </c>
      <c r="AK18" s="1950">
        <f>公交!AJ35+出租!AJ35+网约车!AJ35</f>
        <v/>
      </c>
      <c r="AL18" s="1884">
        <f>AK18/BL18-1</f>
        <v/>
      </c>
      <c r="AM18" s="1950">
        <f>公交!AL35+出租!AL35+网约车!AL35</f>
        <v/>
      </c>
      <c r="AN18" s="1884">
        <f>AM18/BN18-1</f>
        <v/>
      </c>
      <c r="AO18" s="1950">
        <f>公交!AN35+出租!AN35+网约车!AN35</f>
        <v/>
      </c>
      <c r="AP18" s="1884">
        <f>AO18/BP18-1</f>
        <v/>
      </c>
      <c r="AQ18" s="1950">
        <f>公交!AP35+出租!AP35+网约车!AP35</f>
        <v/>
      </c>
      <c r="AR18" s="1884">
        <f>AQ18/BR18-1</f>
        <v/>
      </c>
      <c r="AS18" s="1950">
        <f>T18+V18+X18+Z18+AB18+AD18+AF18+AI18+AK18+AM18+AO18+AQ18</f>
      </c>
      <c r="AT18" s="1884">
        <f>AS18/SUM(AV18,AX18,AZ18,BB18,BD18,BF18,BH18,BJ18,BL18,BN18,BP18,BR18)-1</f>
        <v/>
      </c>
      <c r="AU18" s="1521" t="n"/>
      <c r="AV18" s="1950">
        <f>公交!AU35+出租!AU35+网约车!AU35</f>
        <v/>
      </c>
      <c r="AW18" s="1522" t="n"/>
      <c r="AX18" s="1950">
        <f>公交!AW35+出租!AW35+网约车!AW35</f>
        <v/>
      </c>
      <c r="AY18" s="1522" t="n"/>
      <c r="AZ18" s="1950">
        <f>公交!AY35+出租!AY35+网约车!AY35</f>
        <v/>
      </c>
      <c r="BA18" s="1522" t="n"/>
      <c r="BB18" s="1950">
        <f>公交!BA35+出租!BA35+网约车!BA35</f>
        <v/>
      </c>
      <c r="BC18" s="1522" t="n"/>
      <c r="BD18" s="1950">
        <f>公交!BC35+出租!BC35+网约车!BC35</f>
        <v/>
      </c>
      <c r="BE18" s="1522" t="n"/>
      <c r="BF18" s="1950">
        <f>公交!BE35+出租!BE35+网约车!BE35</f>
        <v/>
      </c>
      <c r="BG18" s="1522" t="n"/>
      <c r="BH18" s="1950">
        <f>公交!BG35+出租!BG35+网约车!BG35</f>
        <v/>
      </c>
      <c r="BI18" s="1522" t="n"/>
      <c r="BJ18" s="1950">
        <f>公交!BI35+出租!BI35+网约车!BI35</f>
        <v/>
      </c>
      <c r="BK18" s="1522" t="n"/>
      <c r="BL18" s="1950">
        <f>公交!BK35+出租!BK35+网约车!BK35</f>
        <v/>
      </c>
      <c r="BM18" s="1522" t="n"/>
      <c r="BN18" s="1950">
        <f>公交!BM35+出租!BM35+网约车!BM35</f>
        <v/>
      </c>
      <c r="BO18" s="1522" t="n"/>
      <c r="BP18" s="1950">
        <f>公交!BO35+出租!BO35+网约车!BO35</f>
        <v/>
      </c>
      <c r="BQ18" s="1522" t="n"/>
      <c r="BR18" s="1950">
        <f>公交!BQ35+出租!BQ35+网约车!BQ35</f>
        <v/>
      </c>
      <c r="BS18" s="1522" t="n"/>
      <c r="BT18" s="1973">
        <f>BR18+BP18+BN18+BL18+BJ18+BH18+BF18+BD18+BB18+AZ18+AX18+AV18</f>
        <v/>
      </c>
    </row>
    <row r="19" ht="31.2" customFormat="1" customHeight="1" s="225">
      <c r="A19" s="1954" t="n"/>
      <c r="B19" s="1519" t="inlineStr">
        <is>
          <t>周转量（万人公里）</t>
        </is>
      </c>
      <c r="C19" s="1950">
        <f>公交!C36+出租!C36+网约车!C36</f>
        <v/>
      </c>
      <c r="D19" s="1884">
        <f>C19/T19-1</f>
        <v/>
      </c>
      <c r="E19" s="1950">
        <f>公交!E36+出租!E36+网约车!E36</f>
        <v/>
      </c>
      <c r="F19" s="1884">
        <f>E19/V19-1</f>
        <v/>
      </c>
      <c r="G19" s="1950">
        <f>公交!G36+出租!G36+网约车!G36</f>
        <v/>
      </c>
      <c r="H19" s="1884">
        <f>G19/X19-1</f>
        <v/>
      </c>
      <c r="I19" s="1950">
        <f>公交!I36+出租!I36+网约车!I36</f>
        <v/>
      </c>
      <c r="J19" s="1884">
        <f>I19/Z19-1</f>
        <v/>
      </c>
      <c r="K19" s="2285">
        <f>公交!K36+出租!K36+网约车!K36</f>
      </c>
      <c r="L19" s="1884">
        <f>K19/AB19-1</f>
      </c>
      <c r="M19" s="2286">
        <f>公交!M36+出租!M36+网约车!M36</f>
      </c>
      <c r="N19" s="1884">
        <f>M19/AD19-1</f>
      </c>
      <c r="O19" s="2287">
        <f>公交!O36+出租!O36+网约车!O36</f>
      </c>
      <c r="P19" s="1884">
        <f>O19/AF19-1</f>
      </c>
      <c r="Q19" s="2007">
        <f>E19+C19+G19+I19+K19+M19+O19</f>
      </c>
      <c r="R19" s="1886">
        <f>Q19/(T19+V19+X19+Z19+AB19+AD19+AF19)-1</f>
      </c>
      <c r="S19" s="1950">
        <f>T19+V19+X19+Z19+AB19+AD19</f>
        <v/>
      </c>
      <c r="T19" s="1950">
        <f>公交!T36+出租!T36+网约车!T36</f>
        <v/>
      </c>
      <c r="U19" s="1884">
        <f>T19/AV19-1</f>
        <v/>
      </c>
      <c r="V19" s="1950">
        <f>公交!V36+出租!V36+网约车!V36</f>
        <v/>
      </c>
      <c r="W19" s="1884">
        <f>V19/AX19-1</f>
        <v/>
      </c>
      <c r="X19" s="1950">
        <f>公交!X36+出租!X36+网约车!X36</f>
        <v/>
      </c>
      <c r="Y19" s="1884">
        <f>X19/AZ19-1</f>
        <v/>
      </c>
      <c r="Z19" s="1950">
        <f>公交!Z36+出租!Z36+网约车!Z36</f>
        <v/>
      </c>
      <c r="AA19" s="1884">
        <f>Z19/BB19-1</f>
        <v/>
      </c>
      <c r="AB19" s="1950">
        <f>公交!AB36+出租!AB36+网约车!AB36</f>
        <v/>
      </c>
      <c r="AC19" s="1884">
        <f>AB19/BD19-1</f>
        <v/>
      </c>
      <c r="AD19" s="1950">
        <f>公交!AD36+出租!AD36+网约车!AD36</f>
        <v/>
      </c>
      <c r="AE19" s="1884">
        <f>AD19/BF19-1</f>
        <v/>
      </c>
      <c r="AF19" s="1950">
        <f>公交!AF36+出租!AF36+网约车!AF36</f>
        <v/>
      </c>
      <c r="AG19" s="1884">
        <f>AF19/BH19-1</f>
        <v/>
      </c>
      <c r="AH19" s="1950">
        <f>T19+V19+X19+Z19+AB19+AD19+AF19</f>
      </c>
      <c r="AI19" s="1950">
        <f>公交!AH36+出租!AH36+网约车!AH36</f>
        <v/>
      </c>
      <c r="AJ19" s="1884">
        <f>AI19/BJ19-1</f>
        <v/>
      </c>
      <c r="AK19" s="1950">
        <f>公交!AJ36+出租!AJ36+网约车!AJ36</f>
        <v/>
      </c>
      <c r="AL19" s="1884">
        <f>AK19/BL19-1</f>
        <v/>
      </c>
      <c r="AM19" s="1950">
        <f>公交!AL36+出租!AL36+网约车!AL36</f>
        <v/>
      </c>
      <c r="AN19" s="1884">
        <f>AM19/BN19-1</f>
        <v/>
      </c>
      <c r="AO19" s="1950">
        <f>公交!AN36+出租!AN36+网约车!AN36</f>
        <v/>
      </c>
      <c r="AP19" s="1884">
        <f>AO19/BP19-1</f>
        <v/>
      </c>
      <c r="AQ19" s="1950">
        <f>公交!AP36+出租!AP36+网约车!AP36</f>
        <v/>
      </c>
      <c r="AR19" s="1884">
        <f>AQ19/BR19-1</f>
        <v/>
      </c>
      <c r="AS19" s="1950">
        <f>T19+V19+X19+Z19+AB19+AD19+AF19+AI19+AK19+AM19+AO19+AQ19</f>
      </c>
      <c r="AT19" s="1884">
        <f>AS19/SUM(AV19,AX19,AZ19,BB19,BD19,BF19,BH19,BJ19,BL19,BN19,BP19,BR19)-1</f>
        <v/>
      </c>
      <c r="AU19" s="1521" t="n"/>
      <c r="AV19" s="1950">
        <f>公交!AU36+出租!AU36+网约车!AU36</f>
        <v/>
      </c>
      <c r="AW19" s="1522" t="n"/>
      <c r="AX19" s="1950">
        <f>公交!AW36+出租!AW36+网约车!AW36</f>
        <v/>
      </c>
      <c r="AY19" s="1522" t="n"/>
      <c r="AZ19" s="1950">
        <f>公交!AY36+出租!AY36+网约车!AY36</f>
        <v/>
      </c>
      <c r="BA19" s="1522" t="n"/>
      <c r="BB19" s="1950">
        <f>公交!BA36+出租!BA36+网约车!BA36</f>
        <v/>
      </c>
      <c r="BC19" s="1522" t="n"/>
      <c r="BD19" s="1950">
        <f>公交!BC36+出租!BC36+网约车!BC36</f>
        <v/>
      </c>
      <c r="BE19" s="1522" t="n"/>
      <c r="BF19" s="1950">
        <f>公交!BE36+出租!BE36+网约车!BE36</f>
        <v/>
      </c>
      <c r="BG19" s="1522" t="n"/>
      <c r="BH19" s="1950">
        <f>公交!BG36+出租!BG36+网约车!BG36</f>
        <v/>
      </c>
      <c r="BI19" s="1522" t="n"/>
      <c r="BJ19" s="1950">
        <f>公交!BI36+出租!BI36+网约车!BI36</f>
        <v/>
      </c>
      <c r="BK19" s="1522" t="n"/>
      <c r="BL19" s="1950">
        <f>公交!BK36+出租!BK36+网约车!BK36</f>
        <v/>
      </c>
      <c r="BM19" s="1522" t="n"/>
      <c r="BN19" s="1950">
        <f>公交!BM36+出租!BM36+网约车!BM36</f>
        <v/>
      </c>
      <c r="BO19" s="1522" t="n"/>
      <c r="BP19" s="1950">
        <f>公交!BO36+出租!BO36+网约车!BO36</f>
        <v/>
      </c>
      <c r="BQ19" s="1522" t="n"/>
      <c r="BR19" s="1950">
        <f>公交!BQ36+出租!BQ36+网约车!BQ36</f>
        <v/>
      </c>
      <c r="BS19" s="1522" t="n"/>
      <c r="BT19" s="1973">
        <f>BR19+BP19+BN19+BL19+BJ19+BH19+BF19+BD19+BB19+AZ19+AX19+AV19</f>
        <v/>
      </c>
    </row>
    <row r="20" ht="31.2" customFormat="1" customHeight="1" s="225">
      <c r="A20" s="1524" t="inlineStr">
        <is>
          <t>孝感市</t>
        </is>
      </c>
      <c r="B20" s="1519" t="inlineStr">
        <is>
          <t>客运量（万人）</t>
        </is>
      </c>
      <c r="C20" s="1950">
        <f>公交!C39+出租!C39+网约车!C39</f>
        <v/>
      </c>
      <c r="D20" s="1884">
        <f>C20/T20-1</f>
        <v/>
      </c>
      <c r="E20" s="1950">
        <f>公交!E39+出租!E39+网约车!E39</f>
        <v/>
      </c>
      <c r="F20" s="1884">
        <f>E20/V20-1</f>
        <v/>
      </c>
      <c r="G20" s="1950">
        <f>公交!G39+出租!G39+网约车!G39</f>
        <v/>
      </c>
      <c r="H20" s="1884">
        <f>G20/X20-1</f>
        <v/>
      </c>
      <c r="I20" s="1950">
        <f>公交!I39+出租!I39+网约车!I39</f>
        <v/>
      </c>
      <c r="J20" s="1884">
        <f>I20/Z20-1</f>
        <v/>
      </c>
      <c r="K20" s="2288">
        <f>公交!K39+出租!K39+网约车!K39</f>
      </c>
      <c r="L20" s="1884">
        <f>K20/AB20-1</f>
      </c>
      <c r="M20" s="2289">
        <f>公交!M39+出租!M39+网约车!M39</f>
      </c>
      <c r="N20" s="1884">
        <f>M20/AD20-1</f>
      </c>
      <c r="O20" s="2290">
        <f>公交!O39+出租!O39+网约车!O39</f>
      </c>
      <c r="P20" s="1884">
        <f>O20/AF20-1</f>
      </c>
      <c r="Q20" s="2007">
        <f>E20+C20+G20+I20+K20+M20+O20</f>
      </c>
      <c r="R20" s="1886">
        <f>Q20/(T20+V20+X20+Z20+AB20+AD20+AF20)-1</f>
      </c>
      <c r="S20" s="1950">
        <f>T20+V20+X20+Z20+AB20+AD20</f>
        <v/>
      </c>
      <c r="T20" s="1950">
        <f>公交!T39+出租!T39+网约车!T39</f>
        <v/>
      </c>
      <c r="U20" s="1884">
        <f>T20/AV20-1</f>
        <v/>
      </c>
      <c r="V20" s="1950">
        <f>公交!V39+出租!V39+网约车!V39</f>
        <v/>
      </c>
      <c r="W20" s="1884">
        <f>V20/AX20-1</f>
        <v/>
      </c>
      <c r="X20" s="1950">
        <f>公交!X39+出租!X39+网约车!X39</f>
        <v/>
      </c>
      <c r="Y20" s="1884">
        <f>X20/AZ20-1</f>
        <v/>
      </c>
      <c r="Z20" s="1950">
        <f>公交!Z39+出租!Z39+网约车!Z39</f>
        <v/>
      </c>
      <c r="AA20" s="1884">
        <f>Z20/BB20-1</f>
        <v/>
      </c>
      <c r="AB20" s="1950">
        <f>公交!AB39+出租!AB39+网约车!AB39</f>
        <v/>
      </c>
      <c r="AC20" s="1884">
        <f>AB20/BD20-1</f>
        <v/>
      </c>
      <c r="AD20" s="1950">
        <f>公交!AD39+出租!AD39+网约车!AD39</f>
        <v/>
      </c>
      <c r="AE20" s="1884">
        <f>AD20/BF20-1</f>
        <v/>
      </c>
      <c r="AF20" s="1950">
        <f>公交!AF39+出租!AF39+网约车!AF39</f>
        <v/>
      </c>
      <c r="AG20" s="1884">
        <f>AF20/BH20-1</f>
        <v/>
      </c>
      <c r="AH20" s="1950">
        <f>T20+V20+X20+Z20+AB20+AD20+AF20</f>
      </c>
      <c r="AI20" s="1950">
        <f>公交!AH39+出租!AH39+网约车!AH39</f>
        <v/>
      </c>
      <c r="AJ20" s="1884">
        <f>AI20/BJ20-1</f>
        <v/>
      </c>
      <c r="AK20" s="1950">
        <f>公交!AJ39+出租!AJ39+网约车!AJ39</f>
        <v/>
      </c>
      <c r="AL20" s="1884">
        <f>AK20/BL20-1</f>
        <v/>
      </c>
      <c r="AM20" s="1950">
        <f>公交!AL39+出租!AL39+网约车!AL39</f>
        <v/>
      </c>
      <c r="AN20" s="1884">
        <f>AM20/BN20-1</f>
        <v/>
      </c>
      <c r="AO20" s="1950">
        <f>公交!AN39+出租!AN39+网约车!AN39</f>
        <v/>
      </c>
      <c r="AP20" s="1884">
        <f>AO20/BP20-1</f>
        <v/>
      </c>
      <c r="AQ20" s="1950">
        <f>公交!AP39+出租!AP39+网约车!AP39</f>
        <v/>
      </c>
      <c r="AR20" s="1884">
        <f>AQ20/BR20-1</f>
        <v/>
      </c>
      <c r="AS20" s="1950">
        <f>T20+V20+X20+Z20+AB20+AD20+AF20+AI20+AK20+AM20+AO20+AQ20</f>
      </c>
      <c r="AT20" s="1884">
        <f>AS20/SUM(AV20,AX20,AZ20,BB20,BD20,BF20,BH20,BJ20,BL20,BN20,BP20,BR20)-1</f>
        <v/>
      </c>
      <c r="AU20" s="1521" t="n"/>
      <c r="AV20" s="1950">
        <f>公交!AU39+出租!AU39+网约车!AU39</f>
        <v/>
      </c>
      <c r="AW20" s="1522" t="n"/>
      <c r="AX20" s="1950">
        <f>公交!AW39+出租!AW39+网约车!AW39</f>
        <v/>
      </c>
      <c r="AY20" s="1522" t="n"/>
      <c r="AZ20" s="1950">
        <f>公交!AY39+出租!AY39+网约车!AY39</f>
        <v/>
      </c>
      <c r="BA20" s="1522" t="n"/>
      <c r="BB20" s="1950">
        <f>公交!BA39+出租!BA39+网约车!BA39</f>
        <v/>
      </c>
      <c r="BC20" s="1522" t="n"/>
      <c r="BD20" s="1950">
        <f>公交!BC39+出租!BC39+网约车!BC39</f>
        <v/>
      </c>
      <c r="BE20" s="1522" t="n"/>
      <c r="BF20" s="1950">
        <f>公交!BE39+出租!BE39+网约车!BE39</f>
        <v/>
      </c>
      <c r="BG20" s="1522" t="n"/>
      <c r="BH20" s="1950">
        <f>公交!BG39+出租!BG39+网约车!BG39</f>
        <v/>
      </c>
      <c r="BI20" s="1522" t="n"/>
      <c r="BJ20" s="1950">
        <f>公交!BI39+出租!BI39+网约车!BI39</f>
        <v/>
      </c>
      <c r="BK20" s="1522" t="n"/>
      <c r="BL20" s="1950">
        <f>公交!BK39+出租!BK39+网约车!BK39</f>
        <v/>
      </c>
      <c r="BM20" s="1522" t="n"/>
      <c r="BN20" s="1950">
        <f>公交!BM39+出租!BM39+网约车!BM39</f>
        <v/>
      </c>
      <c r="BO20" s="1522" t="n"/>
      <c r="BP20" s="1950">
        <f>公交!BO39+出租!BO39+网约车!BO39</f>
        <v/>
      </c>
      <c r="BQ20" s="1522" t="n"/>
      <c r="BR20" s="1950">
        <f>公交!BQ39+出租!BQ39+网约车!BQ39</f>
        <v/>
      </c>
      <c r="BS20" s="1522" t="n"/>
      <c r="BT20" s="1973">
        <f>BR20+BP20+BN20+BL20+BJ20+BH20+BF20+BD20+BB20+AZ20+AX20+AV20</f>
        <v/>
      </c>
    </row>
    <row r="21" ht="31.2" customFormat="1" customHeight="1" s="225">
      <c r="A21" s="1954" t="n"/>
      <c r="B21" s="1519" t="inlineStr">
        <is>
          <t>周转量（万人公里）</t>
        </is>
      </c>
      <c r="C21" s="1950">
        <f>公交!C40+出租!C40+网约车!C40</f>
        <v/>
      </c>
      <c r="D21" s="1884">
        <f>C21/T21-1</f>
        <v/>
      </c>
      <c r="E21" s="1950">
        <f>公交!E40+出租!E40+网约车!E40</f>
        <v/>
      </c>
      <c r="F21" s="1884">
        <f>E21/V21-1</f>
        <v/>
      </c>
      <c r="G21" s="1950">
        <f>公交!G40+出租!G40+网约车!G40</f>
        <v/>
      </c>
      <c r="H21" s="1884">
        <f>G21/X21-1</f>
        <v/>
      </c>
      <c r="I21" s="1950">
        <f>公交!I40+出租!I40+网约车!I40</f>
        <v/>
      </c>
      <c r="J21" s="1884">
        <f>I21/Z21-1</f>
        <v/>
      </c>
      <c r="K21" s="2291">
        <f>公交!K40+出租!K40+网约车!K40</f>
      </c>
      <c r="L21" s="1884">
        <f>K21/AB21-1</f>
      </c>
      <c r="M21" s="2292">
        <f>公交!M40+出租!M40+网约车!M40</f>
      </c>
      <c r="N21" s="1884">
        <f>M21/AD21-1</f>
      </c>
      <c r="O21" s="2293">
        <f>公交!O40+出租!O40+网约车!O40</f>
      </c>
      <c r="P21" s="1884">
        <f>O21/AF21-1</f>
      </c>
      <c r="Q21" s="2007">
        <f>E21+C21+G21+I21+K21+M21+O21</f>
      </c>
      <c r="R21" s="1886">
        <f>Q21/(T21+V21+X21+Z21+AB21+AD21+AF21)-1</f>
      </c>
      <c r="S21" s="1950">
        <f>T21+V21+X21+Z21+AB21+AD21</f>
        <v/>
      </c>
      <c r="T21" s="1950">
        <f>公交!T40+出租!T40+网约车!T40</f>
        <v/>
      </c>
      <c r="U21" s="1884">
        <f>T21/AV21-1</f>
        <v/>
      </c>
      <c r="V21" s="1950">
        <f>公交!V40+出租!V40+网约车!V40</f>
        <v/>
      </c>
      <c r="W21" s="1884">
        <f>V21/AX21-1</f>
        <v/>
      </c>
      <c r="X21" s="1950">
        <f>公交!X40+出租!X40+网约车!X40</f>
        <v/>
      </c>
      <c r="Y21" s="1884">
        <f>X21/AZ21-1</f>
        <v/>
      </c>
      <c r="Z21" s="1950">
        <f>公交!Z40+出租!Z40+网约车!Z40</f>
        <v/>
      </c>
      <c r="AA21" s="1884">
        <f>Z21/BB21-1</f>
        <v/>
      </c>
      <c r="AB21" s="1950">
        <f>公交!AB40+出租!AB40+网约车!AB40</f>
        <v/>
      </c>
      <c r="AC21" s="1884">
        <f>AB21/BD21-1</f>
        <v/>
      </c>
      <c r="AD21" s="1950">
        <f>公交!AD40+出租!AD40+网约车!AD40</f>
        <v/>
      </c>
      <c r="AE21" s="1884">
        <f>AD21/BF21-1</f>
        <v/>
      </c>
      <c r="AF21" s="1950">
        <f>公交!AF40+出租!AF40+网约车!AF40</f>
        <v/>
      </c>
      <c r="AG21" s="1884">
        <f>AF21/BH21-1</f>
        <v/>
      </c>
      <c r="AH21" s="1950">
        <f>T21+V21+X21+Z21+AB21+AD21+AF21</f>
      </c>
      <c r="AI21" s="1950">
        <f>公交!AH40+出租!AH40+网约车!AH40</f>
        <v/>
      </c>
      <c r="AJ21" s="1884">
        <f>AI21/BJ21-1</f>
        <v/>
      </c>
      <c r="AK21" s="1950">
        <f>公交!AJ40+出租!AJ40+网约车!AJ40</f>
        <v/>
      </c>
      <c r="AL21" s="1884">
        <f>AK21/BL21-1</f>
        <v/>
      </c>
      <c r="AM21" s="1950">
        <f>公交!AL40+出租!AL40+网约车!AL40</f>
        <v/>
      </c>
      <c r="AN21" s="1884">
        <f>AM21/BN21-1</f>
        <v/>
      </c>
      <c r="AO21" s="1950">
        <f>公交!AN40+出租!AN40+网约车!AN40</f>
        <v/>
      </c>
      <c r="AP21" s="1884">
        <f>AO21/BP21-1</f>
        <v/>
      </c>
      <c r="AQ21" s="1950">
        <f>公交!AP40+出租!AP40+网约车!AP40</f>
        <v/>
      </c>
      <c r="AR21" s="1884">
        <f>AQ21/BR21-1</f>
        <v/>
      </c>
      <c r="AS21" s="1950">
        <f>T21+V21+X21+Z21+AB21+AD21+AF21+AI21+AK21+AM21+AO21+AQ21</f>
      </c>
      <c r="AT21" s="1884">
        <f>AS21/SUM(AV21,AX21,AZ21,BB21,BD21,BF21,BH21,BJ21,BL21,BN21,BP21,BR21)-1</f>
        <v/>
      </c>
      <c r="AU21" s="1521" t="n"/>
      <c r="AV21" s="1950">
        <f>公交!AU40+出租!AU40+网约车!AU40</f>
        <v/>
      </c>
      <c r="AW21" s="1522" t="n"/>
      <c r="AX21" s="1950">
        <f>公交!AW40+出租!AW40+网约车!AW40</f>
        <v/>
      </c>
      <c r="AY21" s="1522" t="n"/>
      <c r="AZ21" s="1950">
        <f>公交!AY40+出租!AY40+网约车!AY40</f>
        <v/>
      </c>
      <c r="BA21" s="1522" t="n"/>
      <c r="BB21" s="1950">
        <f>公交!BA40+出租!BA40+网约车!BA40</f>
        <v/>
      </c>
      <c r="BC21" s="1522" t="n"/>
      <c r="BD21" s="1950">
        <f>公交!BC40+出租!BC40+网约车!BC40</f>
        <v/>
      </c>
      <c r="BE21" s="1522" t="n"/>
      <c r="BF21" s="1950">
        <f>公交!BE40+出租!BE40+网约车!BE40</f>
        <v/>
      </c>
      <c r="BG21" s="1522" t="n"/>
      <c r="BH21" s="1950">
        <f>公交!BG40+出租!BG40+网约车!BG40</f>
        <v/>
      </c>
      <c r="BI21" s="1522" t="n"/>
      <c r="BJ21" s="1950">
        <f>公交!BI40+出租!BI40+网约车!BI40</f>
        <v/>
      </c>
      <c r="BK21" s="1522" t="n"/>
      <c r="BL21" s="1950">
        <f>公交!BK40+出租!BK40+网约车!BK40</f>
        <v/>
      </c>
      <c r="BM21" s="1522" t="n"/>
      <c r="BN21" s="1950">
        <f>公交!BM40+出租!BM40+网约车!BM40</f>
        <v/>
      </c>
      <c r="BO21" s="1522" t="n"/>
      <c r="BP21" s="1950">
        <f>公交!BO40+出租!BO40+网约车!BO40</f>
        <v/>
      </c>
      <c r="BQ21" s="1522" t="n"/>
      <c r="BR21" s="1950">
        <f>公交!BQ40+出租!BQ40+网约车!BQ40</f>
        <v/>
      </c>
      <c r="BS21" s="1522" t="n"/>
      <c r="BT21" s="1973">
        <f>BR21+BP21+BN21+BL21+BJ21+BH21+BF21+BD21+BB21+AZ21+AX21+AV21</f>
        <v/>
      </c>
    </row>
    <row r="22" ht="31.2" customFormat="1" customHeight="1" s="225">
      <c r="A22" s="1524" t="inlineStr">
        <is>
          <t>荆州市</t>
        </is>
      </c>
      <c r="B22" s="1519" t="inlineStr">
        <is>
          <t>客运量（万人）</t>
        </is>
      </c>
      <c r="C22" s="1950">
        <f>公交!C43+出租!C43+网约车!C43</f>
        <v/>
      </c>
      <c r="D22" s="1884">
        <f>C22/T22-1</f>
        <v/>
      </c>
      <c r="E22" s="1950">
        <f>公交!E43+出租!E43+网约车!E43</f>
        <v/>
      </c>
      <c r="F22" s="1884">
        <f>E22/V22-1</f>
        <v/>
      </c>
      <c r="G22" s="1950">
        <f>公交!G43+出租!G43+网约车!G43</f>
        <v/>
      </c>
      <c r="H22" s="1884">
        <f>G22/X22-1</f>
        <v/>
      </c>
      <c r="I22" s="1950">
        <f>公交!I43+出租!I43+网约车!I43</f>
        <v/>
      </c>
      <c r="J22" s="1884">
        <f>I22/Z22-1</f>
        <v/>
      </c>
      <c r="K22" s="2294">
        <f>公交!K43+出租!K43+网约车!K43</f>
      </c>
      <c r="L22" s="1884">
        <f>K22/AB22-1</f>
      </c>
      <c r="M22" s="2295">
        <f>公交!M43+出租!M43+网约车!M43</f>
      </c>
      <c r="N22" s="1884">
        <f>M22/AD22-1</f>
      </c>
      <c r="O22" s="2296">
        <f>公交!O43+出租!O43+网约车!O43</f>
      </c>
      <c r="P22" s="1884">
        <f>O22/AF22-1</f>
      </c>
      <c r="Q22" s="2007">
        <f>E22+C22+G22+I22+K22+M22+O22</f>
      </c>
      <c r="R22" s="1886">
        <f>Q22/(T22+V22+X22+Z22+AB22+AD22+AF22)-1</f>
      </c>
      <c r="S22" s="1950">
        <f>T22+V22+X22+Z22+AB22+AD22</f>
        <v/>
      </c>
      <c r="T22" s="1950">
        <f>公交!T43+出租!T43+网约车!T43</f>
        <v/>
      </c>
      <c r="U22" s="1884">
        <f>T22/AV22-1</f>
        <v/>
      </c>
      <c r="V22" s="1950">
        <f>公交!V43+出租!V43+网约车!V43</f>
        <v/>
      </c>
      <c r="W22" s="1884">
        <f>V22/AX22-1</f>
        <v/>
      </c>
      <c r="X22" s="1950">
        <f>公交!X43+出租!X43+网约车!X43</f>
        <v/>
      </c>
      <c r="Y22" s="1884">
        <f>X22/AZ22-1</f>
        <v/>
      </c>
      <c r="Z22" s="1950">
        <f>公交!Z43+出租!Z43+网约车!Z43</f>
        <v/>
      </c>
      <c r="AA22" s="1884">
        <f>Z22/BB22-1</f>
        <v/>
      </c>
      <c r="AB22" s="1950">
        <f>公交!AB43+出租!AB43+网约车!AB43</f>
        <v/>
      </c>
      <c r="AC22" s="1884">
        <f>AB22/BD22-1</f>
        <v/>
      </c>
      <c r="AD22" s="1950">
        <f>公交!AD43+出租!AD43+网约车!AD43</f>
        <v/>
      </c>
      <c r="AE22" s="1884">
        <f>AD22/BF22-1</f>
        <v/>
      </c>
      <c r="AF22" s="1950">
        <f>公交!AF43+出租!AF43+网约车!AF43</f>
        <v/>
      </c>
      <c r="AG22" s="1884">
        <f>AF22/BH22-1</f>
        <v/>
      </c>
      <c r="AH22" s="1950">
        <f>T22+V22+X22+Z22+AB22+AD22+AF22</f>
      </c>
      <c r="AI22" s="1950">
        <f>公交!AH43+出租!AH43+网约车!AH43</f>
        <v/>
      </c>
      <c r="AJ22" s="1884">
        <f>AI22/BJ22-1</f>
        <v/>
      </c>
      <c r="AK22" s="1950">
        <f>公交!AJ43+出租!AJ43+网约车!AJ43</f>
        <v/>
      </c>
      <c r="AL22" s="1884">
        <f>AK22/BL22-1</f>
        <v/>
      </c>
      <c r="AM22" s="1950">
        <f>公交!AL43+出租!AL43+网约车!AL43</f>
        <v/>
      </c>
      <c r="AN22" s="1884">
        <f>AM22/BN22-1</f>
        <v/>
      </c>
      <c r="AO22" s="1950">
        <f>公交!AN43+出租!AN43+网约车!AN43</f>
        <v/>
      </c>
      <c r="AP22" s="1884">
        <f>AO22/BP22-1</f>
        <v/>
      </c>
      <c r="AQ22" s="1950">
        <f>公交!AP43+出租!AP43+网约车!AP43</f>
        <v/>
      </c>
      <c r="AR22" s="1884">
        <f>AQ22/BR22-1</f>
        <v/>
      </c>
      <c r="AS22" s="1950">
        <f>T22+V22+X22+Z22+AB22+AD22+AF22+AI22+AK22+AM22+AO22+AQ22</f>
      </c>
      <c r="AT22" s="1884">
        <f>AS22/SUM(AV22,AX22,AZ22,BB22,BD22,BF22,BH22,BJ22,BL22,BN22,BP22,BR22)-1</f>
        <v/>
      </c>
      <c r="AU22" s="1521" t="n"/>
      <c r="AV22" s="1950">
        <f>公交!AU43+出租!AU43+网约车!AU43</f>
        <v/>
      </c>
      <c r="AW22" s="1522" t="n"/>
      <c r="AX22" s="1950">
        <f>公交!AW43+出租!AW43+网约车!AW43</f>
        <v/>
      </c>
      <c r="AY22" s="1522" t="n"/>
      <c r="AZ22" s="1950">
        <f>公交!AY43+出租!AY43+网约车!AY43</f>
        <v/>
      </c>
      <c r="BA22" s="1522" t="n"/>
      <c r="BB22" s="1950">
        <f>公交!BA43+出租!BA43+网约车!BA43</f>
        <v/>
      </c>
      <c r="BC22" s="1522" t="n"/>
      <c r="BD22" s="1950">
        <f>公交!BC43+出租!BC43+网约车!BC43</f>
        <v/>
      </c>
      <c r="BE22" s="1522" t="n"/>
      <c r="BF22" s="1950">
        <f>公交!BE43+出租!BE43+网约车!BE43</f>
        <v/>
      </c>
      <c r="BG22" s="1522" t="n"/>
      <c r="BH22" s="1950">
        <f>公交!BG43+出租!BG43+网约车!BG43</f>
        <v/>
      </c>
      <c r="BI22" s="1522" t="n"/>
      <c r="BJ22" s="1950">
        <f>公交!BI43+出租!BI43+网约车!BI43</f>
        <v/>
      </c>
      <c r="BK22" s="1522" t="n"/>
      <c r="BL22" s="1950">
        <f>公交!BK43+出租!BK43+网约车!BK43</f>
        <v/>
      </c>
      <c r="BM22" s="1522" t="n"/>
      <c r="BN22" s="1950">
        <f>公交!BM43+出租!BM43+网约车!BM43</f>
        <v/>
      </c>
      <c r="BO22" s="1522" t="n"/>
      <c r="BP22" s="1950">
        <f>公交!BO43+出租!BO43+网约车!BO43</f>
        <v/>
      </c>
      <c r="BQ22" s="1522" t="n"/>
      <c r="BR22" s="1950">
        <f>公交!BQ43+出租!BQ43+网约车!BQ43</f>
        <v/>
      </c>
      <c r="BS22" s="1522" t="n"/>
      <c r="BT22" s="1973">
        <f>BR22+BP22+BN22+BL22+BJ22+BH22+BF22+BD22+BB22+AZ22+AX22+AV22</f>
        <v/>
      </c>
    </row>
    <row r="23" ht="31.2" customFormat="1" customHeight="1" s="225">
      <c r="A23" s="1954" t="n"/>
      <c r="B23" s="1519" t="inlineStr">
        <is>
          <t>周转量（万人公里）</t>
        </is>
      </c>
      <c r="C23" s="1950">
        <f>公交!C44+出租!C44+网约车!C44</f>
        <v/>
      </c>
      <c r="D23" s="1884">
        <f>C23/T23-1</f>
        <v/>
      </c>
      <c r="E23" s="1950">
        <f>公交!E44+出租!E44+网约车!E44</f>
        <v/>
      </c>
      <c r="F23" s="1884">
        <f>E23/V23-1</f>
        <v/>
      </c>
      <c r="G23" s="1950">
        <f>公交!G44+出租!G44+网约车!G44</f>
        <v/>
      </c>
      <c r="H23" s="1884">
        <f>G23/X23-1</f>
        <v/>
      </c>
      <c r="I23" s="1950">
        <f>公交!I44+出租!I44+网约车!I44</f>
        <v/>
      </c>
      <c r="J23" s="1884">
        <f>I23/Z23-1</f>
        <v/>
      </c>
      <c r="K23" s="2297">
        <f>公交!K44+出租!K44+网约车!K44</f>
      </c>
      <c r="L23" s="1884">
        <f>K23/AB23-1</f>
      </c>
      <c r="M23" s="2298">
        <f>公交!M44+出租!M44+网约车!M44</f>
      </c>
      <c r="N23" s="1884">
        <f>M23/AD23-1</f>
      </c>
      <c r="O23" s="2299">
        <f>公交!O44+出租!O44+网约车!O44</f>
      </c>
      <c r="P23" s="1884">
        <f>O23/AF23-1</f>
      </c>
      <c r="Q23" s="2007">
        <f>E23+C23+G23+I23+K23+M23+O23</f>
      </c>
      <c r="R23" s="1886">
        <f>Q23/(T23+V23+X23+Z23+AB23+AD23+AF23)-1</f>
      </c>
      <c r="S23" s="1950">
        <f>T23+V23+X23+Z23+AB23+AD23</f>
        <v/>
      </c>
      <c r="T23" s="1950">
        <f>公交!T44+出租!T44+网约车!T44</f>
        <v/>
      </c>
      <c r="U23" s="1884">
        <f>T23/AV23-1</f>
        <v/>
      </c>
      <c r="V23" s="1950">
        <f>公交!V44+出租!V44+网约车!V44</f>
        <v/>
      </c>
      <c r="W23" s="1884">
        <f>V23/AX23-1</f>
        <v/>
      </c>
      <c r="X23" s="1950">
        <f>公交!X44+出租!X44+网约车!X44</f>
        <v/>
      </c>
      <c r="Y23" s="1884">
        <f>X23/AZ23-1</f>
        <v/>
      </c>
      <c r="Z23" s="1950">
        <f>公交!Z44+出租!Z44+网约车!Z44</f>
        <v/>
      </c>
      <c r="AA23" s="1884">
        <f>Z23/BB23-1</f>
        <v/>
      </c>
      <c r="AB23" s="1950">
        <f>公交!AB44+出租!AB44+网约车!AB44</f>
        <v/>
      </c>
      <c r="AC23" s="1884">
        <f>AB23/BD23-1</f>
        <v/>
      </c>
      <c r="AD23" s="1950">
        <f>公交!AD44+出租!AD44+网约车!AD44</f>
        <v/>
      </c>
      <c r="AE23" s="1884">
        <f>AD23/BF23-1</f>
        <v/>
      </c>
      <c r="AF23" s="1950">
        <f>公交!AF44+出租!AF44+网约车!AF44</f>
        <v/>
      </c>
      <c r="AG23" s="1884">
        <f>AF23/BH23-1</f>
        <v/>
      </c>
      <c r="AH23" s="1950">
        <f>T23+V23+X23+Z23+AB23+AD23+AF23</f>
      </c>
      <c r="AI23" s="1950">
        <f>公交!AH44+出租!AH44+网约车!AH44</f>
        <v/>
      </c>
      <c r="AJ23" s="1884">
        <f>AI23/BJ23-1</f>
        <v/>
      </c>
      <c r="AK23" s="1950">
        <f>公交!AJ44+出租!AJ44+网约车!AJ44</f>
        <v/>
      </c>
      <c r="AL23" s="1884">
        <f>AK23/BL23-1</f>
        <v/>
      </c>
      <c r="AM23" s="1950">
        <f>公交!AL44+出租!AL44+网约车!AL44</f>
        <v/>
      </c>
      <c r="AN23" s="1884">
        <f>AM23/BN23-1</f>
        <v/>
      </c>
      <c r="AO23" s="1950">
        <f>公交!AN44+出租!AN44+网约车!AN44</f>
        <v/>
      </c>
      <c r="AP23" s="1884">
        <f>AO23/BP23-1</f>
        <v/>
      </c>
      <c r="AQ23" s="1950">
        <f>公交!AP44+出租!AP44+网约车!AP44</f>
        <v/>
      </c>
      <c r="AR23" s="1884">
        <f>AQ23/BR23-1</f>
        <v/>
      </c>
      <c r="AS23" s="1950">
        <f>T23+V23+X23+Z23+AB23+AD23+AF23+AI23+AK23+AM23+AO23+AQ23</f>
      </c>
      <c r="AT23" s="1884">
        <f>AS23/SUM(AV23,AX23,AZ23,BB23,BD23,BF23,BH23,BJ23,BL23,BN23,BP23,BR23)-1</f>
        <v/>
      </c>
      <c r="AU23" s="1521" t="n"/>
      <c r="AV23" s="1950">
        <f>公交!AU44+出租!AU44+网约车!AU44</f>
        <v/>
      </c>
      <c r="AW23" s="1522" t="n"/>
      <c r="AX23" s="1950">
        <f>公交!AW44+出租!AW44+网约车!AW44</f>
        <v/>
      </c>
      <c r="AY23" s="1522" t="n"/>
      <c r="AZ23" s="1950">
        <f>公交!AY44+出租!AY44+网约车!AY44</f>
        <v/>
      </c>
      <c r="BA23" s="1522" t="n"/>
      <c r="BB23" s="1950">
        <f>公交!BA44+出租!BA44+网约车!BA44</f>
        <v/>
      </c>
      <c r="BC23" s="1522" t="n"/>
      <c r="BD23" s="1950">
        <f>公交!BC44+出租!BC44+网约车!BC44</f>
        <v/>
      </c>
      <c r="BE23" s="1522" t="n"/>
      <c r="BF23" s="1950">
        <f>公交!BE44+出租!BE44+网约车!BE44</f>
        <v/>
      </c>
      <c r="BG23" s="1522" t="n"/>
      <c r="BH23" s="1950">
        <f>公交!BG44+出租!BG44+网约车!BG44</f>
        <v/>
      </c>
      <c r="BI23" s="1522" t="n"/>
      <c r="BJ23" s="1950">
        <f>公交!BI44+出租!BI44+网约车!BI44</f>
        <v/>
      </c>
      <c r="BK23" s="1522" t="n"/>
      <c r="BL23" s="1950">
        <f>公交!BK44+出租!BK44+网约车!BK44</f>
        <v/>
      </c>
      <c r="BM23" s="1522" t="n"/>
      <c r="BN23" s="1950">
        <f>公交!BM44+出租!BM44+网约车!BM44</f>
        <v/>
      </c>
      <c r="BO23" s="1522" t="n"/>
      <c r="BP23" s="1950">
        <f>公交!BO44+出租!BO44+网约车!BO44</f>
        <v/>
      </c>
      <c r="BQ23" s="1522" t="n"/>
      <c r="BR23" s="1950">
        <f>公交!BQ44+出租!BQ44+网约车!BQ44</f>
        <v/>
      </c>
      <c r="BS23" s="1522" t="n"/>
      <c r="BT23" s="1973">
        <f>BR23+BP23+BN23+BL23+BJ23+BH23+BF23+BD23+BB23+AZ23+AX23+AV23</f>
        <v/>
      </c>
    </row>
    <row r="24" ht="31.2" customFormat="1" customHeight="1" s="225">
      <c r="A24" s="1524" t="inlineStr">
        <is>
          <t>黄冈市</t>
        </is>
      </c>
      <c r="B24" s="1519" t="inlineStr">
        <is>
          <t>客运量（万人）</t>
        </is>
      </c>
      <c r="C24" s="1950">
        <f>公交!C47+出租!C47+网约车!C47</f>
        <v/>
      </c>
      <c r="D24" s="1884">
        <f>C24/T24-1</f>
        <v/>
      </c>
      <c r="E24" s="1950">
        <f>公交!E47+出租!E47+网约车!E47</f>
        <v/>
      </c>
      <c r="F24" s="1884">
        <f>E24/V24-1</f>
        <v/>
      </c>
      <c r="G24" s="1950">
        <f>公交!G47+出租!G47+网约车!G47</f>
        <v/>
      </c>
      <c r="H24" s="1884">
        <f>G24/X24-1</f>
        <v/>
      </c>
      <c r="I24" s="1950">
        <f>公交!I47+出租!I47+网约车!I47</f>
        <v/>
      </c>
      <c r="J24" s="1884">
        <f>I24/Z24-1</f>
        <v/>
      </c>
      <c r="K24" s="2300">
        <f>公交!K47+出租!K47+网约车!K47</f>
      </c>
      <c r="L24" s="1884">
        <f>K24/AB24-1</f>
      </c>
      <c r="M24" s="2301">
        <f>公交!M47+出租!M47+网约车!M47</f>
      </c>
      <c r="N24" s="1884">
        <f>M24/AD24-1</f>
      </c>
      <c r="O24" s="2302">
        <f>公交!O47+出租!O47+网约车!O47</f>
      </c>
      <c r="P24" s="1884">
        <f>O24/AF24-1</f>
      </c>
      <c r="Q24" s="2007">
        <f>E24+C24+G24+I24+K24+M24+O24</f>
      </c>
      <c r="R24" s="1886">
        <f>Q24/(T24+V24+X24+Z24+AB24+AD24+AF24)-1</f>
      </c>
      <c r="S24" s="1950">
        <f>T24+V24+X24+Z24+AB24+AD24</f>
        <v/>
      </c>
      <c r="T24" s="1950">
        <f>公交!T47+出租!T47+网约车!T47</f>
        <v/>
      </c>
      <c r="U24" s="1884">
        <f>T24/AV24-1</f>
        <v/>
      </c>
      <c r="V24" s="1950">
        <f>公交!V47+出租!V47+网约车!V47</f>
        <v/>
      </c>
      <c r="W24" s="1884">
        <f>V24/AX24-1</f>
        <v/>
      </c>
      <c r="X24" s="1950">
        <f>公交!X47+出租!X47+网约车!X47</f>
        <v/>
      </c>
      <c r="Y24" s="1884">
        <f>X24/AZ24-1</f>
        <v/>
      </c>
      <c r="Z24" s="1950">
        <f>公交!Z47+出租!Z47+网约车!Z47</f>
        <v/>
      </c>
      <c r="AA24" s="1884">
        <f>Z24/BB24-1</f>
        <v/>
      </c>
      <c r="AB24" s="1950">
        <f>公交!AB47+出租!AB47+网约车!AB47</f>
        <v/>
      </c>
      <c r="AC24" s="1884">
        <f>AB24/BD24-1</f>
        <v/>
      </c>
      <c r="AD24" s="1950">
        <f>公交!AD47+出租!AD47+网约车!AD47</f>
        <v/>
      </c>
      <c r="AE24" s="1884">
        <f>AD24/BF24-1</f>
        <v/>
      </c>
      <c r="AF24" s="1950">
        <f>公交!AF47+出租!AF47+网约车!AF47</f>
        <v/>
      </c>
      <c r="AG24" s="1884">
        <f>AF24/BH24-1</f>
        <v/>
      </c>
      <c r="AH24" s="1950">
        <f>T24+V24+X24+Z24+AB24+AD24+AF24</f>
      </c>
      <c r="AI24" s="1950">
        <f>公交!AH47+出租!AH47+网约车!AH47</f>
        <v/>
      </c>
      <c r="AJ24" s="1884">
        <f>AI24/BJ24-1</f>
        <v/>
      </c>
      <c r="AK24" s="1950">
        <f>公交!AJ47+出租!AJ47+网约车!AJ47</f>
        <v/>
      </c>
      <c r="AL24" s="1884">
        <f>AK24/BL24-1</f>
        <v/>
      </c>
      <c r="AM24" s="1950">
        <f>公交!AL47+出租!AL47+网约车!AL47</f>
        <v/>
      </c>
      <c r="AN24" s="1884">
        <f>AM24/BN24-1</f>
        <v/>
      </c>
      <c r="AO24" s="1950">
        <f>公交!AN47+出租!AN47+网约车!AN47</f>
        <v/>
      </c>
      <c r="AP24" s="1884">
        <f>AO24/BP24-1</f>
        <v/>
      </c>
      <c r="AQ24" s="1950">
        <f>公交!AP47+出租!AP47+网约车!AP47</f>
        <v/>
      </c>
      <c r="AR24" s="1884">
        <f>AQ24/BR24-1</f>
        <v/>
      </c>
      <c r="AS24" s="1950">
        <f>T24+V24+X24+Z24+AB24+AD24+AF24+AI24+AK24+AM24+AO24+AQ24</f>
      </c>
      <c r="AT24" s="1884">
        <f>AS24/SUM(AV24,AX24,AZ24,BB24,BD24,BF24,BH24,BJ24,BL24,BN24,BP24,BR24)-1</f>
        <v/>
      </c>
      <c r="AU24" s="1521" t="n"/>
      <c r="AV24" s="1950">
        <f>公交!AU47+出租!AU47+网约车!AU47</f>
        <v/>
      </c>
      <c r="AW24" s="1522" t="n"/>
      <c r="AX24" s="1950">
        <f>公交!AW47+出租!AW47+网约车!AW47</f>
        <v/>
      </c>
      <c r="AY24" s="1522" t="n"/>
      <c r="AZ24" s="1950">
        <f>公交!AY47+出租!AY47+网约车!AY47</f>
        <v/>
      </c>
      <c r="BA24" s="1522" t="n"/>
      <c r="BB24" s="1950">
        <f>公交!BA47+出租!BA47+网约车!BA47</f>
        <v/>
      </c>
      <c r="BC24" s="1522" t="n"/>
      <c r="BD24" s="1950">
        <f>公交!BC47+出租!BC47+网约车!BC47</f>
        <v/>
      </c>
      <c r="BE24" s="1522" t="n"/>
      <c r="BF24" s="1950">
        <f>公交!BE47+出租!BE47+网约车!BE47</f>
        <v/>
      </c>
      <c r="BG24" s="1522" t="n"/>
      <c r="BH24" s="1950">
        <f>公交!BG47+出租!BG47+网约车!BG47</f>
        <v/>
      </c>
      <c r="BI24" s="1522" t="n"/>
      <c r="BJ24" s="1950">
        <f>公交!BI47+出租!BI47+网约车!BI47</f>
        <v/>
      </c>
      <c r="BK24" s="1522" t="n"/>
      <c r="BL24" s="1950">
        <f>公交!BK47+出租!BK47+网约车!BK47</f>
        <v/>
      </c>
      <c r="BM24" s="1522" t="n"/>
      <c r="BN24" s="1950">
        <f>公交!BM47+出租!BM47+网约车!BM47</f>
        <v/>
      </c>
      <c r="BO24" s="1522" t="n"/>
      <c r="BP24" s="1950">
        <f>公交!BO47+出租!BO47+网约车!BO47</f>
        <v/>
      </c>
      <c r="BQ24" s="1522" t="n"/>
      <c r="BR24" s="1950">
        <f>公交!BQ47+出租!BQ47+网约车!BQ47</f>
        <v/>
      </c>
      <c r="BS24" s="1522" t="n"/>
      <c r="BT24" s="1973">
        <f>BR24+BP24+BN24+BL24+BJ24+BH24+BF24+BD24+BB24+AZ24+AX24+AV24</f>
        <v/>
      </c>
    </row>
    <row r="25" ht="31.2" customFormat="1" customHeight="1" s="225">
      <c r="A25" s="1954" t="n"/>
      <c r="B25" s="1519" t="inlineStr">
        <is>
          <t>周转量（万人公里）</t>
        </is>
      </c>
      <c r="C25" s="1950">
        <f>公交!C48+出租!C48+网约车!C48</f>
        <v/>
      </c>
      <c r="D25" s="1884">
        <f>C25/T25-1</f>
        <v/>
      </c>
      <c r="E25" s="1950">
        <f>公交!E48+出租!E48+网约车!E48</f>
        <v/>
      </c>
      <c r="F25" s="1884">
        <f>E25/V25-1</f>
        <v/>
      </c>
      <c r="G25" s="1950">
        <f>公交!G48+出租!G48+网约车!G48</f>
        <v/>
      </c>
      <c r="H25" s="1884">
        <f>G25/X25-1</f>
        <v/>
      </c>
      <c r="I25" s="1950">
        <f>公交!I48+出租!I48+网约车!I48</f>
        <v/>
      </c>
      <c r="J25" s="1884">
        <f>I25/Z25-1</f>
        <v/>
      </c>
      <c r="K25" s="2303">
        <f>公交!K48+出租!K48+网约车!K48</f>
      </c>
      <c r="L25" s="1884">
        <f>K25/AB25-1</f>
      </c>
      <c r="M25" s="2304">
        <f>公交!M48+出租!M48+网约车!M48</f>
      </c>
      <c r="N25" s="1884">
        <f>M25/AD25-1</f>
      </c>
      <c r="O25" s="2305">
        <f>公交!O48+出租!O48+网约车!O48</f>
      </c>
      <c r="P25" s="1884">
        <f>O25/AF25-1</f>
      </c>
      <c r="Q25" s="2007">
        <f>E25+C25+G25+I25+K25+M25+O25</f>
      </c>
      <c r="R25" s="1886">
        <f>Q25/(T25+V25+X25+Z25+AB25+AD25+AF25)-1</f>
      </c>
      <c r="S25" s="1950">
        <f>T25+V25+X25+Z25+AB25+AD25</f>
        <v/>
      </c>
      <c r="T25" s="1950">
        <f>公交!T48+出租!T48+网约车!T48</f>
        <v/>
      </c>
      <c r="U25" s="1884">
        <f>T25/AV25-1</f>
        <v/>
      </c>
      <c r="V25" s="1950">
        <f>公交!V48+出租!V48+网约车!V48</f>
        <v/>
      </c>
      <c r="W25" s="1884">
        <f>V25/AX25-1</f>
        <v/>
      </c>
      <c r="X25" s="1950">
        <f>公交!X48+出租!X48+网约车!X48</f>
        <v/>
      </c>
      <c r="Y25" s="1884">
        <f>X25/AZ25-1</f>
        <v/>
      </c>
      <c r="Z25" s="1950">
        <f>公交!Z48+出租!Z48+网约车!Z48</f>
        <v/>
      </c>
      <c r="AA25" s="1884">
        <f>Z25/BB25-1</f>
        <v/>
      </c>
      <c r="AB25" s="1950">
        <f>公交!AB48+出租!AB48+网约车!AB48</f>
        <v/>
      </c>
      <c r="AC25" s="1884">
        <f>AB25/BD25-1</f>
        <v/>
      </c>
      <c r="AD25" s="1950">
        <f>公交!AD48+出租!AD48+网约车!AD48</f>
        <v/>
      </c>
      <c r="AE25" s="1884">
        <f>AD25/BF25-1</f>
        <v/>
      </c>
      <c r="AF25" s="1950">
        <f>公交!AF48+出租!AF48+网约车!AF48</f>
        <v/>
      </c>
      <c r="AG25" s="1884">
        <f>AF25/BH25-1</f>
        <v/>
      </c>
      <c r="AH25" s="1950">
        <f>T25+V25+X25+Z25+AB25+AD25+AF25</f>
      </c>
      <c r="AI25" s="1950">
        <f>公交!AH48+出租!AH48+网约车!AH48</f>
        <v/>
      </c>
      <c r="AJ25" s="1884">
        <f>AI25/BJ25-1</f>
        <v/>
      </c>
      <c r="AK25" s="1950">
        <f>公交!AJ48+出租!AJ48+网约车!AJ48</f>
        <v/>
      </c>
      <c r="AL25" s="1884">
        <f>AK25/BL25-1</f>
        <v/>
      </c>
      <c r="AM25" s="1950">
        <f>公交!AL48+出租!AL48+网约车!AL48</f>
        <v/>
      </c>
      <c r="AN25" s="1884">
        <f>AM25/BN25-1</f>
        <v/>
      </c>
      <c r="AO25" s="1950">
        <f>公交!AN48+出租!AN48+网约车!AN48</f>
        <v/>
      </c>
      <c r="AP25" s="1884">
        <f>AO25/BP25-1</f>
        <v/>
      </c>
      <c r="AQ25" s="1950">
        <f>公交!AP48+出租!AP48+网约车!AP48</f>
        <v/>
      </c>
      <c r="AR25" s="1884">
        <f>AQ25/BR25-1</f>
        <v/>
      </c>
      <c r="AS25" s="1950">
        <f>T25+V25+X25+Z25+AB25+AD25+AF25+AI25+AK25+AM25+AO25+AQ25</f>
      </c>
      <c r="AT25" s="1884">
        <f>AS25/SUM(AV25,AX25,AZ25,BB25,BD25,BF25,BH25,BJ25,BL25,BN25,BP25,BR25)-1</f>
        <v/>
      </c>
      <c r="AU25" s="1521" t="n"/>
      <c r="AV25" s="1950">
        <f>公交!AU48+出租!AU48+网约车!AU48</f>
        <v/>
      </c>
      <c r="AW25" s="1522" t="n"/>
      <c r="AX25" s="1950">
        <f>公交!AW48+出租!AW48+网约车!AW48</f>
        <v/>
      </c>
      <c r="AY25" s="1522" t="n"/>
      <c r="AZ25" s="1950">
        <f>公交!AY48+出租!AY48+网约车!AY48</f>
        <v/>
      </c>
      <c r="BA25" s="1522" t="n"/>
      <c r="BB25" s="1950">
        <f>公交!BA48+出租!BA48+网约车!BA48</f>
        <v/>
      </c>
      <c r="BC25" s="1522" t="n"/>
      <c r="BD25" s="1950">
        <f>公交!BC48+出租!BC48+网约车!BC48</f>
        <v/>
      </c>
      <c r="BE25" s="1522" t="n"/>
      <c r="BF25" s="1950">
        <f>公交!BE48+出租!BE48+网约车!BE48</f>
        <v/>
      </c>
      <c r="BG25" s="1522" t="n"/>
      <c r="BH25" s="1950">
        <f>公交!BG48+出租!BG48+网约车!BG48</f>
        <v/>
      </c>
      <c r="BI25" s="1522" t="n"/>
      <c r="BJ25" s="1950">
        <f>公交!BI48+出租!BI48+网约车!BI48</f>
        <v/>
      </c>
      <c r="BK25" s="1522" t="n"/>
      <c r="BL25" s="1950">
        <f>公交!BK48+出租!BK48+网约车!BK48</f>
        <v/>
      </c>
      <c r="BM25" s="1522" t="n"/>
      <c r="BN25" s="1950">
        <f>公交!BM48+出租!BM48+网约车!BM48</f>
        <v/>
      </c>
      <c r="BO25" s="1522" t="n"/>
      <c r="BP25" s="1950">
        <f>公交!BO48+出租!BO48+网约车!BO48</f>
        <v/>
      </c>
      <c r="BQ25" s="1522" t="n"/>
      <c r="BR25" s="1950">
        <f>公交!BQ48+出租!BQ48+网约车!BQ48</f>
        <v/>
      </c>
      <c r="BS25" s="1522" t="n"/>
      <c r="BT25" s="1973">
        <f>BR25+BP25+BN25+BL25+BJ25+BH25+BF25+BD25+BB25+AZ25+AX25+AV25</f>
        <v/>
      </c>
    </row>
    <row r="26" ht="31.2" customFormat="1" customHeight="1" s="225">
      <c r="A26" s="1524" t="inlineStr">
        <is>
          <t>咸宁市</t>
        </is>
      </c>
      <c r="B26" s="1519" t="inlineStr">
        <is>
          <t>客运量（万人）</t>
        </is>
      </c>
      <c r="C26" s="1950">
        <f>公交!C51+出租!C51+网约车!C51</f>
        <v/>
      </c>
      <c r="D26" s="1884">
        <f>C26/T26-1</f>
        <v/>
      </c>
      <c r="E26" s="1950">
        <f>公交!E51+出租!E51+网约车!E51</f>
        <v/>
      </c>
      <c r="F26" s="1884">
        <f>E26/V26-1</f>
        <v/>
      </c>
      <c r="G26" s="1950">
        <f>公交!G51+出租!G51+网约车!G51</f>
        <v/>
      </c>
      <c r="H26" s="1884">
        <f>G26/X26-1</f>
        <v/>
      </c>
      <c r="I26" s="1950">
        <f>公交!I51+出租!I51+网约车!I51</f>
        <v/>
      </c>
      <c r="J26" s="1884">
        <f>I26/Z26-1</f>
        <v/>
      </c>
      <c r="K26" s="2306">
        <f>公交!K51+出租!K51+网约车!K51</f>
      </c>
      <c r="L26" s="1884">
        <f>K26/AB26-1</f>
      </c>
      <c r="M26" s="2307">
        <f>公交!M51+出租!M51+网约车!M51</f>
      </c>
      <c r="N26" s="1884">
        <f>M26/AD26-1</f>
      </c>
      <c r="O26" s="2308">
        <f>公交!O51+出租!O51+网约车!O51</f>
      </c>
      <c r="P26" s="1884">
        <f>O26/AF26-1</f>
      </c>
      <c r="Q26" s="2007">
        <f>E26+C26+G26+I26+K26+M26+O26</f>
      </c>
      <c r="R26" s="1886">
        <f>Q26/(T26+V26+X26+Z26+AB26+AD26+AF26)-1</f>
      </c>
      <c r="S26" s="1950">
        <f>T26+V26+X26+Z26+AB26+AD26</f>
        <v/>
      </c>
      <c r="T26" s="1950">
        <f>公交!T51+出租!T51+网约车!T51</f>
        <v/>
      </c>
      <c r="U26" s="1884">
        <f>T26/AV26-1</f>
        <v/>
      </c>
      <c r="V26" s="1950">
        <f>公交!V51+出租!V51+网约车!V51</f>
        <v/>
      </c>
      <c r="W26" s="1884">
        <f>V26/AX26-1</f>
        <v/>
      </c>
      <c r="X26" s="1950">
        <f>公交!X51+出租!X51+网约车!X51</f>
        <v/>
      </c>
      <c r="Y26" s="1884">
        <f>X26/AZ26-1</f>
        <v/>
      </c>
      <c r="Z26" s="1950">
        <f>公交!Z51+出租!Z51+网约车!Z51</f>
        <v/>
      </c>
      <c r="AA26" s="1884">
        <f>Z26/BB26-1</f>
        <v/>
      </c>
      <c r="AB26" s="1950">
        <f>公交!AB51+出租!AB51+网约车!AB51</f>
        <v/>
      </c>
      <c r="AC26" s="1884">
        <f>AB26/BD26-1</f>
        <v/>
      </c>
      <c r="AD26" s="1950">
        <f>公交!AD51+出租!AD51+网约车!AD51</f>
        <v/>
      </c>
      <c r="AE26" s="1884">
        <f>AD26/BF26-1</f>
        <v/>
      </c>
      <c r="AF26" s="1950">
        <f>公交!AF51+出租!AF51+网约车!AF51</f>
        <v/>
      </c>
      <c r="AG26" s="1884">
        <f>AF26/BH26-1</f>
        <v/>
      </c>
      <c r="AH26" s="1950">
        <f>T26+V26+X26+Z26+AB26+AD26+AF26</f>
      </c>
      <c r="AI26" s="1950">
        <f>公交!AH51+出租!AH51+网约车!AH51</f>
        <v/>
      </c>
      <c r="AJ26" s="1884">
        <f>AI26/BJ26-1</f>
        <v/>
      </c>
      <c r="AK26" s="1950">
        <f>公交!AJ51+出租!AJ51+网约车!AJ51</f>
        <v/>
      </c>
      <c r="AL26" s="1884">
        <f>AK26/BL26-1</f>
        <v/>
      </c>
      <c r="AM26" s="1950">
        <f>公交!AL51+出租!AL51+网约车!AL51</f>
        <v/>
      </c>
      <c r="AN26" s="1884">
        <f>AM26/BN26-1</f>
        <v/>
      </c>
      <c r="AO26" s="1950">
        <f>公交!AN51+出租!AN51+网约车!AN51</f>
        <v/>
      </c>
      <c r="AP26" s="1884">
        <f>AO26/BP26-1</f>
        <v/>
      </c>
      <c r="AQ26" s="1950">
        <f>公交!AP51+出租!AP51+网约车!AP51</f>
        <v/>
      </c>
      <c r="AR26" s="1884">
        <f>AQ26/BR26-1</f>
        <v/>
      </c>
      <c r="AS26" s="1950">
        <f>T26+V26+X26+Z26+AB26+AD26+AF26+AI26+AK26+AM26+AO26+AQ26</f>
      </c>
      <c r="AT26" s="1884">
        <f>AS26/SUM(AV26,AX26,AZ26,BB26,BD26,BF26,BH26,BJ26,BL26,BN26,BP26,BR26)-1</f>
        <v/>
      </c>
      <c r="AU26" s="1521" t="n"/>
      <c r="AV26" s="1950">
        <f>公交!AU51+出租!AU51+网约车!AU51</f>
        <v/>
      </c>
      <c r="AW26" s="1522" t="n"/>
      <c r="AX26" s="1950">
        <f>公交!AW51+出租!AW51+网约车!AW51</f>
        <v/>
      </c>
      <c r="AY26" s="1522" t="n"/>
      <c r="AZ26" s="1950">
        <f>公交!AY51+出租!AY51+网约车!AY51</f>
        <v/>
      </c>
      <c r="BA26" s="1522" t="n"/>
      <c r="BB26" s="1950">
        <f>公交!BA51+出租!BA51+网约车!BA51</f>
        <v/>
      </c>
      <c r="BC26" s="1522" t="n"/>
      <c r="BD26" s="1950">
        <f>公交!BC51+出租!BC51+网约车!BC51</f>
        <v/>
      </c>
      <c r="BE26" s="1522" t="n"/>
      <c r="BF26" s="1950">
        <f>公交!BE51+出租!BE51+网约车!BE51</f>
        <v/>
      </c>
      <c r="BG26" s="1522" t="n"/>
      <c r="BH26" s="1950">
        <f>公交!BG51+出租!BG51+网约车!BG51</f>
        <v/>
      </c>
      <c r="BI26" s="1522" t="n"/>
      <c r="BJ26" s="1950">
        <f>公交!BI51+出租!BI51+网约车!BI51</f>
        <v/>
      </c>
      <c r="BK26" s="1522" t="n"/>
      <c r="BL26" s="1950">
        <f>公交!BK51+出租!BK51+网约车!BK51</f>
        <v/>
      </c>
      <c r="BM26" s="1522" t="n"/>
      <c r="BN26" s="1950">
        <f>公交!BM51+出租!BM51+网约车!BM51</f>
        <v/>
      </c>
      <c r="BO26" s="1522" t="n"/>
      <c r="BP26" s="1950">
        <f>公交!BO51+出租!BO51+网约车!BO51</f>
        <v/>
      </c>
      <c r="BQ26" s="1522" t="n"/>
      <c r="BR26" s="1950">
        <f>公交!BQ51+出租!BQ51+网约车!BQ51</f>
        <v/>
      </c>
      <c r="BS26" s="1522" t="n"/>
      <c r="BT26" s="1973">
        <f>BR26+BP26+BN26+BL26+BJ26+BH26+BF26+BD26+BB26+AZ26+AX26+AV26</f>
        <v/>
      </c>
    </row>
    <row r="27" ht="31.2" customFormat="1" customHeight="1" s="225">
      <c r="A27" s="1954" t="n"/>
      <c r="B27" s="1519" t="inlineStr">
        <is>
          <t>周转量（万人公里）</t>
        </is>
      </c>
      <c r="C27" s="1950">
        <f>公交!C52+出租!C52+网约车!C52</f>
        <v/>
      </c>
      <c r="D27" s="1884">
        <f>C27/T27-1</f>
        <v/>
      </c>
      <c r="E27" s="1950">
        <f>公交!E52+出租!E52+网约车!E52</f>
        <v/>
      </c>
      <c r="F27" s="1884">
        <f>E27/V27-1</f>
        <v/>
      </c>
      <c r="G27" s="1950">
        <f>公交!G52+出租!G52+网约车!G52</f>
        <v/>
      </c>
      <c r="H27" s="1884">
        <f>G27/X27-1</f>
        <v/>
      </c>
      <c r="I27" s="1950">
        <f>公交!I52+出租!I52+网约车!I52</f>
        <v/>
      </c>
      <c r="J27" s="1884">
        <f>I27/Z27-1</f>
        <v/>
      </c>
      <c r="K27" s="2309">
        <f>公交!K52+出租!K52+网约车!K52</f>
      </c>
      <c r="L27" s="1884">
        <f>K27/AB27-1</f>
      </c>
      <c r="M27" s="2310">
        <f>公交!M52+出租!M52+网约车!M52</f>
      </c>
      <c r="N27" s="1884">
        <f>M27/AD27-1</f>
      </c>
      <c r="O27" s="2311">
        <f>公交!O52+出租!O52+网约车!O52</f>
      </c>
      <c r="P27" s="1884">
        <f>O27/AF27-1</f>
      </c>
      <c r="Q27" s="2007">
        <f>E27+C27+G27+I27+K27+M27+O27</f>
      </c>
      <c r="R27" s="1886">
        <f>Q27/(T27+V27+X27+Z27+AB27+AD27+AF27)-1</f>
      </c>
      <c r="S27" s="1950">
        <f>T27+V27+X27+Z27+AB27+AD27</f>
        <v/>
      </c>
      <c r="T27" s="1950">
        <f>公交!T52+出租!T52+网约车!T52</f>
        <v/>
      </c>
      <c r="U27" s="1884">
        <f>T27/AV27-1</f>
        <v/>
      </c>
      <c r="V27" s="1950">
        <f>公交!V52+出租!V52+网约车!V52</f>
        <v/>
      </c>
      <c r="W27" s="1884">
        <f>V27/AX27-1</f>
        <v/>
      </c>
      <c r="X27" s="1950">
        <f>公交!X52+出租!X52+网约车!X52</f>
        <v/>
      </c>
      <c r="Y27" s="1884">
        <f>X27/AZ27-1</f>
        <v/>
      </c>
      <c r="Z27" s="1950">
        <f>公交!Z52+出租!Z52+网约车!Z52</f>
        <v/>
      </c>
      <c r="AA27" s="1884">
        <f>Z27/BB27-1</f>
        <v/>
      </c>
      <c r="AB27" s="1950">
        <f>公交!AB52+出租!AB52+网约车!AB52</f>
        <v/>
      </c>
      <c r="AC27" s="1884">
        <f>AB27/BD27-1</f>
        <v/>
      </c>
      <c r="AD27" s="1950">
        <f>公交!AD52+出租!AD52+网约车!AD52</f>
        <v/>
      </c>
      <c r="AE27" s="1884">
        <f>AD27/BF27-1</f>
        <v/>
      </c>
      <c r="AF27" s="1950">
        <f>公交!AF52+出租!AF52+网约车!AF52</f>
        <v/>
      </c>
      <c r="AG27" s="1884">
        <f>AF27/BH27-1</f>
        <v/>
      </c>
      <c r="AH27" s="1950">
        <f>T27+V27+X27+Z27+AB27+AD27+AF27</f>
      </c>
      <c r="AI27" s="1950">
        <f>公交!AH52+出租!AH52+网约车!AH52</f>
        <v/>
      </c>
      <c r="AJ27" s="1884">
        <f>AI27/BJ27-1</f>
        <v/>
      </c>
      <c r="AK27" s="1950">
        <f>公交!AJ52+出租!AJ52+网约车!AJ52</f>
        <v/>
      </c>
      <c r="AL27" s="1884">
        <f>AK27/BL27-1</f>
        <v/>
      </c>
      <c r="AM27" s="1950">
        <f>公交!AL52+出租!AL52+网约车!AL52</f>
        <v/>
      </c>
      <c r="AN27" s="1884">
        <f>AM27/BN27-1</f>
        <v/>
      </c>
      <c r="AO27" s="1950">
        <f>公交!AN52+出租!AN52+网约车!AN52</f>
        <v/>
      </c>
      <c r="AP27" s="1884">
        <f>AO27/BP27-1</f>
        <v/>
      </c>
      <c r="AQ27" s="1950">
        <f>公交!AP52+出租!AP52+网约车!AP52</f>
        <v/>
      </c>
      <c r="AR27" s="1884">
        <f>AQ27/BR27-1</f>
        <v/>
      </c>
      <c r="AS27" s="1950">
        <f>T27+V27+X27+Z27+AB27+AD27+AF27+AI27+AK27+AM27+AO27+AQ27</f>
      </c>
      <c r="AT27" s="1884">
        <f>AS27/SUM(AV27,AX27,AZ27,BB27,BD27,BF27,BH27,BJ27,BL27,BN27,BP27,BR27)-1</f>
        <v/>
      </c>
      <c r="AU27" s="1521" t="n"/>
      <c r="AV27" s="1950">
        <f>公交!AU52+出租!AU52+网约车!AU52</f>
        <v/>
      </c>
      <c r="AW27" s="1522" t="n"/>
      <c r="AX27" s="1950">
        <f>公交!AW52+出租!AW52+网约车!AW52</f>
        <v/>
      </c>
      <c r="AY27" s="1522" t="n"/>
      <c r="AZ27" s="1950">
        <f>公交!AY52+出租!AY52+网约车!AY52</f>
        <v/>
      </c>
      <c r="BA27" s="1522" t="n"/>
      <c r="BB27" s="1950">
        <f>公交!BA52+出租!BA52+网约车!BA52</f>
        <v/>
      </c>
      <c r="BC27" s="1522" t="n"/>
      <c r="BD27" s="1950">
        <f>公交!BC52+出租!BC52+网约车!BC52</f>
        <v/>
      </c>
      <c r="BE27" s="1522" t="n"/>
      <c r="BF27" s="1950">
        <f>公交!BE52+出租!BE52+网约车!BE52</f>
        <v/>
      </c>
      <c r="BG27" s="1522" t="n"/>
      <c r="BH27" s="1950">
        <f>公交!BG52+出租!BG52+网约车!BG52</f>
        <v/>
      </c>
      <c r="BI27" s="1522" t="n"/>
      <c r="BJ27" s="1950">
        <f>公交!BI52+出租!BI52+网约车!BI52</f>
        <v/>
      </c>
      <c r="BK27" s="1522" t="n"/>
      <c r="BL27" s="1950">
        <f>公交!BK52+出租!BK52+网约车!BK52</f>
        <v/>
      </c>
      <c r="BM27" s="1522" t="n"/>
      <c r="BN27" s="1950">
        <f>公交!BM52+出租!BM52+网约车!BM52</f>
        <v/>
      </c>
      <c r="BO27" s="1522" t="n"/>
      <c r="BP27" s="1950">
        <f>公交!BO52+出租!BO52+网约车!BO52</f>
        <v/>
      </c>
      <c r="BQ27" s="1522" t="n"/>
      <c r="BR27" s="1950">
        <f>公交!BQ52+出租!BQ52+网约车!BQ52</f>
        <v/>
      </c>
      <c r="BS27" s="1522" t="n"/>
      <c r="BT27" s="1973">
        <f>BR27+BP27+BN27+BL27+BJ27+BH27+BF27+BD27+BB27+AZ27+AX27+AV27</f>
        <v/>
      </c>
    </row>
    <row r="28" ht="31.2" customFormat="1" customHeight="1" s="225">
      <c r="A28" s="1524" t="inlineStr">
        <is>
          <t>随州市</t>
        </is>
      </c>
      <c r="B28" s="1519" t="inlineStr">
        <is>
          <t>客运量（万人）</t>
        </is>
      </c>
      <c r="C28" s="1950">
        <f>公交!C55+出租!C55+网约车!C55</f>
        <v/>
      </c>
      <c r="D28" s="1884">
        <f>C28/T28-1</f>
        <v/>
      </c>
      <c r="E28" s="1950">
        <f>公交!E55+出租!E55+网约车!E55</f>
        <v/>
      </c>
      <c r="F28" s="1884">
        <f>E28/V28-1</f>
        <v/>
      </c>
      <c r="G28" s="1950">
        <f>公交!G55+出租!G55+网约车!G55</f>
        <v/>
      </c>
      <c r="H28" s="1884">
        <f>G28/X28-1</f>
        <v/>
      </c>
      <c r="I28" s="1950">
        <f>公交!I55+出租!I55+网约车!I55</f>
        <v/>
      </c>
      <c r="J28" s="1884">
        <f>I28/Z28-1</f>
        <v/>
      </c>
      <c r="K28" s="2312">
        <f>公交!K55+出租!K55+网约车!K55</f>
      </c>
      <c r="L28" s="1884">
        <f>K28/AB28-1</f>
      </c>
      <c r="M28" s="2313">
        <f>公交!M55+出租!M55+网约车!M55</f>
      </c>
      <c r="N28" s="1884">
        <f>M28/AD28-1</f>
      </c>
      <c r="O28" s="2314">
        <f>公交!O55+出租!O55+网约车!O55</f>
      </c>
      <c r="P28" s="1884">
        <f>O28/AF28-1</f>
      </c>
      <c r="Q28" s="2007">
        <f>E28+C28+G28+I28+K28+M28+O28</f>
      </c>
      <c r="R28" s="1886">
        <f>Q28/(T28+V28+X28+Z28+AB28+AD28+AF28)-1</f>
      </c>
      <c r="S28" s="1950">
        <f>T28+V28+X28+Z28+AB28+AD28</f>
        <v/>
      </c>
      <c r="T28" s="1950">
        <f>公交!T55+出租!T55+网约车!T55</f>
        <v/>
      </c>
      <c r="U28" s="1884">
        <f>T28/AV28-1</f>
        <v/>
      </c>
      <c r="V28" s="1950">
        <f>公交!V55+出租!V55+网约车!V55</f>
        <v/>
      </c>
      <c r="W28" s="1884">
        <f>V28/AX28-1</f>
        <v/>
      </c>
      <c r="X28" s="1950">
        <f>公交!X55+出租!X55+网约车!X55</f>
        <v/>
      </c>
      <c r="Y28" s="1884">
        <f>X28/AZ28-1</f>
        <v/>
      </c>
      <c r="Z28" s="1950">
        <f>公交!Z55+出租!Z55+网约车!Z55</f>
        <v/>
      </c>
      <c r="AA28" s="1884">
        <f>Z28/BB28-1</f>
        <v/>
      </c>
      <c r="AB28" s="1950">
        <f>公交!AB55+出租!AB55+网约车!AB55</f>
        <v/>
      </c>
      <c r="AC28" s="1884">
        <f>AB28/BD28-1</f>
        <v/>
      </c>
      <c r="AD28" s="1950">
        <f>公交!AD55+出租!AD55+网约车!AD55</f>
        <v/>
      </c>
      <c r="AE28" s="1884">
        <f>AD28/BF28-1</f>
        <v/>
      </c>
      <c r="AF28" s="1950">
        <f>公交!AF55+出租!AF55+网约车!AF55</f>
        <v/>
      </c>
      <c r="AG28" s="1884">
        <f>AF28/BH28-1</f>
        <v/>
      </c>
      <c r="AH28" s="1950">
        <f>T28+V28+X28+Z28+AB28+AD28+AF28</f>
      </c>
      <c r="AI28" s="1950">
        <f>公交!AH55+出租!AH55+网约车!AH55</f>
        <v/>
      </c>
      <c r="AJ28" s="1884">
        <f>AI28/BJ28-1</f>
        <v/>
      </c>
      <c r="AK28" s="1950">
        <f>公交!AJ55+出租!AJ55+网约车!AJ55</f>
        <v/>
      </c>
      <c r="AL28" s="1884">
        <f>AK28/BL28-1</f>
        <v/>
      </c>
      <c r="AM28" s="1950">
        <f>公交!AL55+出租!AL55+网约车!AL55</f>
        <v/>
      </c>
      <c r="AN28" s="1884">
        <f>AM28/BN28-1</f>
        <v/>
      </c>
      <c r="AO28" s="1950">
        <f>公交!AN55+出租!AN55+网约车!AN55</f>
        <v/>
      </c>
      <c r="AP28" s="1884">
        <f>AO28/BP28-1</f>
        <v/>
      </c>
      <c r="AQ28" s="1950">
        <f>公交!AP55+出租!AP55+网约车!AP55</f>
        <v/>
      </c>
      <c r="AR28" s="1884">
        <f>AQ28/BR28-1</f>
        <v/>
      </c>
      <c r="AS28" s="1950">
        <f>T28+V28+X28+Z28+AB28+AD28+AF28+AI28+AK28+AM28+AO28+AQ28</f>
      </c>
      <c r="AT28" s="1884">
        <f>AS28/SUM(AV28,AX28,AZ28,BB28,BD28,BF28,BH28,BJ28,BL28,BN28,BP28,BR28)-1</f>
        <v/>
      </c>
      <c r="AU28" s="1521" t="n"/>
      <c r="AV28" s="1950">
        <f>公交!AU55+出租!AU55+网约车!AU55</f>
        <v/>
      </c>
      <c r="AW28" s="1522" t="n"/>
      <c r="AX28" s="1950">
        <f>公交!AW55+出租!AW55+网约车!AW55</f>
        <v/>
      </c>
      <c r="AY28" s="1522" t="n"/>
      <c r="AZ28" s="1950">
        <f>公交!AY55+出租!AY55+网约车!AY55</f>
        <v/>
      </c>
      <c r="BA28" s="1522" t="n"/>
      <c r="BB28" s="1950">
        <f>公交!BA55+出租!BA55+网约车!BA55</f>
        <v/>
      </c>
      <c r="BC28" s="1522" t="n"/>
      <c r="BD28" s="1950">
        <f>公交!BC55+出租!BC55+网约车!BC55</f>
        <v/>
      </c>
      <c r="BE28" s="1522" t="n"/>
      <c r="BF28" s="1950">
        <f>公交!BE55+出租!BE55+网约车!BE55</f>
        <v/>
      </c>
      <c r="BG28" s="1522" t="n"/>
      <c r="BH28" s="1950">
        <f>公交!BG55+出租!BG55+网约车!BG55</f>
        <v/>
      </c>
      <c r="BI28" s="1522" t="n"/>
      <c r="BJ28" s="1950">
        <f>公交!BI55+出租!BI55+网约车!BI55</f>
        <v/>
      </c>
      <c r="BK28" s="1522" t="n"/>
      <c r="BL28" s="1950">
        <f>公交!BK55+出租!BK55+网约车!BK55</f>
        <v/>
      </c>
      <c r="BM28" s="1522" t="n"/>
      <c r="BN28" s="1950">
        <f>公交!BM55+出租!BM55+网约车!BM55</f>
        <v/>
      </c>
      <c r="BO28" s="1522" t="n"/>
      <c r="BP28" s="1950">
        <f>公交!BO55+出租!BO55+网约车!BO55</f>
        <v/>
      </c>
      <c r="BQ28" s="1522" t="n"/>
      <c r="BR28" s="1950">
        <f>公交!BQ55+出租!BQ55+网约车!BQ55</f>
        <v/>
      </c>
      <c r="BS28" s="1522" t="n"/>
      <c r="BT28" s="1973">
        <f>BR28+BP28+BN28+BL28+BJ28+BH28+BF28+BD28+BB28+AZ28+AX28+AV28</f>
        <v/>
      </c>
    </row>
    <row r="29" ht="31.2" customFormat="1" customHeight="1" s="225">
      <c r="A29" s="1954" t="n"/>
      <c r="B29" s="1519" t="inlineStr">
        <is>
          <t>周转量（万人公里）</t>
        </is>
      </c>
      <c r="C29" s="1950">
        <f>公交!C56+出租!C56+网约车!C56</f>
        <v/>
      </c>
      <c r="D29" s="1884">
        <f>C29/T29-1</f>
        <v/>
      </c>
      <c r="E29" s="1950">
        <f>公交!E56+出租!E56+网约车!E56</f>
        <v/>
      </c>
      <c r="F29" s="1884">
        <f>E29/V29-1</f>
        <v/>
      </c>
      <c r="G29" s="1950">
        <f>公交!G56+出租!G56+网约车!G56</f>
        <v/>
      </c>
      <c r="H29" s="1884">
        <f>G29/X29-1</f>
        <v/>
      </c>
      <c r="I29" s="1950">
        <f>公交!I56+出租!I56+网约车!I56</f>
        <v/>
      </c>
      <c r="J29" s="1884">
        <f>I29/Z29-1</f>
        <v/>
      </c>
      <c r="K29" s="2315">
        <f>公交!K56+出租!K56+网约车!K56</f>
      </c>
      <c r="L29" s="1884">
        <f>K29/AB29-1</f>
      </c>
      <c r="M29" s="2316">
        <f>公交!M56+出租!M56+网约车!M56</f>
      </c>
      <c r="N29" s="1884">
        <f>M29/AD29-1</f>
      </c>
      <c r="O29" s="2317">
        <f>公交!O56+出租!O56+网约车!O56</f>
      </c>
      <c r="P29" s="1884">
        <f>O29/AF29-1</f>
      </c>
      <c r="Q29" s="2007">
        <f>E29+C29+G29+I29+K29+M29+O29</f>
      </c>
      <c r="R29" s="1886">
        <f>Q29/(T29+V29+X29+Z29+AB29+AD29+AF29)-1</f>
      </c>
      <c r="S29" s="1950">
        <f>T29+V29+X29+Z29+AB29+AD29</f>
        <v/>
      </c>
      <c r="T29" s="1950">
        <f>公交!T56+出租!T56+网约车!T56</f>
        <v/>
      </c>
      <c r="U29" s="1884">
        <f>T29/AV29-1</f>
        <v/>
      </c>
      <c r="V29" s="1950">
        <f>公交!V56+出租!V56+网约车!V56</f>
        <v/>
      </c>
      <c r="W29" s="1884">
        <f>V29/AX29-1</f>
        <v/>
      </c>
      <c r="X29" s="1950">
        <f>公交!X56+出租!X56+网约车!X56</f>
        <v/>
      </c>
      <c r="Y29" s="1884">
        <f>X29/AZ29-1</f>
        <v/>
      </c>
      <c r="Z29" s="1950">
        <f>公交!Z56+出租!Z56+网约车!Z56</f>
        <v/>
      </c>
      <c r="AA29" s="1884">
        <f>Z29/BB29-1</f>
        <v/>
      </c>
      <c r="AB29" s="1950">
        <f>公交!AB56+出租!AB56+网约车!AB56</f>
        <v/>
      </c>
      <c r="AC29" s="1884">
        <f>AB29/BD29-1</f>
        <v/>
      </c>
      <c r="AD29" s="1950">
        <f>公交!AD56+出租!AD56+网约车!AD56</f>
        <v/>
      </c>
      <c r="AE29" s="1884">
        <f>AD29/BF29-1</f>
        <v/>
      </c>
      <c r="AF29" s="1950">
        <f>公交!AF56+出租!AF56+网约车!AF56</f>
        <v/>
      </c>
      <c r="AG29" s="1884">
        <f>AF29/BH29-1</f>
        <v/>
      </c>
      <c r="AH29" s="1950">
        <f>T29+V29+X29+Z29+AB29+AD29+AF29</f>
      </c>
      <c r="AI29" s="1950">
        <f>公交!AH56+出租!AH56+网约车!AH56</f>
        <v/>
      </c>
      <c r="AJ29" s="1884">
        <f>AI29/BJ29-1</f>
        <v/>
      </c>
      <c r="AK29" s="1950">
        <f>公交!AJ56+出租!AJ56+网约车!AJ56</f>
        <v/>
      </c>
      <c r="AL29" s="1884">
        <f>AK29/BL29-1</f>
        <v/>
      </c>
      <c r="AM29" s="1950">
        <f>公交!AL56+出租!AL56+网约车!AL56</f>
        <v/>
      </c>
      <c r="AN29" s="1884">
        <f>AM29/BN29-1</f>
        <v/>
      </c>
      <c r="AO29" s="1950">
        <f>公交!AN56+出租!AN56+网约车!AN56</f>
        <v/>
      </c>
      <c r="AP29" s="1884">
        <f>AO29/BP29-1</f>
        <v/>
      </c>
      <c r="AQ29" s="1950">
        <f>公交!AP56+出租!AP56+网约车!AP56</f>
        <v/>
      </c>
      <c r="AR29" s="1884">
        <f>AQ29/BR29-1</f>
        <v/>
      </c>
      <c r="AS29" s="1950">
        <f>T29+V29+X29+Z29+AB29+AD29+AF29+AI29+AK29+AM29+AO29+AQ29</f>
      </c>
      <c r="AT29" s="1884">
        <f>AS29/SUM(AV29,AX29,AZ29,BB29,BD29,BF29,BH29,BJ29,BL29,BN29,BP29,BR29)-1</f>
        <v/>
      </c>
      <c r="AU29" s="1521" t="n"/>
      <c r="AV29" s="1950">
        <f>公交!AU56+出租!AU56+网约车!AU56</f>
        <v/>
      </c>
      <c r="AW29" s="1522" t="n"/>
      <c r="AX29" s="1950">
        <f>公交!AW56+出租!AW56+网约车!AW56</f>
        <v/>
      </c>
      <c r="AY29" s="1522" t="n"/>
      <c r="AZ29" s="1950">
        <f>公交!AY56+出租!AY56+网约车!AY56</f>
        <v/>
      </c>
      <c r="BA29" s="1522" t="n"/>
      <c r="BB29" s="1950">
        <f>公交!BA56+出租!BA56+网约车!BA56</f>
        <v/>
      </c>
      <c r="BC29" s="1522" t="n"/>
      <c r="BD29" s="1950">
        <f>公交!BC56+出租!BC56+网约车!BC56</f>
        <v/>
      </c>
      <c r="BE29" s="1522" t="n"/>
      <c r="BF29" s="1950">
        <f>公交!BE56+出租!BE56+网约车!BE56</f>
        <v/>
      </c>
      <c r="BG29" s="1522" t="n"/>
      <c r="BH29" s="1950">
        <f>公交!BG56+出租!BG56+网约车!BG56</f>
        <v/>
      </c>
      <c r="BI29" s="1522" t="n"/>
      <c r="BJ29" s="1950">
        <f>公交!BI56+出租!BI56+网约车!BI56</f>
        <v/>
      </c>
      <c r="BK29" s="1522" t="n"/>
      <c r="BL29" s="1950">
        <f>公交!BK56+出租!BK56+网约车!BK56</f>
        <v/>
      </c>
      <c r="BM29" s="1522" t="n"/>
      <c r="BN29" s="1950">
        <f>公交!BM56+出租!BM56+网约车!BM56</f>
        <v/>
      </c>
      <c r="BO29" s="1522" t="n"/>
      <c r="BP29" s="1950">
        <f>公交!BO56+出租!BO56+网约车!BO56</f>
        <v/>
      </c>
      <c r="BQ29" s="1522" t="n"/>
      <c r="BR29" s="1950">
        <f>公交!BQ56+出租!BQ56+网约车!BQ56</f>
        <v/>
      </c>
      <c r="BS29" s="1522" t="n"/>
      <c r="BT29" s="1973">
        <f>BR29+BP29+BN29+BL29+BJ29+BH29+BF29+BD29+BB29+AZ29+AX29+AV29</f>
        <v/>
      </c>
    </row>
    <row r="30" ht="31.2" customFormat="1" customHeight="1" s="225">
      <c r="A30" s="1524" t="inlineStr">
        <is>
          <t>恩施市</t>
        </is>
      </c>
      <c r="B30" s="1519" t="inlineStr">
        <is>
          <t>客运量（万人）</t>
        </is>
      </c>
      <c r="C30" s="1950">
        <f>公交!C59+出租!C59+网约车!C59</f>
        <v/>
      </c>
      <c r="D30" s="1884">
        <f>C30/T30-1</f>
        <v/>
      </c>
      <c r="E30" s="1950">
        <f>公交!E59+出租!E59+网约车!E59</f>
        <v/>
      </c>
      <c r="F30" s="1884">
        <f>E30/V30-1</f>
        <v/>
      </c>
      <c r="G30" s="1950">
        <f>公交!G59+出租!G59+网约车!G59</f>
        <v/>
      </c>
      <c r="H30" s="1884">
        <f>G30/X30-1</f>
        <v/>
      </c>
      <c r="I30" s="1950">
        <f>公交!I59+出租!I59+网约车!I59</f>
        <v/>
      </c>
      <c r="J30" s="1884">
        <f>I30/Z30-1</f>
        <v/>
      </c>
      <c r="K30" s="2318">
        <f>公交!K59+出租!K59+网约车!K59</f>
      </c>
      <c r="L30" s="1884">
        <f>K30/AB30-1</f>
      </c>
      <c r="M30" s="2319">
        <f>公交!M59+出租!M59+网约车!M59</f>
      </c>
      <c r="N30" s="1884">
        <f>M30/AD30-1</f>
      </c>
      <c r="O30" s="2320">
        <f>公交!O59+出租!O59+网约车!O59</f>
      </c>
      <c r="P30" s="1884">
        <f>O30/AF30-1</f>
      </c>
      <c r="Q30" s="2007">
        <f>E30+C30+G30+I30+K30+M30+O30</f>
      </c>
      <c r="R30" s="1886">
        <f>Q30/(T30+V30+X30+Z30+AB30+AD30+AF30)-1</f>
      </c>
      <c r="S30" s="1950">
        <f>T30+V30+X30+Z30+AB30+AD30</f>
        <v/>
      </c>
      <c r="T30" s="1950">
        <f>公交!T59+出租!T59+网约车!T59</f>
        <v/>
      </c>
      <c r="U30" s="1884">
        <f>T30/AV30-1</f>
        <v/>
      </c>
      <c r="V30" s="1950">
        <f>公交!V59+出租!V59+网约车!V59</f>
        <v/>
      </c>
      <c r="W30" s="1884">
        <f>V30/AX30-1</f>
        <v/>
      </c>
      <c r="X30" s="1950">
        <f>公交!X59+出租!X59+网约车!X59</f>
        <v/>
      </c>
      <c r="Y30" s="1884">
        <f>X30/AZ30-1</f>
        <v/>
      </c>
      <c r="Z30" s="1950">
        <f>公交!Z59+出租!Z59+网约车!Z59</f>
        <v/>
      </c>
      <c r="AA30" s="1884">
        <f>Z30/BB30-1</f>
        <v/>
      </c>
      <c r="AB30" s="1950">
        <f>公交!AB59+出租!AB59+网约车!AB59</f>
        <v/>
      </c>
      <c r="AC30" s="1884">
        <f>AB30/BD30-1</f>
        <v/>
      </c>
      <c r="AD30" s="1950">
        <f>公交!AD59+出租!AD59+网约车!AD59</f>
        <v/>
      </c>
      <c r="AE30" s="1884">
        <f>AD30/BF30-1</f>
        <v/>
      </c>
      <c r="AF30" s="1950">
        <f>公交!AF59+出租!AF59+网约车!AF59</f>
        <v/>
      </c>
      <c r="AG30" s="1884">
        <f>AF30/BH30-1</f>
        <v/>
      </c>
      <c r="AH30" s="1950">
        <f>T30+V30+X30+Z30+AB30+AD30+AF30</f>
      </c>
      <c r="AI30" s="1950">
        <f>公交!AH59+出租!AH59+网约车!AH59</f>
        <v/>
      </c>
      <c r="AJ30" s="1884">
        <f>AI30/BJ30-1</f>
        <v/>
      </c>
      <c r="AK30" s="1950">
        <f>公交!AJ59+出租!AJ59+网约车!AJ59</f>
        <v/>
      </c>
      <c r="AL30" s="1884">
        <f>AK30/BL30-1</f>
        <v/>
      </c>
      <c r="AM30" s="1950">
        <f>公交!AL59+出租!AL59+网约车!AL59</f>
        <v/>
      </c>
      <c r="AN30" s="1884">
        <f>AM30/BN30-1</f>
        <v/>
      </c>
      <c r="AO30" s="1950">
        <f>公交!AN59+出租!AN59+网约车!AN59</f>
        <v/>
      </c>
      <c r="AP30" s="1884">
        <f>AO30/BP30-1</f>
        <v/>
      </c>
      <c r="AQ30" s="1950">
        <f>公交!AP59+出租!AP59+网约车!AP59</f>
        <v/>
      </c>
      <c r="AR30" s="1884">
        <f>AQ30/BR30-1</f>
        <v/>
      </c>
      <c r="AS30" s="1950">
        <f>T30+V30+X30+Z30+AB30+AD30+AF30+AI30+AK30+AM30+AO30+AQ30</f>
      </c>
      <c r="AT30" s="1884">
        <f>AS30/SUM(AV30,AX30,AZ30,BB30,BD30,BF30,BH30,BJ30,BL30,BN30,BP30,BR30)-1</f>
        <v/>
      </c>
      <c r="AU30" s="1521" t="n"/>
      <c r="AV30" s="1950">
        <f>公交!AU59+出租!AU59+网约车!AU59</f>
        <v/>
      </c>
      <c r="AW30" s="1522" t="n"/>
      <c r="AX30" s="1950">
        <f>公交!AW59+出租!AW59+网约车!AW59</f>
        <v/>
      </c>
      <c r="AY30" s="1522" t="n"/>
      <c r="AZ30" s="1950">
        <f>公交!AY59+出租!AY59+网约车!AY59</f>
        <v/>
      </c>
      <c r="BA30" s="1522" t="n"/>
      <c r="BB30" s="1950">
        <f>公交!BA59+出租!BA59+网约车!BA59</f>
        <v/>
      </c>
      <c r="BC30" s="1522" t="n"/>
      <c r="BD30" s="1950">
        <f>公交!BC59+出租!BC59+网约车!BC59</f>
        <v/>
      </c>
      <c r="BE30" s="1522" t="n"/>
      <c r="BF30" s="1950">
        <f>公交!BE59+出租!BE59+网约车!BE59</f>
        <v/>
      </c>
      <c r="BG30" s="1522" t="n"/>
      <c r="BH30" s="1950">
        <f>公交!BG59+出租!BG59+网约车!BG59</f>
        <v/>
      </c>
      <c r="BI30" s="1522" t="n"/>
      <c r="BJ30" s="1950">
        <f>公交!BI59+出租!BI59+网约车!BI59</f>
        <v/>
      </c>
      <c r="BK30" s="1522" t="n"/>
      <c r="BL30" s="1950">
        <f>公交!BK59+出租!BK59+网约车!BK59</f>
        <v/>
      </c>
      <c r="BM30" s="1522" t="n"/>
      <c r="BN30" s="1950">
        <f>公交!BM59+出租!BM59+网约车!BM59</f>
        <v/>
      </c>
      <c r="BO30" s="1522" t="n"/>
      <c r="BP30" s="1950">
        <f>公交!BO59+出租!BO59+网约车!BO59</f>
        <v/>
      </c>
      <c r="BQ30" s="1522" t="n"/>
      <c r="BR30" s="1950">
        <f>公交!BQ59+出租!BQ59+网约车!BQ59</f>
        <v/>
      </c>
      <c r="BS30" s="1522" t="n"/>
      <c r="BT30" s="1973">
        <f>BR30+BP30+BN30+BL30+BJ30+BH30+BF30+BD30+BB30+AZ30+AX30+AV30</f>
        <v/>
      </c>
    </row>
    <row r="31" ht="31.2" customFormat="1" customHeight="1" s="225">
      <c r="A31" s="1954" t="n"/>
      <c r="B31" s="1519" t="inlineStr">
        <is>
          <t>周转量（万人公里）</t>
        </is>
      </c>
      <c r="C31" s="1950">
        <f>公交!C60+出租!C60+网约车!C60</f>
        <v/>
      </c>
      <c r="D31" s="1884">
        <f>C31/T31-1</f>
        <v/>
      </c>
      <c r="E31" s="1950">
        <f>公交!E60+出租!E60+网约车!E60</f>
        <v/>
      </c>
      <c r="F31" s="1884">
        <f>E31/V31-1</f>
        <v/>
      </c>
      <c r="G31" s="1950">
        <f>公交!G60+出租!G60+网约车!G60</f>
        <v/>
      </c>
      <c r="H31" s="1884">
        <f>G31/X31-1</f>
        <v/>
      </c>
      <c r="I31" s="1950">
        <f>公交!I60+出租!I60+网约车!I60</f>
        <v/>
      </c>
      <c r="J31" s="1884">
        <f>I31/Z31-1</f>
        <v/>
      </c>
      <c r="K31" s="2321">
        <f>公交!K60+出租!K60+网约车!K60</f>
      </c>
      <c r="L31" s="1884">
        <f>K31/AB31-1</f>
      </c>
      <c r="M31" s="2322">
        <f>公交!M60+出租!M60+网约车!M60</f>
      </c>
      <c r="N31" s="1884">
        <f>M31/AD31-1</f>
      </c>
      <c r="O31" s="2323">
        <f>公交!O60+出租!O60+网约车!O60</f>
      </c>
      <c r="P31" s="1884">
        <f>O31/AF31-1</f>
      </c>
      <c r="Q31" s="2007">
        <f>E31+C31+G31+I31+K31+M31+O31</f>
      </c>
      <c r="R31" s="1886">
        <f>Q31/(T31+V31+X31+Z31+AB31+AD31+AF31)-1</f>
      </c>
      <c r="S31" s="1950">
        <f>T31+V31+X31+Z31+AB31+AD31</f>
        <v/>
      </c>
      <c r="T31" s="1950">
        <f>公交!T60+出租!T60+网约车!T60</f>
        <v/>
      </c>
      <c r="U31" s="1884">
        <f>T31/AV31-1</f>
        <v/>
      </c>
      <c r="V31" s="1950">
        <f>公交!V60+出租!V60+网约车!V60</f>
        <v/>
      </c>
      <c r="W31" s="1884">
        <f>V31/AX31-1</f>
        <v/>
      </c>
      <c r="X31" s="1950">
        <f>公交!X60+出租!X60+网约车!X60</f>
        <v/>
      </c>
      <c r="Y31" s="1884">
        <f>X31/AZ31-1</f>
        <v/>
      </c>
      <c r="Z31" s="1950">
        <f>公交!Z60+出租!Z60+网约车!Z60</f>
        <v/>
      </c>
      <c r="AA31" s="1884">
        <f>Z31/BB31-1</f>
        <v/>
      </c>
      <c r="AB31" s="1950">
        <f>公交!AB60+出租!AB60+网约车!AB60</f>
        <v/>
      </c>
      <c r="AC31" s="1884">
        <f>AB31/BD31-1</f>
        <v/>
      </c>
      <c r="AD31" s="1950">
        <f>公交!AD60+出租!AD60+网约车!AD60</f>
        <v/>
      </c>
      <c r="AE31" s="1884">
        <f>AD31/BF31-1</f>
        <v/>
      </c>
      <c r="AF31" s="1950">
        <f>公交!AF60+出租!AF60+网约车!AF60</f>
        <v/>
      </c>
      <c r="AG31" s="1884">
        <f>AF31/BH31-1</f>
        <v/>
      </c>
      <c r="AH31" s="1950">
        <f>T31+V31+X31+Z31+AB31+AD31+AF31</f>
      </c>
      <c r="AI31" s="1950">
        <f>公交!AH60+出租!AH60+网约车!AH60</f>
        <v/>
      </c>
      <c r="AJ31" s="1884">
        <f>AI31/BJ31-1</f>
        <v/>
      </c>
      <c r="AK31" s="1950">
        <f>公交!AJ60+出租!AJ60+网约车!AJ60</f>
        <v/>
      </c>
      <c r="AL31" s="1884">
        <f>AK31/BL31-1</f>
        <v/>
      </c>
      <c r="AM31" s="1950">
        <f>公交!AL60+出租!AL60+网约车!AL60</f>
        <v/>
      </c>
      <c r="AN31" s="1884">
        <f>AM31/BN31-1</f>
        <v/>
      </c>
      <c r="AO31" s="1950">
        <f>公交!AN60+出租!AN60+网约车!AN60</f>
        <v/>
      </c>
      <c r="AP31" s="1884">
        <f>AO31/BP31-1</f>
        <v/>
      </c>
      <c r="AQ31" s="1950">
        <f>公交!AP60+出租!AP60+网约车!AP60</f>
        <v/>
      </c>
      <c r="AR31" s="1884">
        <f>AQ31/BR31-1</f>
        <v/>
      </c>
      <c r="AS31" s="1950">
        <f>T31+V31+X31+Z31+AB31+AD31+AF31+AI31+AK31+AM31+AO31+AQ31</f>
      </c>
      <c r="AT31" s="1884">
        <f>AS31/SUM(AV31,AX31,AZ31,BB31,BD31,BF31,BH31,BJ31,BL31,BN31,BP31,BR31)-1</f>
        <v/>
      </c>
      <c r="AU31" s="1521" t="n"/>
      <c r="AV31" s="1950">
        <f>公交!AU60+出租!AU60+网约车!AU60</f>
        <v/>
      </c>
      <c r="AW31" s="1522" t="n"/>
      <c r="AX31" s="1950">
        <f>公交!AW60+出租!AW60+网约车!AW60</f>
        <v/>
      </c>
      <c r="AY31" s="1522" t="n"/>
      <c r="AZ31" s="1950">
        <f>公交!AY60+出租!AY60+网约车!AY60</f>
        <v/>
      </c>
      <c r="BA31" s="1522" t="n"/>
      <c r="BB31" s="1950">
        <f>公交!BA60+出租!BA60+网约车!BA60</f>
        <v/>
      </c>
      <c r="BC31" s="1522" t="n"/>
      <c r="BD31" s="1950">
        <f>公交!BC60+出租!BC60+网约车!BC60</f>
        <v/>
      </c>
      <c r="BE31" s="1522" t="n"/>
      <c r="BF31" s="1950">
        <f>公交!BE60+出租!BE60+网约车!BE60</f>
        <v/>
      </c>
      <c r="BG31" s="1522" t="n"/>
      <c r="BH31" s="1950">
        <f>公交!BG60+出租!BG60+网约车!BG60</f>
        <v/>
      </c>
      <c r="BI31" s="1522" t="n"/>
      <c r="BJ31" s="1950">
        <f>公交!BI60+出租!BI60+网约车!BI60</f>
        <v/>
      </c>
      <c r="BK31" s="1522" t="n"/>
      <c r="BL31" s="1950">
        <f>公交!BK60+出租!BK60+网约车!BK60</f>
        <v/>
      </c>
      <c r="BM31" s="1522" t="n"/>
      <c r="BN31" s="1950">
        <f>公交!BM60+出租!BM60+网约车!BM60</f>
        <v/>
      </c>
      <c r="BO31" s="1522" t="n"/>
      <c r="BP31" s="1950">
        <f>公交!BO60+出租!BO60+网约车!BO60</f>
        <v/>
      </c>
      <c r="BQ31" s="1522" t="n"/>
      <c r="BR31" s="1950">
        <f>公交!BQ60+出租!BQ60+网约车!BQ60</f>
        <v/>
      </c>
      <c r="BS31" s="1522" t="n"/>
      <c r="BT31" s="1973">
        <f>BR31+BP31+BN31+BL31+BJ31+BH31+BF31+BD31+BB31+AZ31+AX31+AV31</f>
        <v/>
      </c>
    </row>
    <row r="32" ht="31.2" customFormat="1" customHeight="1" s="225">
      <c r="A32" s="1524" t="inlineStr">
        <is>
          <t>仙桃市</t>
        </is>
      </c>
      <c r="B32" s="1519" t="inlineStr">
        <is>
          <t>客运量（万人）</t>
        </is>
      </c>
      <c r="C32" s="1950">
        <f>公交!C63+出租!C63+网约车!C63</f>
        <v/>
      </c>
      <c r="D32" s="1884">
        <f>C32/T32-1</f>
        <v/>
      </c>
      <c r="E32" s="1950">
        <f>公交!E63+出租!E63+网约车!E63</f>
        <v/>
      </c>
      <c r="F32" s="1884">
        <f>E32/V32-1</f>
        <v/>
      </c>
      <c r="G32" s="1950">
        <f>公交!G63+出租!G63+网约车!G63</f>
        <v/>
      </c>
      <c r="H32" s="1884">
        <f>G32/X32-1</f>
        <v/>
      </c>
      <c r="I32" s="1950">
        <f>公交!I63+出租!I63+网约车!I63</f>
        <v/>
      </c>
      <c r="J32" s="1884">
        <f>I32/Z32-1</f>
        <v/>
      </c>
      <c r="K32" s="2324">
        <f>公交!K63+出租!K63+网约车!K63</f>
      </c>
      <c r="L32" s="1884">
        <f>K32/AB32-1</f>
      </c>
      <c r="M32" s="2325">
        <f>公交!M63+出租!M63+网约车!M63</f>
      </c>
      <c r="N32" s="1884">
        <f>M32/AD32-1</f>
      </c>
      <c r="O32" s="2326">
        <f>公交!O63+出租!O63+网约车!O63</f>
      </c>
      <c r="P32" s="1884">
        <f>O32/AF32-1</f>
      </c>
      <c r="Q32" s="2007">
        <f>E32+C32+G32+I32+K32+M32+O32</f>
      </c>
      <c r="R32" s="1886">
        <f>Q32/(T32+V32+X32+Z32+AB32+AD32+AF32)-1</f>
      </c>
      <c r="S32" s="1950">
        <f>T32+V32+X32+Z32+AB32+AD32</f>
        <v/>
      </c>
      <c r="T32" s="1950">
        <f>公交!T63+出租!T63+网约车!T63</f>
        <v/>
      </c>
      <c r="U32" s="1884">
        <f>T32/AV32-1</f>
        <v/>
      </c>
      <c r="V32" s="1950">
        <f>公交!V63+出租!V63+网约车!V63</f>
        <v/>
      </c>
      <c r="W32" s="1884">
        <f>V32/AX32-1</f>
        <v/>
      </c>
      <c r="X32" s="1950">
        <f>公交!X63+出租!X63+网约车!X63</f>
        <v/>
      </c>
      <c r="Y32" s="1884">
        <f>X32/AZ32-1</f>
        <v/>
      </c>
      <c r="Z32" s="1950">
        <f>公交!Z63+出租!Z63+网约车!Z63</f>
        <v/>
      </c>
      <c r="AA32" s="1884">
        <f>Z32/BB32-1</f>
        <v/>
      </c>
      <c r="AB32" s="1950">
        <f>公交!AB63+出租!AB63+网约车!AB63</f>
        <v/>
      </c>
      <c r="AC32" s="1884">
        <f>AB32/BD32-1</f>
        <v/>
      </c>
      <c r="AD32" s="1950">
        <f>公交!AD63+出租!AD63+网约车!AD63</f>
        <v/>
      </c>
      <c r="AE32" s="1884">
        <f>AD32/BF32-1</f>
        <v/>
      </c>
      <c r="AF32" s="1950">
        <f>公交!AF63+出租!AF63+网约车!AF63</f>
        <v/>
      </c>
      <c r="AG32" s="1884">
        <f>AF32/BH32-1</f>
        <v/>
      </c>
      <c r="AH32" s="1950">
        <f>T32+V32+X32+Z32+AB32+AD32+AF32</f>
      </c>
      <c r="AI32" s="1950">
        <f>公交!AH63+出租!AH63+网约车!AH63</f>
        <v/>
      </c>
      <c r="AJ32" s="1884">
        <f>AI32/BJ32-1</f>
        <v/>
      </c>
      <c r="AK32" s="1950">
        <f>公交!AJ63+出租!AJ63+网约车!AJ63</f>
        <v/>
      </c>
      <c r="AL32" s="1884">
        <f>AK32/BL32-1</f>
        <v/>
      </c>
      <c r="AM32" s="1950">
        <f>公交!AL63+出租!AL63+网约车!AL63</f>
        <v/>
      </c>
      <c r="AN32" s="1884">
        <f>AM32/BN32-1</f>
        <v/>
      </c>
      <c r="AO32" s="1950">
        <f>公交!AN63+出租!AN63+网约车!AN63</f>
        <v/>
      </c>
      <c r="AP32" s="1884">
        <f>AO32/BP32-1</f>
        <v/>
      </c>
      <c r="AQ32" s="1950">
        <f>公交!AP63+出租!AP63+网约车!AP63</f>
        <v/>
      </c>
      <c r="AR32" s="1884">
        <f>AQ32/BR32-1</f>
        <v/>
      </c>
      <c r="AS32" s="1950">
        <f>T32+V32+X32+Z32+AB32+AD32+AF32+AI32+AK32+AM32+AO32+AQ32</f>
      </c>
      <c r="AT32" s="1884">
        <f>AS32/SUM(AV32,AX32,AZ32,BB32,BD32,BF32,BH32,BJ32,BL32,BN32,BP32,BR32)-1</f>
        <v/>
      </c>
      <c r="AU32" s="1521" t="n"/>
      <c r="AV32" s="1950">
        <f>公交!AU63+出租!AU63+网约车!AU63</f>
        <v/>
      </c>
      <c r="AW32" s="1522" t="n"/>
      <c r="AX32" s="1950">
        <f>公交!AW63+出租!AW63+网约车!AW63</f>
        <v/>
      </c>
      <c r="AY32" s="1522" t="n"/>
      <c r="AZ32" s="1950">
        <f>公交!AY63+出租!AY63+网约车!AY63</f>
        <v/>
      </c>
      <c r="BA32" s="1522" t="n"/>
      <c r="BB32" s="1950">
        <f>公交!BA63+出租!BA63+网约车!BA63</f>
        <v/>
      </c>
      <c r="BC32" s="1522" t="n"/>
      <c r="BD32" s="1950">
        <f>公交!BC63+出租!BC63+网约车!BC63</f>
        <v/>
      </c>
      <c r="BE32" s="1522" t="n"/>
      <c r="BF32" s="1950">
        <f>公交!BE63+出租!BE63+网约车!BE63</f>
        <v/>
      </c>
      <c r="BG32" s="1522" t="n"/>
      <c r="BH32" s="1950">
        <f>公交!BG63+出租!BG63+网约车!BG63</f>
        <v/>
      </c>
      <c r="BI32" s="1522" t="n"/>
      <c r="BJ32" s="1950">
        <f>公交!BI63+出租!BI63+网约车!BI63</f>
        <v/>
      </c>
      <c r="BK32" s="1522" t="n"/>
      <c r="BL32" s="1950">
        <f>公交!BK63+出租!BK63+网约车!BK63</f>
        <v/>
      </c>
      <c r="BM32" s="1522" t="n"/>
      <c r="BN32" s="1950">
        <f>公交!BM63+出租!BM63+网约车!BM63</f>
        <v/>
      </c>
      <c r="BO32" s="1522" t="n"/>
      <c r="BP32" s="1950">
        <f>公交!BO63+出租!BO63+网约车!BO63</f>
        <v/>
      </c>
      <c r="BQ32" s="1522" t="n"/>
      <c r="BR32" s="1950">
        <f>公交!BQ63+出租!BQ63+网约车!BQ63</f>
        <v/>
      </c>
      <c r="BS32" s="1522" t="n"/>
      <c r="BT32" s="1973">
        <f>BR32+BP32+BN32+BL32+BJ32+BH32+BF32+BD32+BB32+AZ32+AX32+AV32</f>
        <v/>
      </c>
    </row>
    <row r="33" ht="31.2" customFormat="1" customHeight="1" s="225">
      <c r="A33" s="1954" t="n"/>
      <c r="B33" s="1519" t="inlineStr">
        <is>
          <t>周转量（万人公里）</t>
        </is>
      </c>
      <c r="C33" s="1950">
        <f>公交!C64+出租!C64+网约车!C64</f>
        <v/>
      </c>
      <c r="D33" s="1884">
        <f>C33/T33-1</f>
        <v/>
      </c>
      <c r="E33" s="1950">
        <f>公交!E64+出租!E64+网约车!E64</f>
        <v/>
      </c>
      <c r="F33" s="1884">
        <f>E33/V33-1</f>
        <v/>
      </c>
      <c r="G33" s="1950">
        <f>公交!G64+出租!G64+网约车!G64</f>
        <v/>
      </c>
      <c r="H33" s="1884">
        <f>G33/X33-1</f>
        <v/>
      </c>
      <c r="I33" s="1950">
        <f>公交!I64+出租!I64+网约车!I64</f>
        <v/>
      </c>
      <c r="J33" s="1884">
        <f>I33/Z33-1</f>
        <v/>
      </c>
      <c r="K33" s="2327">
        <f>公交!K64+出租!K64+网约车!K64</f>
      </c>
      <c r="L33" s="1884">
        <f>K33/AB33-1</f>
      </c>
      <c r="M33" s="2328">
        <f>公交!M64+出租!M64+网约车!M64</f>
      </c>
      <c r="N33" s="1884">
        <f>M33/AD33-1</f>
      </c>
      <c r="O33" s="2329">
        <f>公交!O64+出租!O64+网约车!O64</f>
      </c>
      <c r="P33" s="1884">
        <f>O33/AF33-1</f>
      </c>
      <c r="Q33" s="2007">
        <f>E33+C33+G33+I33+K33+M33+O33</f>
      </c>
      <c r="R33" s="1886">
        <f>Q33/(T33+V33+X33+Z33+AB33+AD33+AF33)-1</f>
      </c>
      <c r="S33" s="1950">
        <f>T33+V33+X33+Z33+AB33+AD33</f>
        <v/>
      </c>
      <c r="T33" s="1950">
        <f>公交!T64+出租!T64+网约车!T64</f>
        <v/>
      </c>
      <c r="U33" s="1884">
        <f>T33/AV33-1</f>
        <v/>
      </c>
      <c r="V33" s="1950">
        <f>公交!V64+出租!V64+网约车!V64</f>
        <v/>
      </c>
      <c r="W33" s="1884">
        <f>V33/AX33-1</f>
        <v/>
      </c>
      <c r="X33" s="1950">
        <f>公交!X64+出租!X64+网约车!X64</f>
        <v/>
      </c>
      <c r="Y33" s="1884">
        <f>X33/AZ33-1</f>
        <v/>
      </c>
      <c r="Z33" s="1950">
        <f>公交!Z64+出租!Z64+网约车!Z64</f>
        <v/>
      </c>
      <c r="AA33" s="1884">
        <f>Z33/BB33-1</f>
        <v/>
      </c>
      <c r="AB33" s="1950">
        <f>公交!AB64+出租!AB64+网约车!AB64</f>
        <v/>
      </c>
      <c r="AC33" s="1884">
        <f>AB33/BD33-1</f>
        <v/>
      </c>
      <c r="AD33" s="1950">
        <f>公交!AD64+出租!AD64+网约车!AD64</f>
        <v/>
      </c>
      <c r="AE33" s="1884">
        <f>AD33/BF33-1</f>
        <v/>
      </c>
      <c r="AF33" s="1950">
        <f>公交!AF64+出租!AF64+网约车!AF64</f>
        <v/>
      </c>
      <c r="AG33" s="1884">
        <f>AF33/BH33-1</f>
        <v/>
      </c>
      <c r="AH33" s="1950">
        <f>T33+V33+X33+Z33+AB33+AD33+AF33</f>
      </c>
      <c r="AI33" s="1950">
        <f>公交!AH64+出租!AH64+网约车!AH64</f>
        <v/>
      </c>
      <c r="AJ33" s="1884">
        <f>AI33/BJ33-1</f>
        <v/>
      </c>
      <c r="AK33" s="1950">
        <f>公交!AJ64+出租!AJ64+网约车!AJ64</f>
        <v/>
      </c>
      <c r="AL33" s="1884">
        <f>AK33/BL33-1</f>
        <v/>
      </c>
      <c r="AM33" s="1950">
        <f>公交!AL64+出租!AL64+网约车!AL64</f>
        <v/>
      </c>
      <c r="AN33" s="1884">
        <f>AM33/BN33-1</f>
        <v/>
      </c>
      <c r="AO33" s="1950">
        <f>公交!AN64+出租!AN64+网约车!AN64</f>
        <v/>
      </c>
      <c r="AP33" s="1884">
        <f>AO33/BP33-1</f>
        <v/>
      </c>
      <c r="AQ33" s="1950">
        <f>公交!AP64+出租!AP64+网约车!AP64</f>
        <v/>
      </c>
      <c r="AR33" s="1884">
        <f>AQ33/BR33-1</f>
        <v/>
      </c>
      <c r="AS33" s="1950">
        <f>T33+V33+X33+Z33+AB33+AD33+AF33+AI33+AK33+AM33+AO33+AQ33</f>
      </c>
      <c r="AT33" s="1884">
        <f>AS33/SUM(AV33,AX33,AZ33,BB33,BD33,BF33,BH33,BJ33,BL33,BN33,BP33,BR33)-1</f>
        <v/>
      </c>
      <c r="AU33" s="1521" t="n"/>
      <c r="AV33" s="1950">
        <f>公交!AU64+出租!AU64+网约车!AU64</f>
        <v/>
      </c>
      <c r="AW33" s="1522" t="n"/>
      <c r="AX33" s="1950">
        <f>公交!AW64+出租!AW64+网约车!AW64</f>
        <v/>
      </c>
      <c r="AY33" s="1522" t="n"/>
      <c r="AZ33" s="1950">
        <f>公交!AY64+出租!AY64+网约车!AY64</f>
        <v/>
      </c>
      <c r="BA33" s="1522" t="n"/>
      <c r="BB33" s="1950">
        <f>公交!BA64+出租!BA64+网约车!BA64</f>
        <v/>
      </c>
      <c r="BC33" s="1522" t="n"/>
      <c r="BD33" s="1950">
        <f>公交!BC64+出租!BC64+网约车!BC64</f>
        <v/>
      </c>
      <c r="BE33" s="1522" t="n"/>
      <c r="BF33" s="1950">
        <f>公交!BE64+出租!BE64+网约车!BE64</f>
        <v/>
      </c>
      <c r="BG33" s="1522" t="n"/>
      <c r="BH33" s="1950">
        <f>公交!BG64+出租!BG64+网约车!BG64</f>
        <v/>
      </c>
      <c r="BI33" s="1522" t="n"/>
      <c r="BJ33" s="1950">
        <f>公交!BI64+出租!BI64+网约车!BI64</f>
        <v/>
      </c>
      <c r="BK33" s="1522" t="n"/>
      <c r="BL33" s="1950">
        <f>公交!BK64+出租!BK64+网约车!BK64</f>
        <v/>
      </c>
      <c r="BM33" s="1522" t="n"/>
      <c r="BN33" s="1950">
        <f>公交!BM64+出租!BM64+网约车!BM64</f>
        <v/>
      </c>
      <c r="BO33" s="1522" t="n"/>
      <c r="BP33" s="1950">
        <f>公交!BO64+出租!BO64+网约车!BO64</f>
        <v/>
      </c>
      <c r="BQ33" s="1522" t="n"/>
      <c r="BR33" s="1950">
        <f>公交!BQ64+出租!BQ64+网约车!BQ64</f>
        <v/>
      </c>
      <c r="BS33" s="1522" t="n"/>
      <c r="BT33" s="1973">
        <f>BR33+BP33+BN33+BL33+BJ33+BH33+BF33+BD33+BB33+AZ33+AX33+AV33</f>
        <v/>
      </c>
    </row>
    <row r="34" ht="31.2" customFormat="1" customHeight="1" s="225">
      <c r="A34" s="1524" t="inlineStr">
        <is>
          <t>潜江市</t>
        </is>
      </c>
      <c r="B34" s="1519" t="inlineStr">
        <is>
          <t>客运量（万人）</t>
        </is>
      </c>
      <c r="C34" s="1950">
        <f>公交!C67+出租!C67+网约车!C67</f>
        <v/>
      </c>
      <c r="D34" s="1884">
        <f>C34/T34-1</f>
        <v/>
      </c>
      <c r="E34" s="1950">
        <f>公交!E67+出租!E67+网约车!E67</f>
        <v/>
      </c>
      <c r="F34" s="1884">
        <f>E34/V34-1</f>
        <v/>
      </c>
      <c r="G34" s="1950">
        <f>公交!G67+出租!G67+网约车!G67</f>
        <v/>
      </c>
      <c r="H34" s="1884">
        <f>G34/X34-1</f>
        <v/>
      </c>
      <c r="I34" s="1950">
        <f>公交!I67+出租!I67+网约车!I67</f>
        <v/>
      </c>
      <c r="J34" s="1884">
        <f>I34/Z34-1</f>
        <v/>
      </c>
      <c r="K34" s="2330">
        <f>公交!K67+出租!K67+网约车!K67</f>
      </c>
      <c r="L34" s="1884">
        <f>K34/AB34-1</f>
      </c>
      <c r="M34" s="2331">
        <f>公交!M67+出租!M67+网约车!M67</f>
      </c>
      <c r="N34" s="1884">
        <f>M34/AD34-1</f>
      </c>
      <c r="O34" s="2332">
        <f>公交!O67+出租!O67+网约车!O67</f>
      </c>
      <c r="P34" s="1884">
        <f>O34/AF34-1</f>
      </c>
      <c r="Q34" s="2007">
        <f>E34+C34+G34+I34+K34+M34+O34</f>
      </c>
      <c r="R34" s="1886">
        <f>Q34/(T34+V34+X34+Z34+AB34+AD34+AF34)-1</f>
      </c>
      <c r="S34" s="1950">
        <f>T34+V34+X34+Z34+AB34+AD34</f>
        <v/>
      </c>
      <c r="T34" s="1950">
        <f>公交!T67+出租!T67+网约车!T67</f>
        <v/>
      </c>
      <c r="U34" s="1884">
        <f>T34/AV34-1</f>
        <v/>
      </c>
      <c r="V34" s="1950">
        <f>公交!V67+出租!V67+网约车!V67</f>
        <v/>
      </c>
      <c r="W34" s="1884">
        <f>V34/AX34-1</f>
        <v/>
      </c>
      <c r="X34" s="1950">
        <f>公交!X67+出租!X67+网约车!X67</f>
        <v/>
      </c>
      <c r="Y34" s="1884">
        <f>X34/AZ34-1</f>
        <v/>
      </c>
      <c r="Z34" s="1950">
        <f>公交!Z67+出租!Z67+网约车!Z67</f>
        <v/>
      </c>
      <c r="AA34" s="1884">
        <f>Z34/BB34-1</f>
        <v/>
      </c>
      <c r="AB34" s="1950">
        <f>公交!AB67+出租!AB67+网约车!AB67</f>
        <v/>
      </c>
      <c r="AC34" s="1884">
        <f>AB34/BD34-1</f>
        <v/>
      </c>
      <c r="AD34" s="1950">
        <f>公交!AD67+出租!AD67+网约车!AD67</f>
        <v/>
      </c>
      <c r="AE34" s="1884">
        <f>AD34/BF34-1</f>
        <v/>
      </c>
      <c r="AF34" s="1950">
        <f>公交!AF67+出租!AF67+网约车!AF67</f>
        <v/>
      </c>
      <c r="AG34" s="1884">
        <f>AF34/BH34-1</f>
        <v/>
      </c>
      <c r="AH34" s="1950">
        <f>T34+V34+X34+Z34+AB34+AD34+AF34</f>
      </c>
      <c r="AI34" s="1950">
        <f>公交!AH67+出租!AH67+网约车!AH67</f>
        <v/>
      </c>
      <c r="AJ34" s="1884">
        <f>AI34/BJ34-1</f>
        <v/>
      </c>
      <c r="AK34" s="1950">
        <f>公交!AJ67+出租!AJ67+网约车!AJ67</f>
        <v/>
      </c>
      <c r="AL34" s="1884">
        <f>AK34/BL34-1</f>
        <v/>
      </c>
      <c r="AM34" s="1950">
        <f>公交!AL67+出租!AL67+网约车!AL67</f>
        <v/>
      </c>
      <c r="AN34" s="1884">
        <f>AM34/BN34-1</f>
        <v/>
      </c>
      <c r="AO34" s="1950">
        <f>公交!AN67+出租!AN67+网约车!AN67</f>
        <v/>
      </c>
      <c r="AP34" s="1884">
        <f>AO34/BP34-1</f>
        <v/>
      </c>
      <c r="AQ34" s="1950">
        <f>公交!AP67+出租!AP67+网约车!AP67</f>
        <v/>
      </c>
      <c r="AR34" s="1884">
        <f>AQ34/BR34-1</f>
        <v/>
      </c>
      <c r="AS34" s="1950">
        <f>T34+V34+X34+Z34+AB34+AD34+AF34+AI34+AK34+AM34+AO34+AQ34</f>
      </c>
      <c r="AT34" s="1884">
        <f>AS34/SUM(AV34,AX34,AZ34,BB34,BD34,BF34,BH34,BJ34,BL34,BN34,BP34,BR34)-1</f>
        <v/>
      </c>
      <c r="AU34" s="1521" t="n"/>
      <c r="AV34" s="1950">
        <f>公交!AU67+出租!AU67+网约车!AU67</f>
        <v/>
      </c>
      <c r="AW34" s="1522" t="n"/>
      <c r="AX34" s="1950">
        <f>公交!AW67+出租!AW67+网约车!AW67</f>
        <v/>
      </c>
      <c r="AY34" s="1522" t="n"/>
      <c r="AZ34" s="1950">
        <f>公交!AY67+出租!AY67+网约车!AY67</f>
        <v/>
      </c>
      <c r="BA34" s="1522" t="n"/>
      <c r="BB34" s="1950">
        <f>公交!BA67+出租!BA67+网约车!BA67</f>
        <v/>
      </c>
      <c r="BC34" s="1522" t="n"/>
      <c r="BD34" s="1950">
        <f>公交!BC67+出租!BC67+网约车!BC67</f>
        <v/>
      </c>
      <c r="BE34" s="1522" t="n"/>
      <c r="BF34" s="1950">
        <f>公交!BE67+出租!BE67+网约车!BE67</f>
        <v/>
      </c>
      <c r="BG34" s="1522" t="n"/>
      <c r="BH34" s="1950">
        <f>公交!BG67+出租!BG67+网约车!BG67</f>
        <v/>
      </c>
      <c r="BI34" s="1522" t="n"/>
      <c r="BJ34" s="1950">
        <f>公交!BI67+出租!BI67+网约车!BI67</f>
        <v/>
      </c>
      <c r="BK34" s="1522" t="n"/>
      <c r="BL34" s="1950">
        <f>公交!BK67+出租!BK67+网约车!BK67</f>
        <v/>
      </c>
      <c r="BM34" s="1522" t="n"/>
      <c r="BN34" s="1950">
        <f>公交!BM67+出租!BM67+网约车!BM67</f>
        <v/>
      </c>
      <c r="BO34" s="1522" t="n"/>
      <c r="BP34" s="1950">
        <f>公交!BO67+出租!BO67+网约车!BO67</f>
        <v/>
      </c>
      <c r="BQ34" s="1522" t="n"/>
      <c r="BR34" s="1950">
        <f>公交!BQ67+出租!BQ67+网约车!BQ67</f>
        <v/>
      </c>
      <c r="BS34" s="1522" t="n"/>
      <c r="BT34" s="1973">
        <f>BR34+BP34+BN34+BL34+BJ34+BH34+BF34+BD34+BB34+AZ34+AX34+AV34</f>
        <v/>
      </c>
    </row>
    <row r="35" ht="31.2" customFormat="1" customHeight="1" s="225">
      <c r="A35" s="1954" t="n"/>
      <c r="B35" s="1519" t="inlineStr">
        <is>
          <t>周转量（万人公里）</t>
        </is>
      </c>
      <c r="C35" s="1950">
        <f>公交!C68+出租!C68+网约车!C68</f>
        <v/>
      </c>
      <c r="D35" s="1884">
        <f>C35/T35-1</f>
        <v/>
      </c>
      <c r="E35" s="1950">
        <f>公交!E68+出租!E68+网约车!E68</f>
        <v/>
      </c>
      <c r="F35" s="1884">
        <f>E35/V35-1</f>
        <v/>
      </c>
      <c r="G35" s="1950">
        <f>公交!G68+出租!G68+网约车!G68</f>
        <v/>
      </c>
      <c r="H35" s="1884">
        <f>G35/X35-1</f>
        <v/>
      </c>
      <c r="I35" s="1950">
        <f>公交!I68+出租!I68+网约车!I68</f>
        <v/>
      </c>
      <c r="J35" s="1884">
        <f>I35/Z35-1</f>
        <v/>
      </c>
      <c r="K35" s="2333">
        <f>公交!K68+出租!K68+网约车!K68</f>
      </c>
      <c r="L35" s="1884">
        <f>K35/AB35-1</f>
      </c>
      <c r="M35" s="2334">
        <f>公交!M68+出租!M68+网约车!M68</f>
      </c>
      <c r="N35" s="1884">
        <f>M35/AD35-1</f>
      </c>
      <c r="O35" s="2335">
        <f>公交!O68+出租!O68+网约车!O68</f>
      </c>
      <c r="P35" s="1884">
        <f>O35/AF35-1</f>
      </c>
      <c r="Q35" s="2007">
        <f>E35+C35+G35+I35+K35+M35+O35</f>
      </c>
      <c r="R35" s="1886">
        <f>Q35/(T35+V35+X35+Z35+AB35+AD35+AF35)-1</f>
      </c>
      <c r="S35" s="1950">
        <f>T35+V35+X35+Z35+AB35+AD35</f>
        <v/>
      </c>
      <c r="T35" s="1950">
        <f>公交!T68+出租!T68+网约车!T68</f>
        <v/>
      </c>
      <c r="U35" s="1884">
        <f>T35/AV35-1</f>
        <v/>
      </c>
      <c r="V35" s="1950">
        <f>公交!V68+出租!V68+网约车!V68</f>
        <v/>
      </c>
      <c r="W35" s="1884">
        <f>V35/AX35-1</f>
        <v/>
      </c>
      <c r="X35" s="1950">
        <f>公交!X68+出租!X68+网约车!X68</f>
        <v/>
      </c>
      <c r="Y35" s="1884">
        <f>X35/AZ35-1</f>
        <v/>
      </c>
      <c r="Z35" s="1950">
        <f>公交!Z68+出租!Z68+网约车!Z68</f>
        <v/>
      </c>
      <c r="AA35" s="1884">
        <f>Z35/BB35-1</f>
        <v/>
      </c>
      <c r="AB35" s="1950">
        <f>公交!AB68+出租!AB68+网约车!AB68</f>
        <v/>
      </c>
      <c r="AC35" s="1884">
        <f>AB35/BD35-1</f>
        <v/>
      </c>
      <c r="AD35" s="1950">
        <f>公交!AD68+出租!AD68+网约车!AD68</f>
        <v/>
      </c>
      <c r="AE35" s="1884">
        <f>AD35/BF35-1</f>
        <v/>
      </c>
      <c r="AF35" s="1950">
        <f>公交!AF68+出租!AF68+网约车!AF68</f>
        <v/>
      </c>
      <c r="AG35" s="1884">
        <f>AF35/BH35-1</f>
        <v/>
      </c>
      <c r="AH35" s="1950">
        <f>T35+V35+X35+Z35+AB35+AD35+AF35</f>
      </c>
      <c r="AI35" s="1950">
        <f>公交!AH68+出租!AH68+网约车!AH68</f>
        <v/>
      </c>
      <c r="AJ35" s="1884">
        <f>AI35/BJ35-1</f>
        <v/>
      </c>
      <c r="AK35" s="1950">
        <f>公交!AJ68+出租!AJ68+网约车!AJ68</f>
        <v/>
      </c>
      <c r="AL35" s="1884">
        <f>AK35/BL35-1</f>
        <v/>
      </c>
      <c r="AM35" s="1950">
        <f>公交!AL68+出租!AL68+网约车!AL68</f>
        <v/>
      </c>
      <c r="AN35" s="1884">
        <f>AM35/BN35-1</f>
        <v/>
      </c>
      <c r="AO35" s="1950">
        <f>公交!AN68+出租!AN68+网约车!AN68</f>
        <v/>
      </c>
      <c r="AP35" s="1884">
        <f>AO35/BP35-1</f>
        <v/>
      </c>
      <c r="AQ35" s="1950">
        <f>公交!AP68+出租!AP68+网约车!AP68</f>
        <v/>
      </c>
      <c r="AR35" s="1884">
        <f>AQ35/BR35-1</f>
        <v/>
      </c>
      <c r="AS35" s="1950">
        <f>T35+V35+X35+Z35+AB35+AD35+AF35+AI35+AK35+AM35+AO35+AQ35</f>
      </c>
      <c r="AT35" s="1884">
        <f>AS35/SUM(AV35,AX35,AZ35,BB35,BD35,BF35,BH35,BJ35,BL35,BN35,BP35,BR35)-1</f>
        <v/>
      </c>
      <c r="AU35" s="1521" t="n"/>
      <c r="AV35" s="1950">
        <f>公交!AU68+出租!AU68+网约车!AU68</f>
        <v/>
      </c>
      <c r="AW35" s="1522" t="n"/>
      <c r="AX35" s="1950">
        <f>公交!AW68+出租!AW68+网约车!AW68</f>
        <v/>
      </c>
      <c r="AY35" s="1522" t="n"/>
      <c r="AZ35" s="1950">
        <f>公交!AY68+出租!AY68+网约车!AY68</f>
        <v/>
      </c>
      <c r="BA35" s="1522" t="n"/>
      <c r="BB35" s="1950">
        <f>公交!BA68+出租!BA68+网约车!BA68</f>
        <v/>
      </c>
      <c r="BC35" s="1522" t="n"/>
      <c r="BD35" s="1950">
        <f>公交!BC68+出租!BC68+网约车!BC68</f>
        <v/>
      </c>
      <c r="BE35" s="1522" t="n"/>
      <c r="BF35" s="1950">
        <f>公交!BE68+出租!BE68+网约车!BE68</f>
        <v/>
      </c>
      <c r="BG35" s="1522" t="n"/>
      <c r="BH35" s="1950">
        <f>公交!BG68+出租!BG68+网约车!BG68</f>
        <v/>
      </c>
      <c r="BI35" s="1522" t="n"/>
      <c r="BJ35" s="1950">
        <f>公交!BI68+出租!BI68+网约车!BI68</f>
        <v/>
      </c>
      <c r="BK35" s="1522" t="n"/>
      <c r="BL35" s="1950">
        <f>公交!BK68+出租!BK68+网约车!BK68</f>
        <v/>
      </c>
      <c r="BM35" s="1522" t="n"/>
      <c r="BN35" s="1950">
        <f>公交!BM68+出租!BM68+网约车!BM68</f>
        <v/>
      </c>
      <c r="BO35" s="1522" t="n"/>
      <c r="BP35" s="1950">
        <f>公交!BO68+出租!BO68+网约车!BO68</f>
        <v/>
      </c>
      <c r="BQ35" s="1522" t="n"/>
      <c r="BR35" s="1950">
        <f>公交!BQ68+出租!BQ68+网约车!BQ68</f>
        <v/>
      </c>
      <c r="BS35" s="1522" t="n"/>
      <c r="BT35" s="1973">
        <f>BR35+BP35+BN35+BL35+BJ35+BH35+BF35+BD35+BB35+AZ35+AX35+AV35</f>
        <v/>
      </c>
    </row>
    <row r="36" ht="31.2" customFormat="1" customHeight="1" s="225">
      <c r="A36" s="1524" t="inlineStr">
        <is>
          <t>天门</t>
        </is>
      </c>
      <c r="B36" s="1519" t="inlineStr">
        <is>
          <t>客运量（万人）</t>
        </is>
      </c>
      <c r="C36" s="1950">
        <f>公交!C71+出租!C71+网约车!C71</f>
        <v/>
      </c>
      <c r="D36" s="1884">
        <f>C36/T36-1</f>
        <v/>
      </c>
      <c r="E36" s="1950">
        <f>公交!E71+出租!E71+网约车!E71</f>
        <v/>
      </c>
      <c r="F36" s="1884">
        <f>E36/V36-1</f>
        <v/>
      </c>
      <c r="G36" s="1950">
        <f>公交!G71+出租!G71+网约车!G71</f>
        <v/>
      </c>
      <c r="H36" s="1884">
        <f>G36/X36-1</f>
        <v/>
      </c>
      <c r="I36" s="1950">
        <f>公交!I71+出租!I71+网约车!I71</f>
        <v/>
      </c>
      <c r="J36" s="1884">
        <f>I36/Z36-1</f>
        <v/>
      </c>
      <c r="K36" s="2336">
        <f>公交!K71+出租!K71+网约车!K71</f>
      </c>
      <c r="L36" s="1884">
        <f>K36/AB36-1</f>
      </c>
      <c r="M36" s="2337">
        <f>公交!M71+出租!M71+网约车!M71</f>
      </c>
      <c r="N36" s="1884">
        <f>M36/AD36-1</f>
      </c>
      <c r="O36" s="2338">
        <f>公交!O71+出租!O71+网约车!O71</f>
      </c>
      <c r="P36" s="1884">
        <f>O36/AF36-1</f>
      </c>
      <c r="Q36" s="2007">
        <f>E36+C36+G36+I36+K36+M36+O36</f>
      </c>
      <c r="R36" s="1886">
        <f>Q36/(T36+V36+X36+Z36+AB36+AD36+AF36)-1</f>
      </c>
      <c r="S36" s="1950">
        <f>T36+V36+X36+Z36+AB36+AD36</f>
        <v/>
      </c>
      <c r="T36" s="1950">
        <f>公交!T71+出租!T71+网约车!T71</f>
        <v/>
      </c>
      <c r="U36" s="1884">
        <f>T36/AV36-1</f>
        <v/>
      </c>
      <c r="V36" s="1950">
        <f>公交!V71+出租!V71+网约车!V71</f>
        <v/>
      </c>
      <c r="W36" s="1884">
        <f>V36/AX36-1</f>
        <v/>
      </c>
      <c r="X36" s="1950">
        <f>公交!X71+出租!X71+网约车!X71</f>
        <v/>
      </c>
      <c r="Y36" s="1884">
        <f>X36/AZ36-1</f>
        <v/>
      </c>
      <c r="Z36" s="1950">
        <f>公交!Z71+出租!Z71+网约车!Z71</f>
        <v/>
      </c>
      <c r="AA36" s="1884">
        <f>Z36/BB36-1</f>
        <v/>
      </c>
      <c r="AB36" s="1950">
        <f>公交!AB71+出租!AB71+网约车!AB71</f>
        <v/>
      </c>
      <c r="AC36" s="1884">
        <f>AB36/BD36-1</f>
        <v/>
      </c>
      <c r="AD36" s="1950">
        <f>公交!AD71+出租!AD71+网约车!AD71</f>
        <v/>
      </c>
      <c r="AE36" s="1884">
        <f>AD36/BF36-1</f>
        <v/>
      </c>
      <c r="AF36" s="1950">
        <f>公交!AF71+出租!AF71+网约车!AF71</f>
        <v/>
      </c>
      <c r="AG36" s="1884">
        <f>AF36/BH36-1</f>
        <v/>
      </c>
      <c r="AH36" s="1950">
        <f>T36+V36+X36+Z36+AB36+AD36+AF36</f>
      </c>
      <c r="AI36" s="1950">
        <f>公交!AH71+出租!AH71+网约车!AH71</f>
        <v/>
      </c>
      <c r="AJ36" s="1884">
        <f>AI36/BJ36-1</f>
        <v/>
      </c>
      <c r="AK36" s="1950">
        <f>公交!AJ71+出租!AJ71+网约车!AJ71</f>
        <v/>
      </c>
      <c r="AL36" s="1884">
        <f>AK36/BL36-1</f>
        <v/>
      </c>
      <c r="AM36" s="1950">
        <f>公交!AL71+出租!AL71+网约车!AL71</f>
        <v/>
      </c>
      <c r="AN36" s="1884">
        <f>AM36/BN36-1</f>
        <v/>
      </c>
      <c r="AO36" s="1950">
        <f>公交!AN71+出租!AN71+网约车!AN71</f>
        <v/>
      </c>
      <c r="AP36" s="1884">
        <f>AO36/BP36-1</f>
        <v/>
      </c>
      <c r="AQ36" s="1950">
        <f>公交!AP71+出租!AP71+网约车!AP71</f>
        <v/>
      </c>
      <c r="AR36" s="1884">
        <f>AQ36/BR36-1</f>
        <v/>
      </c>
      <c r="AS36" s="1950">
        <f>T36+V36+X36+Z36+AB36+AD36+AF36+AI36+AK36+AM36+AO36+AQ36</f>
      </c>
      <c r="AT36" s="1884">
        <f>AS36/SUM(AV36,AX36,AZ36,BB36,BD36,BF36,BH36,BJ36,BL36,BN36,BP36,BR36)-1</f>
        <v/>
      </c>
      <c r="AU36" s="1521" t="n"/>
      <c r="AV36" s="1950">
        <f>公交!AU71+出租!AU71+网约车!AU71</f>
        <v/>
      </c>
      <c r="AW36" s="1522" t="n"/>
      <c r="AX36" s="1950">
        <f>公交!AW71+出租!AW71+网约车!AW71</f>
        <v/>
      </c>
      <c r="AY36" s="1522" t="n"/>
      <c r="AZ36" s="1950">
        <f>公交!AY71+出租!AY71+网约车!AY71</f>
        <v/>
      </c>
      <c r="BA36" s="1522" t="n"/>
      <c r="BB36" s="1950">
        <f>公交!BA71+出租!BA71+网约车!BA71</f>
        <v/>
      </c>
      <c r="BC36" s="1522" t="n"/>
      <c r="BD36" s="1950">
        <f>公交!BC71+出租!BC71+网约车!BC71</f>
        <v/>
      </c>
      <c r="BE36" s="1522" t="n"/>
      <c r="BF36" s="1950">
        <f>公交!BE71+出租!BE71+网约车!BE71</f>
        <v/>
      </c>
      <c r="BG36" s="1522" t="n"/>
      <c r="BH36" s="1950">
        <f>公交!BG71+出租!BG71+网约车!BG71</f>
        <v/>
      </c>
      <c r="BI36" s="1522" t="n"/>
      <c r="BJ36" s="1950">
        <f>公交!BI71+出租!BI71+网约车!BI71</f>
        <v/>
      </c>
      <c r="BK36" s="1522" t="n"/>
      <c r="BL36" s="1950">
        <f>公交!BK71+出租!BK71+网约车!BK71</f>
        <v/>
      </c>
      <c r="BM36" s="1522" t="n"/>
      <c r="BN36" s="1950">
        <f>公交!BM71+出租!BM71+网约车!BM71</f>
        <v/>
      </c>
      <c r="BO36" s="1522" t="n"/>
      <c r="BP36" s="1950">
        <f>公交!BO71+出租!BO71+网约车!BO71</f>
        <v/>
      </c>
      <c r="BQ36" s="1522" t="n"/>
      <c r="BR36" s="1950">
        <f>公交!BQ71+出租!BQ71+网约车!BQ71</f>
        <v/>
      </c>
      <c r="BS36" s="1522" t="n"/>
      <c r="BT36" s="1973">
        <f>BR36+BP36+BN36+BL36+BJ36+BH36+BF36+BD36+BB36+AZ36+AX36+AV36</f>
        <v/>
      </c>
    </row>
    <row r="37" ht="31.2" customFormat="1" customHeight="1" s="225">
      <c r="A37" s="1954" t="n"/>
      <c r="B37" s="1519" t="inlineStr">
        <is>
          <t>周转量（万人公里）</t>
        </is>
      </c>
      <c r="C37" s="1950">
        <f>公交!C72+出租!C72+网约车!C72</f>
        <v/>
      </c>
      <c r="D37" s="1884">
        <f>C37/T37-1</f>
        <v/>
      </c>
      <c r="E37" s="1950">
        <f>公交!E72+出租!E72+网约车!E72</f>
        <v/>
      </c>
      <c r="F37" s="1884">
        <f>E37/V37-1</f>
        <v/>
      </c>
      <c r="G37" s="1950">
        <f>公交!G72+出租!G72+网约车!G72</f>
        <v/>
      </c>
      <c r="H37" s="1884">
        <f>G37/X37-1</f>
        <v/>
      </c>
      <c r="I37" s="1950">
        <f>公交!I72+出租!I72+网约车!I72</f>
        <v/>
      </c>
      <c r="J37" s="1884">
        <f>I37/Z37-1</f>
        <v/>
      </c>
      <c r="K37" s="2339">
        <f>公交!K72+出租!K72+网约车!K72</f>
      </c>
      <c r="L37" s="1884">
        <f>K37/AB37-1</f>
      </c>
      <c r="M37" s="2340">
        <f>公交!M72+出租!M72+网约车!M72</f>
      </c>
      <c r="N37" s="1884">
        <f>M37/AD37-1</f>
      </c>
      <c r="O37" s="2341">
        <f>公交!O72+出租!O72+网约车!O72</f>
      </c>
      <c r="P37" s="1884">
        <f>O37/AF37-1</f>
      </c>
      <c r="Q37" s="2007">
        <f>E37+C37+G37+I37+K37+M37+O37</f>
      </c>
      <c r="R37" s="1886">
        <f>Q37/(T37+V37+X37+Z37+AB37+AD37+AF37)-1</f>
      </c>
      <c r="S37" s="1950">
        <f>T37+V37+X37+Z37+AB37+AD37</f>
        <v/>
      </c>
      <c r="T37" s="1950">
        <f>公交!T72+出租!T72+网约车!T72</f>
        <v/>
      </c>
      <c r="U37" s="1884">
        <f>T37/AV37-1</f>
        <v/>
      </c>
      <c r="V37" s="1950">
        <f>公交!V72+出租!V72+网约车!V72</f>
        <v/>
      </c>
      <c r="W37" s="1884">
        <f>V37/AX37-1</f>
        <v/>
      </c>
      <c r="X37" s="1950">
        <f>公交!X72+出租!X72+网约车!X72</f>
        <v/>
      </c>
      <c r="Y37" s="1884">
        <f>X37/AZ37-1</f>
        <v/>
      </c>
      <c r="Z37" s="1950">
        <f>公交!Z72+出租!Z72+网约车!Z72</f>
        <v/>
      </c>
      <c r="AA37" s="1884">
        <f>Z37/BB37-1</f>
        <v/>
      </c>
      <c r="AB37" s="1950">
        <f>公交!AB72+出租!AB72+网约车!AB72</f>
        <v/>
      </c>
      <c r="AC37" s="1884">
        <f>AB37/BD37-1</f>
        <v/>
      </c>
      <c r="AD37" s="1950">
        <f>公交!AD72+出租!AD72+网约车!AD72</f>
        <v/>
      </c>
      <c r="AE37" s="1884">
        <f>AD37/BF37-1</f>
        <v/>
      </c>
      <c r="AF37" s="1950">
        <f>公交!AF72+出租!AF72+网约车!AF72</f>
        <v/>
      </c>
      <c r="AG37" s="1884">
        <f>AF37/BH37-1</f>
        <v/>
      </c>
      <c r="AH37" s="1950">
        <f>T37+V37+X37+Z37+AB37+AD37+AF37</f>
      </c>
      <c r="AI37" s="1950">
        <f>公交!AH72+出租!AH72+网约车!AH72</f>
        <v/>
      </c>
      <c r="AJ37" s="1884">
        <f>AI37/BJ37-1</f>
        <v/>
      </c>
      <c r="AK37" s="1950">
        <f>公交!AJ72+出租!AJ72+网约车!AJ72</f>
        <v/>
      </c>
      <c r="AL37" s="1884">
        <f>AK37/BL37-1</f>
        <v/>
      </c>
      <c r="AM37" s="1950">
        <f>公交!AL72+出租!AL72+网约车!AL72</f>
        <v/>
      </c>
      <c r="AN37" s="1884">
        <f>AM37/BN37-1</f>
        <v/>
      </c>
      <c r="AO37" s="1950">
        <f>公交!AN72+出租!AN72+网约车!AN72</f>
        <v/>
      </c>
      <c r="AP37" s="1884">
        <f>AO37/BP37-1</f>
        <v/>
      </c>
      <c r="AQ37" s="1950">
        <f>公交!AP72+出租!AP72+网约车!AP72</f>
        <v/>
      </c>
      <c r="AR37" s="1884">
        <f>AQ37/BR37-1</f>
        <v/>
      </c>
      <c r="AS37" s="1950">
        <f>T37+V37+X37+Z37+AB37+AD37+AF37+AI37+AK37+AM37+AO37+AQ37</f>
      </c>
      <c r="AT37" s="1884">
        <f>AS37/SUM(AV37,AX37,AZ37,BB37,BD37,BF37,BH37,BJ37,BL37,BN37,BP37,BR37)-1</f>
        <v/>
      </c>
      <c r="AU37" s="1521" t="n"/>
      <c r="AV37" s="1950">
        <f>公交!AU72+出租!AU72+网约车!AU72</f>
        <v/>
      </c>
      <c r="AW37" s="1522" t="n"/>
      <c r="AX37" s="1950">
        <f>公交!AW72+出租!AW72+网约车!AW72</f>
        <v/>
      </c>
      <c r="AY37" s="1522" t="n"/>
      <c r="AZ37" s="1950">
        <f>公交!AY72+出租!AY72+网约车!AY72</f>
        <v/>
      </c>
      <c r="BA37" s="1522" t="n"/>
      <c r="BB37" s="1950">
        <f>公交!BA72+出租!BA72+网约车!BA72</f>
        <v/>
      </c>
      <c r="BC37" s="1522" t="n"/>
      <c r="BD37" s="1950">
        <f>公交!BC72+出租!BC72+网约车!BC72</f>
        <v/>
      </c>
      <c r="BE37" s="1522" t="n"/>
      <c r="BF37" s="1950">
        <f>公交!BE72+出租!BE72+网约车!BE72</f>
        <v/>
      </c>
      <c r="BG37" s="1522" t="n"/>
      <c r="BH37" s="1950">
        <f>公交!BG72+出租!BG72+网约车!BG72</f>
        <v/>
      </c>
      <c r="BI37" s="1522" t="n"/>
      <c r="BJ37" s="1950">
        <f>公交!BI72+出租!BI72+网约车!BI72</f>
        <v/>
      </c>
      <c r="BK37" s="1522" t="n"/>
      <c r="BL37" s="1950">
        <f>公交!BK72+出租!BK72+网约车!BK72</f>
        <v/>
      </c>
      <c r="BM37" s="1522" t="n"/>
      <c r="BN37" s="1950">
        <f>公交!BM72+出租!BM72+网约车!BM72</f>
        <v/>
      </c>
      <c r="BO37" s="1522" t="n"/>
      <c r="BP37" s="1950">
        <f>公交!BO72+出租!BO72+网约车!BO72</f>
        <v/>
      </c>
      <c r="BQ37" s="1522" t="n"/>
      <c r="BR37" s="1950">
        <f>公交!BQ72+出租!BQ72+网约车!BQ72</f>
        <v/>
      </c>
      <c r="BS37" s="1522" t="n"/>
      <c r="BT37" s="1973">
        <f>BR37+BP37+BN37+BL37+BJ37+BH37+BF37+BD37+BB37+AZ37+AX37+AV37</f>
        <v/>
      </c>
    </row>
    <row r="38" ht="31.2" customFormat="1" customHeight="1" s="225">
      <c r="A38" s="1524" t="inlineStr">
        <is>
          <t>林区</t>
        </is>
      </c>
      <c r="B38" s="1519" t="inlineStr">
        <is>
          <t>客运量（万人）</t>
        </is>
      </c>
      <c r="C38" s="1950">
        <f>公交!C75+出租!C75+网约车!C75</f>
        <v/>
      </c>
      <c r="D38" s="1884">
        <f>C38/T38-1</f>
        <v/>
      </c>
      <c r="E38" s="1950">
        <f>公交!E75+出租!E75+网约车!E75</f>
        <v/>
      </c>
      <c r="F38" s="1884">
        <f>E38/V38-1</f>
        <v/>
      </c>
      <c r="G38" s="1950">
        <f>公交!G75+出租!G75+网约车!G75</f>
        <v/>
      </c>
      <c r="H38" s="1884">
        <f>G38/X38-1</f>
        <v/>
      </c>
      <c r="I38" s="1950">
        <f>公交!I75+出租!I75+网约车!I75</f>
        <v/>
      </c>
      <c r="J38" s="1884">
        <f>I38/Z38-1</f>
        <v/>
      </c>
      <c r="K38" s="2342">
        <f>公交!K75+出租!K75+网约车!K75</f>
      </c>
      <c r="L38" s="1884">
        <f>K38/AB38-1</f>
      </c>
      <c r="M38" s="2343">
        <f>公交!M75+出租!M75+网约车!M75</f>
      </c>
      <c r="N38" s="1884">
        <f>M38/AD38-1</f>
      </c>
      <c r="O38" s="2344">
        <f>公交!O75+出租!O75+网约车!O75</f>
      </c>
      <c r="P38" s="1884">
        <f>O38/AF38-1</f>
      </c>
      <c r="Q38" s="2007">
        <f>E38+C38+G38+I38+K38+M38+O38</f>
      </c>
      <c r="R38" s="1886">
        <f>Q38/(T38+V38+X38+Z38+AB38+AD38+AF38)-1</f>
      </c>
      <c r="S38" s="1950">
        <f>T38+V38+X38+Z38+AB38+AD38</f>
        <v/>
      </c>
      <c r="T38" s="1950">
        <f>公交!T75+出租!T75+网约车!T75</f>
        <v/>
      </c>
      <c r="U38" s="1884">
        <f>T38/AV38-1</f>
        <v/>
      </c>
      <c r="V38" s="1950">
        <f>公交!V75+出租!V75+网约车!V75</f>
        <v/>
      </c>
      <c r="W38" s="1884">
        <f>V38/AX38-1</f>
        <v/>
      </c>
      <c r="X38" s="1950">
        <f>公交!X75+出租!X75+网约车!X75</f>
        <v/>
      </c>
      <c r="Y38" s="1884">
        <f>X38/AZ38-1</f>
        <v/>
      </c>
      <c r="Z38" s="1950">
        <f>公交!Z75+出租!Z75+网约车!Z75</f>
        <v/>
      </c>
      <c r="AA38" s="1884">
        <f>Z38/BB38-1</f>
        <v/>
      </c>
      <c r="AB38" s="1950">
        <f>公交!AB75+出租!AB75+网约车!AB75</f>
        <v/>
      </c>
      <c r="AC38" s="1884">
        <f>AB38/BD38-1</f>
        <v/>
      </c>
      <c r="AD38" s="1950">
        <f>公交!AD75+出租!AD75+网约车!AD75</f>
        <v/>
      </c>
      <c r="AE38" s="1884">
        <f>AD38/BF38-1</f>
        <v/>
      </c>
      <c r="AF38" s="1950">
        <f>公交!AF75+出租!AF75+网约车!AF75</f>
        <v/>
      </c>
      <c r="AG38" s="1884">
        <f>AF38/BH38-1</f>
        <v/>
      </c>
      <c r="AH38" s="1950">
        <f>T38+V38+X38+Z38+AB38+AD38+AF38</f>
      </c>
      <c r="AI38" s="1950">
        <f>公交!AH75+出租!AH75+网约车!AH75</f>
        <v/>
      </c>
      <c r="AJ38" s="1884">
        <f>AI38/BJ38-1</f>
        <v/>
      </c>
      <c r="AK38" s="1950">
        <f>公交!AJ75+出租!AJ75+网约车!AJ75</f>
        <v/>
      </c>
      <c r="AL38" s="1884">
        <f>AK38/BL38-1</f>
        <v/>
      </c>
      <c r="AM38" s="1950">
        <f>公交!AL75+出租!AL75+网约车!AL75</f>
        <v/>
      </c>
      <c r="AN38" s="1884">
        <f>AM38/BN38-1</f>
        <v/>
      </c>
      <c r="AO38" s="1950">
        <f>公交!AN75+出租!AN75+网约车!AN75</f>
        <v/>
      </c>
      <c r="AP38" s="1884">
        <f>AO38/BP38-1</f>
        <v/>
      </c>
      <c r="AQ38" s="1950">
        <f>公交!AP75+出租!AP75+网约车!AP75</f>
        <v/>
      </c>
      <c r="AR38" s="1884">
        <f>AQ38/BR38-1</f>
        <v/>
      </c>
      <c r="AS38" s="1950">
        <f>T38+V38+X38+Z38+AB38+AD38+AF38+AI38+AK38+AM38+AO38+AQ38</f>
      </c>
      <c r="AT38" s="1884">
        <f>AS38/SUM(AV38,AX38,AZ38,BB38,BD38,BF38,BH38,BJ38,BL38,BN38,BP38,BR38)-1</f>
        <v/>
      </c>
      <c r="AU38" s="1521" t="n"/>
      <c r="AV38" s="1950">
        <f>公交!AU75+出租!AU75+网约车!AU75</f>
        <v/>
      </c>
      <c r="AW38" s="1522" t="n"/>
      <c r="AX38" s="1950">
        <f>公交!AW75+出租!AW75+网约车!AW75</f>
        <v/>
      </c>
      <c r="AY38" s="1522" t="n"/>
      <c r="AZ38" s="1950">
        <f>公交!AY75+出租!AY75+网约车!AY75</f>
        <v/>
      </c>
      <c r="BA38" s="1522" t="n"/>
      <c r="BB38" s="1950">
        <f>公交!BA75+出租!BA75+网约车!BA75</f>
        <v/>
      </c>
      <c r="BC38" s="1522" t="n"/>
      <c r="BD38" s="1950">
        <f>公交!BC75+出租!BC75+网约车!BC75</f>
        <v/>
      </c>
      <c r="BE38" s="1522" t="n"/>
      <c r="BF38" s="1950">
        <f>公交!BE75+出租!BE75+网约车!BE75</f>
        <v/>
      </c>
      <c r="BG38" s="1522" t="n"/>
      <c r="BH38" s="1950">
        <f>公交!BG75+出租!BG75+网约车!BG75</f>
        <v/>
      </c>
      <c r="BI38" s="1522" t="n"/>
      <c r="BJ38" s="1950">
        <f>公交!BI75+出租!BI75+网约车!BI75</f>
        <v/>
      </c>
      <c r="BK38" s="1522" t="n"/>
      <c r="BL38" s="1950">
        <f>公交!BK75+出租!BK75+网约车!BK75</f>
        <v/>
      </c>
      <c r="BM38" s="1522" t="n"/>
      <c r="BN38" s="1950">
        <f>公交!BM75+出租!BM75+网约车!BM75</f>
        <v/>
      </c>
      <c r="BO38" s="1522" t="n"/>
      <c r="BP38" s="1950">
        <f>公交!BO75+出租!BO75+网约车!BO75</f>
        <v/>
      </c>
      <c r="BQ38" s="1522" t="n"/>
      <c r="BR38" s="1950">
        <f>公交!BQ75+出租!BQ75+网约车!BQ75</f>
        <v/>
      </c>
      <c r="BS38" s="1522" t="n"/>
      <c r="BT38" s="1973">
        <f>BR38+BP38+BN38+BL38+BJ38+BH38+BF38+BD38+BB38+AZ38+AX38+AV38</f>
        <v/>
      </c>
    </row>
    <row r="39" ht="31.2" customFormat="1" customHeight="1" s="225">
      <c r="A39" s="1954" t="n"/>
      <c r="B39" s="1519" t="inlineStr">
        <is>
          <t>周转量（万人公里）</t>
        </is>
      </c>
      <c r="C39" s="1950">
        <f>公交!C76+出租!C76+网约车!C76</f>
        <v/>
      </c>
      <c r="D39" s="1884">
        <f>C39/T39-1</f>
        <v/>
      </c>
      <c r="E39" s="1950">
        <f>公交!E76+出租!E76+网约车!E76</f>
        <v/>
      </c>
      <c r="F39" s="1884">
        <f>E39/V39-1</f>
        <v/>
      </c>
      <c r="G39" s="1950">
        <f>公交!G76+出租!G76+网约车!G76</f>
        <v/>
      </c>
      <c r="H39" s="1884">
        <f>G39/X39-1</f>
        <v/>
      </c>
      <c r="I39" s="1950">
        <f>公交!I76+出租!I76+网约车!I76</f>
        <v/>
      </c>
      <c r="J39" s="1884">
        <f>I39/Z39-1</f>
        <v/>
      </c>
      <c r="K39" s="2345">
        <f>公交!K76+出租!K76+网约车!K76</f>
      </c>
      <c r="L39" s="1884">
        <f>K39/AB39-1</f>
      </c>
      <c r="M39" s="2346">
        <f>公交!M76+出租!M76+网约车!M76</f>
      </c>
      <c r="N39" s="1884">
        <f>M39/AD39-1</f>
      </c>
      <c r="O39" s="2347">
        <f>公交!O76+出租!O76+网约车!O76</f>
      </c>
      <c r="P39" s="1884">
        <f>O39/AF39-1</f>
      </c>
      <c r="Q39" s="2007">
        <f>E39+C39+G39+I39+K39+M39+O39</f>
      </c>
      <c r="R39" s="1886">
        <f>Q39/(T39+V39+X39+Z39+AB39+AD39+AF39)-1</f>
      </c>
      <c r="S39" s="1950">
        <f>T39+V39+X39+Z39+AB39+AD39</f>
        <v/>
      </c>
      <c r="T39" s="1950">
        <f>公交!T76+出租!T76+网约车!T76</f>
        <v/>
      </c>
      <c r="U39" s="1884">
        <f>T39/AV39-1</f>
        <v/>
      </c>
      <c r="V39" s="1950">
        <f>公交!V76+出租!V76+网约车!V76</f>
        <v/>
      </c>
      <c r="W39" s="1884">
        <f>V39/AX39-1</f>
        <v/>
      </c>
      <c r="X39" s="1950">
        <f>公交!X76+出租!X76+网约车!X76</f>
        <v/>
      </c>
      <c r="Y39" s="1884">
        <f>X39/AZ39-1</f>
        <v/>
      </c>
      <c r="Z39" s="1950">
        <f>公交!Z76+出租!Z76+网约车!Z76</f>
        <v/>
      </c>
      <c r="AA39" s="1884">
        <f>Z39/BB39-1</f>
        <v/>
      </c>
      <c r="AB39" s="1950">
        <f>公交!AB76+出租!AB76+网约车!AB76</f>
        <v/>
      </c>
      <c r="AC39" s="1884">
        <f>AB39/BD39-1</f>
        <v/>
      </c>
      <c r="AD39" s="1950">
        <f>公交!AD76+出租!AD76+网约车!AD76</f>
        <v/>
      </c>
      <c r="AE39" s="1884">
        <f>AD39/BF39-1</f>
        <v/>
      </c>
      <c r="AF39" s="1950">
        <f>公交!AF76+出租!AF76+网约车!AF76</f>
        <v/>
      </c>
      <c r="AG39" s="1884">
        <f>AF39/BH39-1</f>
        <v/>
      </c>
      <c r="AH39" s="1950">
        <f>T39+V39+X39+Z39+AB39+AD39+AF39</f>
      </c>
      <c r="AI39" s="1950">
        <f>公交!AH76+出租!AH76+网约车!AH76</f>
        <v/>
      </c>
      <c r="AJ39" s="1884">
        <f>AI39/BJ39-1</f>
        <v/>
      </c>
      <c r="AK39" s="1950">
        <f>公交!AJ76+出租!AJ76+网约车!AJ76</f>
        <v/>
      </c>
      <c r="AL39" s="1884">
        <f>AK39/BL39-1</f>
        <v/>
      </c>
      <c r="AM39" s="1950">
        <f>公交!AL76+出租!AL76+网约车!AL76</f>
        <v/>
      </c>
      <c r="AN39" s="1884">
        <f>AM39/BN39-1</f>
        <v/>
      </c>
      <c r="AO39" s="1950">
        <f>公交!AN76+出租!AN76+网约车!AN76</f>
        <v/>
      </c>
      <c r="AP39" s="1884">
        <f>AO39/BP39-1</f>
        <v/>
      </c>
      <c r="AQ39" s="1950">
        <f>公交!AP76+出租!AP76+网约车!AP76</f>
        <v/>
      </c>
      <c r="AR39" s="1884">
        <f>AQ39/BR39-1</f>
        <v/>
      </c>
      <c r="AS39" s="1950">
        <f>T39+V39+X39+Z39+AB39+AD39+AF39+AI39+AK39+AM39+AO39+AQ39</f>
      </c>
      <c r="AT39" s="1884">
        <f>AS39/SUM(AV39,AX39,AZ39,BB39,BD39,BF39,BH39,BJ39,BL39,BN39,BP39,BR39)-1</f>
        <v/>
      </c>
      <c r="AU39" s="1521" t="n"/>
      <c r="AV39" s="1950">
        <f>公交!AU76+出租!AU76+网约车!AU76</f>
        <v/>
      </c>
      <c r="AW39" s="1522" t="n"/>
      <c r="AX39" s="1950">
        <f>公交!AW76+出租!AW76+网约车!AW76</f>
        <v/>
      </c>
      <c r="AY39" s="1522" t="n"/>
      <c r="AZ39" s="1950">
        <f>公交!AY76+出租!AY76+网约车!AY76</f>
        <v/>
      </c>
      <c r="BA39" s="1522" t="n"/>
      <c r="BB39" s="1950">
        <f>公交!BA76+出租!BA76+网约车!BA76</f>
        <v/>
      </c>
      <c r="BC39" s="1522" t="n"/>
      <c r="BD39" s="1950">
        <f>公交!BC76+出租!BC76+网约车!BC76</f>
        <v/>
      </c>
      <c r="BE39" s="1522" t="n"/>
      <c r="BF39" s="1950">
        <f>公交!BE76+出租!BE76+网约车!BE76</f>
        <v/>
      </c>
      <c r="BG39" s="1522" t="n"/>
      <c r="BH39" s="1950">
        <f>公交!BG76+出租!BG76+网约车!BG76</f>
        <v/>
      </c>
      <c r="BI39" s="1522" t="n"/>
      <c r="BJ39" s="1950">
        <f>公交!BI76+出租!BI76+网约车!BI76</f>
        <v/>
      </c>
      <c r="BK39" s="1522" t="n"/>
      <c r="BL39" s="1950">
        <f>公交!BK76+出租!BK76+网约车!BK76</f>
        <v/>
      </c>
      <c r="BM39" s="1522" t="n"/>
      <c r="BN39" s="1950">
        <f>公交!BM76+出租!BM76+网约车!BM76</f>
        <v/>
      </c>
      <c r="BO39" s="1522" t="n"/>
      <c r="BP39" s="1950">
        <f>公交!BO76+出租!BO76+网约车!BO76</f>
        <v/>
      </c>
      <c r="BQ39" s="1522" t="n"/>
      <c r="BR39" s="1950">
        <f>公交!BQ76+出租!BQ76+网约车!BQ76</f>
        <v/>
      </c>
      <c r="BS39" s="1522" t="n"/>
      <c r="BT39" s="1973">
        <f>BR39+BP39+BN39+BL39+BJ39+BH39+BF39+BD39+BB39+AZ39+AX39+AV39</f>
        <v/>
      </c>
    </row>
    <row r="40" customFormat="1" s="225">
      <c r="A40" s="1950" t="n"/>
      <c r="B40" s="2053" t="n"/>
      <c r="C40" s="1282" t="n"/>
      <c r="D40" s="1884" t="n"/>
      <c r="E40" s="1282" t="n"/>
      <c r="F40" s="1884" t="n"/>
      <c r="G40" s="1884" t="n"/>
      <c r="H40" s="1884" t="n"/>
      <c r="I40" s="1884" t="n"/>
      <c r="J40" s="1884" t="n"/>
      <c r="K40" s="1884" t="n"/>
      <c r="L40" s="1884" t="n"/>
      <c r="M40" s="1884" t="n"/>
      <c r="N40" s="1884" t="n"/>
      <c r="O40" s="1884" t="n"/>
      <c r="P40" s="1884" t="n"/>
      <c r="Q40" s="1885" t="n"/>
      <c r="R40" s="1886" t="n"/>
      <c r="S40" s="1884" t="n"/>
      <c r="T40" s="1282" t="n"/>
      <c r="U40" s="1884" t="n"/>
      <c r="V40" s="1282" t="n"/>
      <c r="W40" s="1884" t="n"/>
      <c r="X40" s="1282" t="n"/>
      <c r="Y40" s="1884" t="n"/>
      <c r="Z40" s="1282" t="n"/>
      <c r="AA40" s="1884" t="n"/>
      <c r="AB40" s="1282" t="n"/>
      <c r="AC40" s="1884" t="n"/>
      <c r="AD40" s="1282" t="n"/>
      <c r="AE40" s="1884" t="n"/>
      <c r="AF40" s="1282" t="n"/>
      <c r="AG40" s="1884" t="n"/>
      <c r="AH40" s="1282" t="n"/>
      <c r="AI40" s="1282" t="n"/>
      <c r="AJ40" s="1884" t="n"/>
      <c r="AK40" s="1282" t="n"/>
      <c r="AL40" s="1884" t="n"/>
      <c r="AM40" s="1282" t="n"/>
      <c r="AN40" s="1884" t="n"/>
      <c r="AO40" s="1282" t="n"/>
      <c r="AP40" s="1884" t="n"/>
      <c r="AQ40" s="1282" t="n"/>
      <c r="AR40" s="1884" t="n"/>
      <c r="AS40" s="1282" t="n"/>
      <c r="AT40" s="1884" t="n"/>
      <c r="AU40" s="1521" t="n"/>
      <c r="AV40" s="1522" t="n"/>
      <c r="AW40" s="1522" t="n"/>
      <c r="AX40" s="1522" t="n"/>
      <c r="AY40" s="1522" t="n"/>
      <c r="AZ40" s="1522" t="n"/>
      <c r="BA40" s="1522" t="n"/>
      <c r="BB40" s="1522" t="n"/>
      <c r="BC40" s="1522" t="n"/>
      <c r="BD40" s="1522" t="n"/>
      <c r="BE40" s="1522" t="n"/>
      <c r="BF40" s="1522" t="n"/>
      <c r="BG40" s="1522" t="n"/>
      <c r="BH40" s="1522" t="n"/>
      <c r="BI40" s="1522" t="n"/>
      <c r="BJ40" s="1522" t="n"/>
      <c r="BK40" s="1522" t="n"/>
      <c r="BL40" s="1522" t="n"/>
      <c r="BM40" s="1522" t="n"/>
      <c r="BN40" s="1522" t="n"/>
      <c r="BO40" s="1522" t="n"/>
      <c r="BP40" s="1522" t="n"/>
      <c r="BQ40" s="1522" t="n"/>
      <c r="BR40" s="1522" t="n"/>
      <c r="BS40" s="1522" t="n"/>
      <c r="BT40" s="1522" t="n"/>
    </row>
  </sheetData>
  <autoFilter ref="A1:AT39"/>
  <mergeCells count="89">
    <mergeCell ref="A16:A17"/>
    <mergeCell ref="U2:U3"/>
    <mergeCell ref="A2:A3"/>
    <mergeCell ref="C2:C3"/>
    <mergeCell ref="BT2:BT3"/>
    <mergeCell ref="E2:E3"/>
    <mergeCell ref="BE2:BE3"/>
    <mergeCell ref="W2:W3"/>
    <mergeCell ref="BG2:BG3"/>
    <mergeCell ref="BQ2:BQ3"/>
    <mergeCell ref="A22:A23"/>
    <mergeCell ref="BS2:BS3"/>
    <mergeCell ref="A20:A21"/>
    <mergeCell ref="AA2:AA3"/>
    <mergeCell ref="AC2:AC3"/>
    <mergeCell ref="AM2:AM3"/>
    <mergeCell ref="AO2:AO3"/>
    <mergeCell ref="V2:V3"/>
    <mergeCell ref="X2:X3"/>
    <mergeCell ref="BD2:BD3"/>
    <mergeCell ref="AV2:AV3"/>
    <mergeCell ref="N2:N3"/>
    <mergeCell ref="AX2:AX3"/>
    <mergeCell ref="P2:P3"/>
    <mergeCell ref="F2:F3"/>
    <mergeCell ref="H2:H3"/>
    <mergeCell ref="BH2:BH3"/>
    <mergeCell ref="BJ2:BJ3"/>
    <mergeCell ref="A26:A27"/>
    <mergeCell ref="AF2:AF3"/>
    <mergeCell ref="K2:K3"/>
    <mergeCell ref="AH2:AH3"/>
    <mergeCell ref="A8:A9"/>
    <mergeCell ref="O2:O3"/>
    <mergeCell ref="Q2:Q3"/>
    <mergeCell ref="A10:A11"/>
    <mergeCell ref="AI2:AI3"/>
    <mergeCell ref="AK2:AK3"/>
    <mergeCell ref="AW2:AW3"/>
    <mergeCell ref="S2:S3"/>
    <mergeCell ref="BA2:BA3"/>
    <mergeCell ref="BC2:BC3"/>
    <mergeCell ref="BM2:BM3"/>
    <mergeCell ref="BO2:BO3"/>
    <mergeCell ref="A36:A37"/>
    <mergeCell ref="B2:B3"/>
    <mergeCell ref="A6:A7"/>
    <mergeCell ref="D2:D3"/>
    <mergeCell ref="BP2:BP3"/>
    <mergeCell ref="A12:A13"/>
    <mergeCell ref="Z2:Z3"/>
    <mergeCell ref="AB2:AB3"/>
    <mergeCell ref="AD2:AD3"/>
    <mergeCell ref="T2:T3"/>
    <mergeCell ref="A14:A15"/>
    <mergeCell ref="AN2:AN3"/>
    <mergeCell ref="AP2:AP3"/>
    <mergeCell ref="A4:A5"/>
    <mergeCell ref="AR2:AR3"/>
    <mergeCell ref="AT2:AT3"/>
    <mergeCell ref="BF2:BF3"/>
    <mergeCell ref="A38:A39"/>
    <mergeCell ref="G2:G3"/>
    <mergeCell ref="I2:I3"/>
    <mergeCell ref="BI2:BI3"/>
    <mergeCell ref="A24:A25"/>
    <mergeCell ref="M2:M3"/>
    <mergeCell ref="AE2:AE3"/>
    <mergeCell ref="AG2:AG3"/>
    <mergeCell ref="Y2:Y3"/>
    <mergeCell ref="AQ2:AQ3"/>
    <mergeCell ref="AS2:AS3"/>
    <mergeCell ref="A18:A19"/>
    <mergeCell ref="AJ2:AJ3"/>
    <mergeCell ref="AY2:AY3"/>
    <mergeCell ref="A32:A33"/>
    <mergeCell ref="BK2:BK3"/>
    <mergeCell ref="AZ2:AZ3"/>
    <mergeCell ref="R2:R3"/>
    <mergeCell ref="BB2:BB3"/>
    <mergeCell ref="J2:J3"/>
    <mergeCell ref="L2:L3"/>
    <mergeCell ref="BL2:BL3"/>
    <mergeCell ref="BN2:BN3"/>
    <mergeCell ref="A34:A35"/>
    <mergeCell ref="A28:A29"/>
    <mergeCell ref="BR2:BR3"/>
    <mergeCell ref="A30:A31"/>
    <mergeCell ref="AL2:AL3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Q20"/>
  <sheetViews>
    <sheetView workbookViewId="0">
      <selection activeCell="D14" sqref="D14"/>
    </sheetView>
  </sheetViews>
  <sheetFormatPr baseColWidth="8" defaultColWidth="8.77734375" defaultRowHeight="14.4"/>
  <cols>
    <col min="1" max="1" customWidth="true" style="21" width="24.0"/>
    <col min="2" max="2" customWidth="true" style="21" width="22.0"/>
    <col min="3" max="3" customWidth="true" style="21" width="7.0"/>
    <col min="4" max="4" customWidth="true" style="21" width="28.0"/>
    <col min="5" max="5" customWidth="true" style="21" width="7.0"/>
    <col min="6" max="6" customWidth="true" style="21" width="10.109375"/>
    <col min="7" max="7" customWidth="true" style="21" width="24.0"/>
    <col min="8" max="8" customWidth="true" style="21" width="22.0"/>
    <col min="9" max="9" customWidth="true" style="21" width="7.0"/>
    <col min="10" max="10" customWidth="true" style="21" width="28.0"/>
    <col min="11" max="11" customWidth="true" style="21" width="7.0"/>
    <col min="12" max="12" customWidth="true" style="21" width="12.0"/>
    <col min="13" max="13" customWidth="true" style="21" width="24.0"/>
    <col min="14" max="14" customWidth="true" style="21" width="22.0"/>
    <col min="15" max="15" customWidth="true" style="21" width="12.0"/>
    <col min="16" max="16" customWidth="true" style="21" width="28.0"/>
    <col min="17" max="17" customWidth="true" style="21" width="7.0"/>
  </cols>
  <sheetData>
    <row r="1" ht="40.95" customHeight="1" s="21">
      <c r="A1" s="820" t="inlineStr">
        <is>
          <t>2026年1-7月全省累计完成城市客运量情况</t>
        </is>
      </c>
      <c r="G1" s="820" t="inlineStr">
        <is>
          <t>2025年1-12月全省累计完成城市客运量情况</t>
        </is>
      </c>
      <c r="M1" s="820" t="inlineStr">
        <is>
          <t>2024年1-12月全省累计完成城市客运量情况</t>
        </is>
      </c>
    </row>
    <row r="2" ht="46.05" customFormat="1" customHeight="1" s="215">
      <c r="A2" s="1283" t="inlineStr">
        <is>
          <t>分类</t>
        </is>
      </c>
      <c r="B2" s="53" t="inlineStr">
        <is>
          <t>累计客运量（万人次）</t>
        </is>
      </c>
      <c r="C2" s="1283" t="inlineStr">
        <is>
          <t>同比</t>
        </is>
      </c>
      <c r="D2" s="53" t="inlineStr">
        <is>
          <t>累计周转量    （万人公里）</t>
        </is>
      </c>
      <c r="E2" s="1283" t="inlineStr">
        <is>
          <t>同比</t>
        </is>
      </c>
      <c r="G2" s="1283" t="inlineStr">
        <is>
          <t>分类</t>
        </is>
      </c>
      <c r="H2" s="53" t="inlineStr">
        <is>
          <t>累计客运量（万人次）</t>
        </is>
      </c>
      <c r="I2" s="1283" t="inlineStr">
        <is>
          <t>同比</t>
        </is>
      </c>
      <c r="J2" s="53" t="inlineStr">
        <is>
          <t>累计周转量    （万人公里）</t>
        </is>
      </c>
      <c r="K2" s="1283" t="inlineStr">
        <is>
          <t>同比</t>
        </is>
      </c>
      <c r="M2" s="1283" t="inlineStr">
        <is>
          <t>分类</t>
        </is>
      </c>
      <c r="N2" s="53" t="inlineStr">
        <is>
          <t>累计客运量（万人次）</t>
        </is>
      </c>
      <c r="O2" s="1283" t="inlineStr">
        <is>
          <t>同比</t>
        </is>
      </c>
      <c r="P2" s="53" t="inlineStr">
        <is>
          <t>累计周转量    （万人公里）</t>
        </is>
      </c>
      <c r="Q2" s="1283" t="inlineStr">
        <is>
          <t>同比</t>
        </is>
      </c>
    </row>
    <row r="3" ht="30" customFormat="1" customHeight="1" s="215">
      <c r="A3" s="1284" t="inlineStr">
        <is>
          <t>总客运量</t>
        </is>
      </c>
      <c r="B3" s="1888" t="n">
        <v>237412.33</v>
      </c>
      <c r="C3" s="69" t="n">
        <v>-0.00441924319915066</v>
      </c>
      <c r="D3" s="1888" t="n">
        <v>1479655.1</v>
      </c>
      <c r="E3" s="69" t="n">
        <v>0.00332824595148473</v>
      </c>
      <c r="G3" s="1284" t="inlineStr">
        <is>
          <t>总客运量</t>
        </is>
      </c>
      <c r="H3" s="1888" t="n">
        <v>406134.84</v>
      </c>
      <c r="I3" s="69" t="n">
        <v>-0.0718166057807587</v>
      </c>
      <c r="J3" s="1888" t="n">
        <v>2523638.75</v>
      </c>
      <c r="K3" s="69" t="n">
        <v>-0.0582211922473912</v>
      </c>
      <c r="M3" s="1284" t="inlineStr">
        <is>
          <t>总客运量</t>
        </is>
      </c>
      <c r="N3" s="1888" t="n">
        <v>434582.04</v>
      </c>
      <c r="O3" s="69" t="n"/>
      <c r="P3" s="1888">
        <f>P4+P5+P8+P9</f>
        <v/>
      </c>
      <c r="Q3" s="69" t="n"/>
    </row>
    <row r="4" ht="27" customFormat="1" customHeight="1" s="215">
      <c r="A4" s="1284" t="inlineStr">
        <is>
          <t>城市公交</t>
        </is>
      </c>
      <c r="B4" s="1888" t="n">
        <v>88266.88</v>
      </c>
      <c r="C4" s="69" t="n">
        <v>-0.0498221058137506</v>
      </c>
      <c r="D4" s="1888" t="n">
        <v>455112.93</v>
      </c>
      <c r="E4" s="69" t="n">
        <v>-0.0236527820921856</v>
      </c>
      <c r="G4" s="1284" t="inlineStr">
        <is>
          <t>城市公交</t>
        </is>
      </c>
      <c r="H4" s="1888" t="n">
        <v>157305.77</v>
      </c>
      <c r="I4" s="69" t="n">
        <v>-0.102153029976829</v>
      </c>
      <c r="J4" s="1888" t="n">
        <v>796652.14</v>
      </c>
      <c r="K4" s="69" t="n">
        <v>-0.100759611989284</v>
      </c>
      <c r="M4" s="1284" t="inlineStr">
        <is>
          <t>城市公交</t>
        </is>
      </c>
      <c r="N4" s="1888" t="n">
        <v>175203.32</v>
      </c>
      <c r="O4" s="69" t="n"/>
      <c r="P4" s="1888" t="n">
        <v>885916.77</v>
      </c>
      <c r="Q4" s="69" t="n"/>
    </row>
    <row r="5" ht="34.05" customFormat="1" customHeight="1" s="215">
      <c r="A5" s="1284" t="inlineStr">
        <is>
          <t>城市出租车</t>
        </is>
      </c>
      <c r="B5" s="1889" t="n">
        <v>65023.55</v>
      </c>
      <c r="C5" s="73" t="n">
        <v>0.0659378183335886</v>
      </c>
      <c r="D5" s="1889" t="n">
        <v>332115.83</v>
      </c>
      <c r="E5" s="69" t="n">
        <v>0.0463380261189563</v>
      </c>
      <c r="G5" s="1284" t="inlineStr">
        <is>
          <t>城市出租车</t>
        </is>
      </c>
      <c r="H5" s="1889" t="n">
        <v>103446.69</v>
      </c>
      <c r="I5" s="69" t="n">
        <v>-0.09643452749001399</v>
      </c>
      <c r="J5" s="1889" t="n">
        <v>534518.27</v>
      </c>
      <c r="K5" s="69" t="n">
        <v>-0.09453152323525491</v>
      </c>
      <c r="M5" s="1284" t="inlineStr">
        <is>
          <t>城市出租车</t>
        </is>
      </c>
      <c r="N5" s="1889">
        <f>N6+N7</f>
        <v/>
      </c>
      <c r="O5" s="73" t="n"/>
      <c r="P5" s="1889">
        <f>SUM(P6:P7)</f>
        <v/>
      </c>
      <c r="Q5" s="69" t="n"/>
    </row>
    <row r="6" ht="36" customFormat="1" customHeight="1" s="215">
      <c r="A6" s="1284" t="inlineStr">
        <is>
          <t xml:space="preserve">  其中：城市巡游出租车</t>
        </is>
      </c>
      <c r="B6" s="1888" t="n">
        <v>38641.26</v>
      </c>
      <c r="C6" s="69" t="n">
        <v>-0.10021851123619</v>
      </c>
      <c r="D6" s="1888" t="n">
        <v>197337.47</v>
      </c>
      <c r="E6" s="69" t="n">
        <v>-0.117090218841305</v>
      </c>
      <c r="G6" s="1284" t="inlineStr">
        <is>
          <t xml:space="preserve">  其中：城市巡游出租车</t>
        </is>
      </c>
      <c r="H6" s="1888" t="n">
        <v>71065.37</v>
      </c>
      <c r="I6" s="69" t="n">
        <v>-0.0912891313298707</v>
      </c>
      <c r="J6" s="1888" t="n">
        <v>367362.56</v>
      </c>
      <c r="K6" s="69" t="n">
        <v>-0.0886031531491301</v>
      </c>
      <c r="M6" s="1284" t="inlineStr">
        <is>
          <t xml:space="preserve">  其中：城市巡游出租车</t>
        </is>
      </c>
      <c r="N6" s="1888" t="n">
        <v>78204.60000000001</v>
      </c>
      <c r="O6" s="69" t="n"/>
      <c r="P6" s="1888" t="n">
        <v>403076.4</v>
      </c>
      <c r="Q6" s="69" t="n"/>
    </row>
    <row r="7" ht="30" customFormat="1" customHeight="1" s="215">
      <c r="A7" s="1284" t="inlineStr">
        <is>
          <t xml:space="preserve">  城市网约车</t>
        </is>
      </c>
      <c r="B7" s="1888" t="n">
        <v>26382.29</v>
      </c>
      <c r="C7" s="69" t="n">
        <v>0.461128925958539</v>
      </c>
      <c r="D7" s="1888" t="n">
        <v>134778.36</v>
      </c>
      <c r="E7" s="69" t="n">
        <v>0.435343882887805</v>
      </c>
      <c r="G7" s="1284" t="inlineStr">
        <is>
          <t xml:space="preserve">  城市网约车</t>
        </is>
      </c>
      <c r="H7" s="1888" t="n">
        <v>32381.32</v>
      </c>
      <c r="I7" s="69" t="n">
        <v>-0.107525065038044</v>
      </c>
      <c r="J7" s="1888" t="n">
        <v>167155.71</v>
      </c>
      <c r="K7" s="69" t="n">
        <v>-0.107293274289419</v>
      </c>
      <c r="M7" s="1284" t="inlineStr">
        <is>
          <t xml:space="preserve">  城市网约车</t>
        </is>
      </c>
      <c r="N7" s="1888" t="n">
        <v>33305.82</v>
      </c>
      <c r="O7" s="69" t="n"/>
      <c r="P7" s="1888" t="n">
        <v>171839.4</v>
      </c>
      <c r="Q7" s="69" t="n"/>
    </row>
    <row r="8" ht="31.05" customFormat="1" customHeight="1" s="215">
      <c r="A8" s="1284" t="inlineStr">
        <is>
          <t>轨道</t>
        </is>
      </c>
      <c r="B8" s="1888" t="n">
        <v>83788</v>
      </c>
      <c r="C8" s="69" t="n">
        <v>-0.00515210292047485</v>
      </c>
      <c r="D8" s="1888" t="n">
        <v>691291.09</v>
      </c>
      <c r="E8" s="69" t="n">
        <v>0.00184530022268969</v>
      </c>
      <c r="G8" s="1284" t="inlineStr">
        <is>
          <t>轨道</t>
        </is>
      </c>
      <c r="H8" s="1888" t="n">
        <v>144824.79</v>
      </c>
      <c r="I8" s="69" t="n">
        <v>-0.0165609809130047</v>
      </c>
      <c r="J8" s="1888" t="n">
        <v>1190572.53</v>
      </c>
      <c r="K8" s="69" t="n">
        <v>-0.00897625526071066</v>
      </c>
      <c r="M8" s="1284" t="inlineStr">
        <is>
          <t>轨道</t>
        </is>
      </c>
      <c r="N8" s="1888" t="n">
        <v>147263.62</v>
      </c>
      <c r="O8" s="69" t="n"/>
      <c r="P8" s="1888" t="n">
        <v>1201356.21</v>
      </c>
      <c r="Q8" s="69" t="n"/>
    </row>
    <row r="9" ht="28.05" customFormat="1" customHeight="1" s="215">
      <c r="A9" s="62" t="inlineStr">
        <is>
          <t>轮渡</t>
        </is>
      </c>
      <c r="B9" s="1890" t="n">
        <v>333.9</v>
      </c>
      <c r="C9" s="69" t="n">
        <v>-0.0401862711279752</v>
      </c>
      <c r="D9" s="1890" t="n">
        <v>1135.25</v>
      </c>
      <c r="E9" s="78" t="n">
        <v>-0.0402012174501183</v>
      </c>
      <c r="G9" s="62" t="inlineStr">
        <is>
          <t>轮渡</t>
        </is>
      </c>
      <c r="H9" s="1890" t="n">
        <v>557.59</v>
      </c>
      <c r="I9" s="69" t="n">
        <v>-0.0778759013031685</v>
      </c>
      <c r="J9" s="1890" t="n">
        <v>1895.81</v>
      </c>
      <c r="K9" s="69" t="n">
        <v>-0.07787754387330249</v>
      </c>
      <c r="M9" s="62" t="inlineStr">
        <is>
          <t>轮渡</t>
        </is>
      </c>
      <c r="N9" s="1890" t="n">
        <v>604.6799999999999</v>
      </c>
      <c r="O9" s="69" t="n"/>
      <c r="P9" s="1890" t="n">
        <v>2055.92</v>
      </c>
      <c r="Q9" s="78" t="n"/>
    </row>
    <row r="10" ht="24" customHeight="1" s="21"/>
    <row r="11"/>
    <row r="12" ht="40.95" customHeight="1" s="21">
      <c r="A12" s="821" t="inlineStr">
        <is>
          <t>2026年7月全省完成城市客运量情况</t>
        </is>
      </c>
      <c r="G12" s="820" t="inlineStr">
        <is>
          <t>2025年1-12月全省累计完成城市客运量情况</t>
        </is>
      </c>
      <c r="M12" s="2008" t="n"/>
    </row>
    <row r="13" ht="46.05" customFormat="1" customHeight="1" s="215">
      <c r="A13" s="1283" t="inlineStr">
        <is>
          <t>分类</t>
        </is>
      </c>
      <c r="B13" s="53" t="inlineStr">
        <is>
          <t>客运量（万人次）</t>
        </is>
      </c>
      <c r="C13" s="1283" t="inlineStr">
        <is>
          <t>同比</t>
        </is>
      </c>
      <c r="D13" s="53" t="inlineStr">
        <is>
          <t>周转量（万人公里）</t>
        </is>
      </c>
      <c r="E13" s="1283" t="inlineStr">
        <is>
          <t>同比</t>
        </is>
      </c>
      <c r="G13" s="1283" t="inlineStr">
        <is>
          <t>分类</t>
        </is>
      </c>
      <c r="H13" s="53" t="inlineStr">
        <is>
          <t>累计客运量（万人次）</t>
        </is>
      </c>
      <c r="I13" s="1283" t="inlineStr">
        <is>
          <t>同比</t>
        </is>
      </c>
      <c r="J13" s="53" t="inlineStr">
        <is>
          <t>累计周转量    （万人公里）</t>
        </is>
      </c>
      <c r="K13" s="1283" t="inlineStr">
        <is>
          <t>同比</t>
        </is>
      </c>
      <c r="M13" s="1283" t="n"/>
      <c r="N13" s="53" t="n"/>
      <c r="O13" s="1283" t="n"/>
      <c r="P13" s="53" t="n"/>
      <c r="Q13" s="1283" t="n"/>
    </row>
    <row r="14" ht="30" customFormat="1" customHeight="1" s="215">
      <c r="A14" s="1284" t="inlineStr">
        <is>
          <t>总客运量</t>
        </is>
      </c>
      <c r="B14" s="1888" t="n">
        <v>33068.03</v>
      </c>
      <c r="C14" s="69" t="n">
        <v>0.03900931613592418</v>
      </c>
      <c r="D14" s="1888" t="n">
        <v>206194.82</v>
      </c>
      <c r="E14" s="69" t="n">
        <v>0.04315760711441241</v>
      </c>
      <c r="G14" s="1284" t="inlineStr">
        <is>
          <t>总客运量</t>
        </is>
      </c>
      <c r="H14" s="1888" t="n">
        <v>406134.84</v>
      </c>
      <c r="I14" s="69" t="n">
        <v>-0.0718166057807587</v>
      </c>
      <c r="J14" s="1888" t="n">
        <v>2523638.75</v>
      </c>
      <c r="K14" s="69" t="n">
        <v>-0.0582211922473912</v>
      </c>
      <c r="L14" s="2009">
        <f>H14/M14-1</f>
        <v/>
      </c>
      <c r="M14" s="1888">
        <f>M15+M16+M19+M20</f>
        <v/>
      </c>
      <c r="N14" s="1888">
        <f>J14/O14-1</f>
        <v/>
      </c>
      <c r="O14" s="69">
        <f>O15+O16+O19+O20</f>
        <v/>
      </c>
      <c r="P14" s="1285" t="n"/>
      <c r="Q14" s="69" t="n"/>
    </row>
    <row r="15" ht="27" customFormat="1" customHeight="1" s="215">
      <c r="A15" s="1284" t="inlineStr">
        <is>
          <t>城市公交</t>
        </is>
      </c>
      <c r="B15" s="1888" t="n">
        <v>11508.07</v>
      </c>
      <c r="C15" s="69" t="n">
        <v>-0.005406792888546397</v>
      </c>
      <c r="D15" s="1888" t="n">
        <v>59265.28</v>
      </c>
      <c r="E15" s="69" t="n">
        <v>0.008475990931671618</v>
      </c>
      <c r="G15" s="1284" t="inlineStr">
        <is>
          <t>城市公交</t>
        </is>
      </c>
      <c r="H15" s="1888" t="n">
        <v>157305.77</v>
      </c>
      <c r="I15" s="69" t="n">
        <v>-0.102153029976829</v>
      </c>
      <c r="J15" s="1888" t="n">
        <v>796652.14</v>
      </c>
      <c r="K15" s="69" t="n">
        <v>-0.100759611989284</v>
      </c>
      <c r="L15" s="2009">
        <f>H15/M15-1</f>
        <v/>
      </c>
      <c r="M15" s="1888" t="n">
        <v>175203.32</v>
      </c>
      <c r="N15" s="1888">
        <f>J15/O15-1</f>
        <v/>
      </c>
      <c r="O15" s="69" t="n">
        <v>885916.77</v>
      </c>
      <c r="P15" s="1285" t="n"/>
      <c r="Q15" s="69" t="n"/>
    </row>
    <row r="16" ht="34.05" customFormat="1" customHeight="1" s="215">
      <c r="A16" s="1284" t="inlineStr">
        <is>
          <t>城市出租车</t>
        </is>
      </c>
      <c r="B16" s="1889" t="n">
        <v>9782.079999999998</v>
      </c>
      <c r="C16" s="73" t="n">
        <v>0.1437604647029653</v>
      </c>
      <c r="D16" s="1889" t="n">
        <v>50127.74000000002</v>
      </c>
      <c r="E16" s="69" t="n">
        <v>0.1372781322841374</v>
      </c>
      <c r="G16" s="1284" t="inlineStr">
        <is>
          <t>城市出租车</t>
        </is>
      </c>
      <c r="H16" s="1889" t="n">
        <v>103446.69</v>
      </c>
      <c r="I16" s="69" t="n">
        <v>-0.09643452749001399</v>
      </c>
      <c r="J16" s="1889" t="n">
        <v>534518.27</v>
      </c>
      <c r="K16" s="69" t="n">
        <v>-0.09453152323525491</v>
      </c>
      <c r="L16" s="2009">
        <f>H16/M16-1</f>
        <v/>
      </c>
      <c r="M16" s="1888">
        <f>M17+M18</f>
        <v/>
      </c>
      <c r="N16" s="1889">
        <f>J16/O16-1</f>
        <v/>
      </c>
      <c r="O16" s="73">
        <f>O17+O18</f>
        <v/>
      </c>
      <c r="P16" s="1286" t="n"/>
      <c r="Q16" s="69" t="n"/>
    </row>
    <row r="17" ht="36" customFormat="1" customHeight="1" s="215">
      <c r="A17" s="1284" t="inlineStr">
        <is>
          <t xml:space="preserve">  其中：城市巡游出租车</t>
        </is>
      </c>
      <c r="B17" s="1888" t="n">
        <v>5351.24</v>
      </c>
      <c r="C17" s="69" t="n">
        <v>-0.07516237076876819</v>
      </c>
      <c r="D17" s="1888" t="n">
        <v>27422.13</v>
      </c>
      <c r="E17" s="69" t="n">
        <v>-0.08040437602302097</v>
      </c>
      <c r="G17" s="1284" t="inlineStr">
        <is>
          <t xml:space="preserve">  其中：城市巡游出租车</t>
        </is>
      </c>
      <c r="H17" s="1888" t="n">
        <v>71065.37</v>
      </c>
      <c r="I17" s="69" t="n">
        <v>-0.0912891313298707</v>
      </c>
      <c r="J17" s="1888" t="n">
        <v>367362.56</v>
      </c>
      <c r="K17" s="69" t="n">
        <v>-0.0886031531491301</v>
      </c>
      <c r="L17" s="2009">
        <f>H17/M17-1</f>
        <v/>
      </c>
      <c r="M17" s="1888" t="n">
        <v>78204.60000000001</v>
      </c>
      <c r="N17" s="1888">
        <f>J17/O17-1</f>
        <v/>
      </c>
      <c r="O17" s="69" t="n">
        <v>403076.4</v>
      </c>
      <c r="P17" s="1285" t="n"/>
      <c r="Q17" s="69" t="n"/>
    </row>
    <row r="18" ht="30" customFormat="1" customHeight="1" s="215">
      <c r="A18" s="1284" t="inlineStr">
        <is>
          <t xml:space="preserve">  城市网约车</t>
        </is>
      </c>
      <c r="B18" s="1888" t="n">
        <v>4430.839999999997</v>
      </c>
      <c r="C18" s="69" t="n">
        <v>0.6016512315555806</v>
      </c>
      <c r="D18" s="1888" t="n">
        <v>22705.61000000002</v>
      </c>
      <c r="E18" s="69" t="n">
        <v>0.5925748237553439</v>
      </c>
      <c r="G18" s="1284" t="inlineStr">
        <is>
          <t xml:space="preserve">  城市网约车</t>
        </is>
      </c>
      <c r="H18" s="1888" t="n">
        <v>32381.32</v>
      </c>
      <c r="I18" s="69" t="n">
        <v>-0.107525065038044</v>
      </c>
      <c r="J18" s="1888" t="n">
        <v>167155.71</v>
      </c>
      <c r="K18" s="69" t="n">
        <v>-0.107293274289419</v>
      </c>
      <c r="L18" s="2009">
        <f>H18/M18-1</f>
        <v/>
      </c>
      <c r="M18" s="1888" t="n">
        <v>36282.61</v>
      </c>
      <c r="N18" s="1888">
        <f>J18/O18-1</f>
        <v/>
      </c>
      <c r="O18" s="69" t="n">
        <v>187245.94</v>
      </c>
      <c r="P18" s="1285" t="n"/>
      <c r="Q18" s="69" t="n"/>
    </row>
    <row r="19" ht="31.05" customFormat="1" customHeight="1" s="215">
      <c r="A19" s="1284" t="inlineStr">
        <is>
          <t>轨道</t>
        </is>
      </c>
      <c r="B19" s="1888" t="n">
        <v>11731.83</v>
      </c>
      <c r="C19" s="69" t="n">
        <v>0.006339895967719889</v>
      </c>
      <c r="D19" s="1888" t="n">
        <v>96645.23</v>
      </c>
      <c r="E19" s="69" t="n">
        <v>0.02091106522565145</v>
      </c>
      <c r="G19" s="1284" t="inlineStr">
        <is>
          <t>轨道</t>
        </is>
      </c>
      <c r="H19" s="1888" t="n">
        <v>144824.79</v>
      </c>
      <c r="I19" s="69" t="n">
        <v>-0.0165609809130047</v>
      </c>
      <c r="J19" s="1888" t="n">
        <v>1190572.53</v>
      </c>
      <c r="K19" s="69" t="n">
        <v>-0.00897625526071066</v>
      </c>
      <c r="M19" s="1888" t="n">
        <v>147263.62</v>
      </c>
      <c r="N19" s="1285" t="n"/>
      <c r="O19" s="69" t="n">
        <v>1201356.21</v>
      </c>
      <c r="P19" s="1285" t="n"/>
      <c r="Q19" s="69" t="n"/>
    </row>
    <row r="20" ht="28.05" customFormat="1" customHeight="1" s="215">
      <c r="A20" s="62" t="inlineStr">
        <is>
          <t>轮渡</t>
        </is>
      </c>
      <c r="B20" s="1890" t="n">
        <v>46.05</v>
      </c>
      <c r="C20" s="69" t="n">
        <v>0.01454064771976205</v>
      </c>
      <c r="D20" s="1890" t="n">
        <v>156.57</v>
      </c>
      <c r="E20" s="78" t="n">
        <v>0.01451435236182186</v>
      </c>
      <c r="G20" s="62" t="inlineStr">
        <is>
          <t>轮渡</t>
        </is>
      </c>
      <c r="H20" s="1890" t="n">
        <v>557.59</v>
      </c>
      <c r="I20" s="69" t="n">
        <v>-0.0778759013031685</v>
      </c>
      <c r="J20" s="1890" t="n">
        <v>1895.81</v>
      </c>
      <c r="K20" s="69" t="n">
        <v>-0.07787754387330249</v>
      </c>
      <c r="M20" s="1890" t="n">
        <v>604.6799999999999</v>
      </c>
      <c r="N20" s="1890" t="n"/>
      <c r="O20" s="69" t="n">
        <v>2055.92</v>
      </c>
      <c r="P20" s="1890" t="n"/>
      <c r="Q20" s="78" t="n"/>
    </row>
  </sheetData>
  <mergeCells count="6">
    <mergeCell ref="A12:E12"/>
    <mergeCell ref="M12:Q12"/>
    <mergeCell ref="G12:K12"/>
    <mergeCell ref="G1:K1"/>
    <mergeCell ref="A1:E1"/>
    <mergeCell ref="M1:Q1"/>
  </mergeCells>
  <pageMargins left="0.75" right="0.75" top="1" bottom="1" header="0.5" footer="0.5"/>
  <pageSetup orientation="portrait" paperSize="9" scale="96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Y89"/>
  <sheetViews>
    <sheetView topLeftCell="B37" zoomScale="90" zoomScaleNormal="90" workbookViewId="0">
      <selection activeCell="A68" sqref="A68:Y68"/>
    </sheetView>
  </sheetViews>
  <sheetFormatPr baseColWidth="8" defaultColWidth="8.77734375" defaultRowHeight="14.4"/>
  <cols>
    <col min="1" max="1" customWidth="true" style="21" width="7.0"/>
    <col min="2" max="2" customWidth="true" style="21" width="18.0"/>
    <col min="3" max="3" customWidth="true" style="21" width="11.0"/>
    <col min="4" max="4" customWidth="true" style="21" width="12.0"/>
    <col min="5" max="5" customWidth="true" style="21" width="7.0"/>
    <col min="6" max="6" customWidth="true" style="21" width="11.0"/>
    <col min="7" max="7" customWidth="true" style="21" width="12.0"/>
    <col min="8" max="8" customWidth="true" style="21" width="11.0"/>
    <col min="9" max="9" customWidth="true" style="21" width="12.0"/>
    <col min="10" max="10" bestFit="true" customWidth="true" style="21" width="7.0"/>
    <col min="11" max="11" customWidth="true" style="21" width="11.0"/>
    <col min="12" max="12" bestFit="true" customWidth="true" style="21" width="12.0"/>
    <col min="13" max="13" customWidth="true" style="21" width="11.0"/>
    <col min="14" max="14" customWidth="true" style="21" width="12.0"/>
    <col min="15" max="15" customWidth="true" style="21" width="7.0"/>
    <col min="16" max="16" customWidth="true" style="21" width="11.0"/>
    <col min="17" max="17" customWidth="true" style="21" width="14.0"/>
    <col min="18" max="18" customWidth="true" style="21" width="11.0"/>
    <col min="19" max="19" customWidth="true" style="21" width="12.0"/>
    <col min="20" max="20" customWidth="true" style="21" width="7.0"/>
    <col min="21" max="21" customWidth="true" style="21" width="11.0"/>
    <col min="22" max="22" customWidth="true" style="21" width="12.0"/>
    <col min="23" max="23" customWidth="true" style="21" width="7.0"/>
    <col min="24" max="24" bestFit="true" customWidth="true" style="21" width="12.0"/>
    <col min="25" max="25" customWidth="true" style="21" width="7.0"/>
  </cols>
  <sheetData>
    <row r="1" ht="27" customHeight="1" s="21">
      <c r="A1" s="822" t="inlineStr">
        <is>
          <t>城市客运客运量分市州1-7月累计情况</t>
        </is>
      </c>
    </row>
    <row r="2" ht="19.05" customHeight="1" s="21">
      <c r="A2" s="823" t="inlineStr">
        <is>
          <t>单位：万人次</t>
        </is>
      </c>
    </row>
    <row r="3" ht="19.05" customHeight="1" s="21">
      <c r="A3" s="2076" t="n"/>
      <c r="B3" s="825" t="inlineStr">
        <is>
          <t>城市客运总量</t>
        </is>
      </c>
      <c r="C3" s="2026" t="n"/>
      <c r="D3" s="2077" t="n"/>
      <c r="E3" s="2077" t="n"/>
      <c r="F3" s="1960" t="n"/>
      <c r="G3" s="825" t="inlineStr">
        <is>
          <t>城市公交城市客运量</t>
        </is>
      </c>
      <c r="H3" s="2026" t="n"/>
      <c r="I3" s="2077" t="n"/>
      <c r="J3" s="2077" t="n"/>
      <c r="K3" s="1960" t="n"/>
      <c r="L3" s="825" t="inlineStr">
        <is>
          <t>巡游出租城市客运量</t>
        </is>
      </c>
      <c r="M3" s="2026" t="n"/>
      <c r="N3" s="2077" t="n"/>
      <c r="O3" s="2077" t="n"/>
      <c r="P3" s="1960" t="n"/>
      <c r="Q3" s="825" t="inlineStr">
        <is>
          <t>网约车城市客运量</t>
        </is>
      </c>
      <c r="R3" s="2026" t="n"/>
      <c r="S3" s="2077" t="n"/>
      <c r="T3" s="2077" t="n"/>
      <c r="U3" s="1960" t="n"/>
      <c r="V3" s="825" t="inlineStr">
        <is>
          <t>轨道客运量</t>
        </is>
      </c>
      <c r="W3" s="2036" t="n"/>
      <c r="X3" s="825" t="inlineStr">
        <is>
          <t>轮渡客运量</t>
        </is>
      </c>
      <c r="Y3" s="2036" t="n"/>
    </row>
    <row r="4" ht="33" customFormat="1" customHeight="1" s="93">
      <c r="A4" s="1954" t="n"/>
      <c r="B4" s="216" t="inlineStr">
        <is>
          <t>城市总客运量</t>
        </is>
      </c>
      <c r="C4" s="216" t="inlineStr">
        <is>
          <t>排名</t>
        </is>
      </c>
      <c r="D4" s="216" t="inlineStr">
        <is>
          <t>占全省比例</t>
        </is>
      </c>
      <c r="E4" s="216" t="inlineStr">
        <is>
          <t>增速</t>
        </is>
      </c>
      <c r="F4" s="216" t="inlineStr">
        <is>
          <t>增速排名</t>
        </is>
      </c>
      <c r="G4" s="216" t="inlineStr">
        <is>
          <t>其中：公交</t>
        </is>
      </c>
      <c r="H4" s="216" t="inlineStr">
        <is>
          <t>排名</t>
        </is>
      </c>
      <c r="I4" s="216" t="inlineStr">
        <is>
          <t>占全省比例</t>
        </is>
      </c>
      <c r="J4" s="216" t="inlineStr">
        <is>
          <t>增速</t>
        </is>
      </c>
      <c r="K4" s="216" t="inlineStr">
        <is>
          <t>增速排名</t>
        </is>
      </c>
      <c r="L4" s="216" t="inlineStr">
        <is>
          <t>其中：出租</t>
        </is>
      </c>
      <c r="M4" s="216" t="inlineStr">
        <is>
          <t>排名</t>
        </is>
      </c>
      <c r="N4" s="216" t="inlineStr">
        <is>
          <t>占全省比例</t>
        </is>
      </c>
      <c r="O4" s="216" t="inlineStr">
        <is>
          <t>增速</t>
        </is>
      </c>
      <c r="P4" s="216" t="inlineStr">
        <is>
          <t>增速排名</t>
        </is>
      </c>
      <c r="Q4" s="216" t="inlineStr">
        <is>
          <t>其中：出租</t>
        </is>
      </c>
      <c r="R4" s="216" t="inlineStr">
        <is>
          <t>排名</t>
        </is>
      </c>
      <c r="S4" s="216" t="inlineStr">
        <is>
          <t>占全省比例</t>
        </is>
      </c>
      <c r="T4" s="216" t="inlineStr">
        <is>
          <t>增速</t>
        </is>
      </c>
      <c r="U4" s="216" t="inlineStr">
        <is>
          <t>增速排名</t>
        </is>
      </c>
      <c r="V4" s="216" t="inlineStr">
        <is>
          <t>其中：轨道</t>
        </is>
      </c>
      <c r="W4" s="216" t="inlineStr">
        <is>
          <t>增速</t>
        </is>
      </c>
      <c r="X4" s="216" t="inlineStr">
        <is>
          <t>其中：轮渡</t>
        </is>
      </c>
      <c r="Y4" s="216" t="inlineStr">
        <is>
          <t>增速</t>
        </is>
      </c>
    </row>
    <row r="5" ht="24" customFormat="1" customHeight="1" s="215">
      <c r="A5" s="1283" t="inlineStr">
        <is>
          <t>全省</t>
        </is>
      </c>
      <c r="B5" s="1891">
        <f>G5+L5+Q5+V5+X5</f>
        <v/>
      </c>
      <c r="C5" s="2012" t="n"/>
      <c r="D5" s="219" t="n"/>
      <c r="E5" s="59" t="n">
        <v>-0.00441924319915077</v>
      </c>
      <c r="F5" s="2011" t="n"/>
      <c r="G5" s="1891">
        <f>SUM(G6:G22)</f>
        <v/>
      </c>
      <c r="H5" s="2021" t="n"/>
      <c r="I5" s="57" t="n"/>
      <c r="J5" s="31" t="n">
        <v>-0.0498221058137506</v>
      </c>
      <c r="K5" s="2011" t="n"/>
      <c r="L5" s="1891">
        <f>SUM(L6:L22)</f>
        <v/>
      </c>
      <c r="M5" s="2021" t="n"/>
      <c r="N5" s="57" t="n"/>
      <c r="O5" s="31" t="n">
        <v>-0.10021851123619</v>
      </c>
      <c r="P5" s="2011" t="n"/>
      <c r="Q5" s="1891">
        <f>SUM(Q6:Q22)</f>
        <v/>
      </c>
      <c r="R5" s="2021" t="n"/>
      <c r="S5" s="57" t="n"/>
      <c r="T5" s="31" t="n">
        <v>0.461128925958539</v>
      </c>
      <c r="U5" s="2011" t="n"/>
      <c r="V5" s="1891" t="n">
        <v>83788</v>
      </c>
      <c r="W5" s="76" t="n">
        <v>-0.00515210292047485</v>
      </c>
      <c r="X5" s="1891" t="n">
        <v>333.9</v>
      </c>
      <c r="Y5" s="76" t="n">
        <v>-0.0401862711279752</v>
      </c>
    </row>
    <row r="6" ht="25.05" customFormat="1" customHeight="1" s="215">
      <c r="A6" s="62" t="inlineStr">
        <is>
          <t>武汉</t>
        </is>
      </c>
      <c r="B6" s="1891" t="n">
        <v>135474.779894424</v>
      </c>
      <c r="C6" s="2012">
        <f>RANK(B6,B$6:B$22)</f>
        <v/>
      </c>
      <c r="D6" s="219">
        <f>B6/B$5</f>
        <v/>
      </c>
      <c r="E6" s="59" t="n">
        <v>-0.0238395427782188</v>
      </c>
      <c r="F6" s="2012">
        <f>RANK(E6,E$6:E$22)</f>
        <v/>
      </c>
      <c r="G6" s="1409" t="n">
        <v>32906.14</v>
      </c>
      <c r="H6" s="2012">
        <f>RANK(G6,G$6:G$22)</f>
        <v/>
      </c>
      <c r="I6" s="219">
        <f>G6/G$5</f>
        <v/>
      </c>
      <c r="J6" s="31" t="n">
        <v>-0.0415719946582706</v>
      </c>
      <c r="K6" s="2012">
        <f>RANK(J6,J$6:J$22)</f>
        <v/>
      </c>
      <c r="L6" s="1409" t="n">
        <v>7968</v>
      </c>
      <c r="M6" s="2012">
        <f>RANK(L6,L$6:L$22)</f>
        <v/>
      </c>
      <c r="N6" s="219">
        <f>L6/L$5</f>
        <v/>
      </c>
      <c r="O6" s="31" t="n">
        <v>-0.23670849698247</v>
      </c>
      <c r="P6" s="2012">
        <f>RANK(O6,O$6:O$22)</f>
        <v/>
      </c>
      <c r="Q6" s="1409" t="n">
        <v>10723.0798944242</v>
      </c>
      <c r="R6" s="2012">
        <f>RANK(Q6,Q$6:Q$22)</f>
        <v/>
      </c>
      <c r="S6" s="219">
        <f>Q6/Q$5</f>
        <v/>
      </c>
      <c r="T6" s="31" t="n">
        <v>0.103724336768693</v>
      </c>
      <c r="U6" s="2012">
        <f>RANK(T6,T$6:T$22)</f>
        <v/>
      </c>
      <c r="V6" s="1417" t="n">
        <v>83543.66</v>
      </c>
      <c r="W6" s="76" t="n">
        <v>-0.00481204827486481</v>
      </c>
      <c r="X6" s="1891" t="n">
        <v>333.9</v>
      </c>
      <c r="Y6" s="76" t="n">
        <v>-0.0401862711279752</v>
      </c>
    </row>
    <row r="7" ht="20.4" customFormat="1" customHeight="1" s="215">
      <c r="A7" s="62" t="inlineStr">
        <is>
          <t>黄石</t>
        </is>
      </c>
      <c r="B7" s="1891" t="n">
        <v>9135.639223153101</v>
      </c>
      <c r="C7" s="2012">
        <f>RANK(B7,B$6:B$22)</f>
        <v/>
      </c>
      <c r="D7" s="219">
        <f>B7/B$5</f>
        <v/>
      </c>
      <c r="E7" s="59" t="n">
        <v>-0.0958698152939174</v>
      </c>
      <c r="F7" s="2012">
        <f>RANK(E7,E$6:E$22)</f>
        <v/>
      </c>
      <c r="G7" s="1409" t="n">
        <v>6267.84</v>
      </c>
      <c r="H7" s="2012">
        <f>RANK(G7,G$6:G$22)</f>
        <v/>
      </c>
      <c r="I7" s="219">
        <f>G7/G$5</f>
        <v/>
      </c>
      <c r="J7" s="31" t="n">
        <v>-0.109765277687035</v>
      </c>
      <c r="K7" s="2012">
        <f>RANK(J7,J$6:J$22)</f>
        <v/>
      </c>
      <c r="L7" s="1409" t="n">
        <v>1868.89</v>
      </c>
      <c r="M7" s="2012">
        <f>RANK(L7,L$6:L$22)</f>
        <v/>
      </c>
      <c r="N7" s="219">
        <f>L7/L$5</f>
        <v/>
      </c>
      <c r="O7" s="31" t="n">
        <v>-0.16220323483001</v>
      </c>
      <c r="P7" s="2012">
        <f>RANK(O7,O$6:O$22)</f>
        <v/>
      </c>
      <c r="Q7" s="1409" t="n">
        <v>754.5692231531081</v>
      </c>
      <c r="R7" s="2012">
        <f>RANK(Q7,Q$6:Q$22)</f>
        <v/>
      </c>
      <c r="S7" s="219">
        <f>Q7/Q$5</f>
        <v/>
      </c>
      <c r="T7" s="31" t="n">
        <v>0.350675861640424</v>
      </c>
      <c r="U7" s="2012">
        <f>RANK(T7,T$6:T$22)</f>
        <v/>
      </c>
      <c r="V7" s="1417" t="n">
        <v>244.34</v>
      </c>
      <c r="W7" s="76" t="n">
        <v>-0.109223477943857</v>
      </c>
      <c r="X7" s="1417" t="n"/>
      <c r="Y7" s="78" t="n"/>
    </row>
    <row r="8" ht="20.4" customFormat="1" customHeight="1" s="215">
      <c r="A8" s="62" t="inlineStr">
        <is>
          <t>十堰</t>
        </is>
      </c>
      <c r="B8" s="1891" t="n">
        <v>12582.3216808481</v>
      </c>
      <c r="C8" s="2012">
        <f>RANK(B8,B$6:B$22)</f>
        <v/>
      </c>
      <c r="D8" s="219">
        <f>B8/B$5</f>
        <v/>
      </c>
      <c r="E8" s="59" t="n">
        <v>0.06405166485124129</v>
      </c>
      <c r="F8" s="2012">
        <f>RANK(E8,E$6:E$22)</f>
        <v/>
      </c>
      <c r="G8" s="1409" t="n">
        <v>8626.049999999999</v>
      </c>
      <c r="H8" s="2012">
        <f>RANK(G8,G$6:G$22)</f>
        <v/>
      </c>
      <c r="I8" s="219">
        <f>G8/G$5</f>
        <v/>
      </c>
      <c r="J8" s="31" t="n">
        <v>-0.00126433228319678</v>
      </c>
      <c r="K8" s="2012">
        <f>RANK(J8,J$6:J$22)</f>
        <v/>
      </c>
      <c r="L8" s="1409" t="n">
        <v>2071.07</v>
      </c>
      <c r="M8" s="2012">
        <f>RANK(L8,L$6:L$22)</f>
        <v/>
      </c>
      <c r="N8" s="219">
        <f>L8/L$5</f>
        <v/>
      </c>
      <c r="O8" s="31" t="n">
        <v>-0.114828998093805</v>
      </c>
      <c r="P8" s="2012">
        <f>RANK(O8,O$6:O$22)</f>
        <v/>
      </c>
      <c r="Q8" s="1409" t="n">
        <v>1885.20168084812</v>
      </c>
      <c r="R8" s="2012">
        <f>RANK(Q8,Q$6:Q$22)</f>
        <v/>
      </c>
      <c r="S8" s="219">
        <f>Q8/Q$5</f>
        <v/>
      </c>
      <c r="T8" s="31" t="n">
        <v>1.22257496547547</v>
      </c>
      <c r="U8" s="2012">
        <f>RANK(T8,T$6:T$22)</f>
        <v/>
      </c>
      <c r="V8" s="1417" t="n"/>
      <c r="W8" s="57" t="n"/>
      <c r="X8" s="1417" t="n"/>
      <c r="Y8" s="78" t="n"/>
    </row>
    <row r="9" ht="20.4" customFormat="1" customHeight="1" s="215">
      <c r="A9" s="62" t="inlineStr">
        <is>
          <t>宜昌</t>
        </is>
      </c>
      <c r="B9" s="1891" t="n">
        <v>14876.1663099843</v>
      </c>
      <c r="C9" s="2012">
        <f>RANK(B9,B$6:B$22)</f>
        <v/>
      </c>
      <c r="D9" s="219">
        <f>B9/B$5</f>
        <v/>
      </c>
      <c r="E9" s="59" t="n">
        <v>0.09996614402310459</v>
      </c>
      <c r="F9" s="2012">
        <f>RANK(E9,E$6:E$22)</f>
        <v/>
      </c>
      <c r="G9" s="1409" t="n">
        <v>7041.66</v>
      </c>
      <c r="H9" s="2012">
        <f>RANK(G9,G$6:G$22)</f>
        <v/>
      </c>
      <c r="I9" s="219">
        <f>G9/G$5</f>
        <v/>
      </c>
      <c r="J9" s="31" t="n">
        <v>-0.0132424160893255</v>
      </c>
      <c r="K9" s="2012">
        <f>RANK(J9,J$6:J$22)</f>
        <v/>
      </c>
      <c r="L9" s="1409" t="n">
        <v>5365.83</v>
      </c>
      <c r="M9" s="2012">
        <f>RANK(L9,L$6:L$22)</f>
        <v/>
      </c>
      <c r="N9" s="219">
        <f>L9/L$5</f>
        <v/>
      </c>
      <c r="O9" s="31" t="n">
        <v>0.145888679132463</v>
      </c>
      <c r="P9" s="2012">
        <f>RANK(O9,O$6:O$22)</f>
        <v/>
      </c>
      <c r="Q9" s="1409" t="n">
        <v>2468.67630998425</v>
      </c>
      <c r="R9" s="2012">
        <f>RANK(Q9,Q$6:Q$22)</f>
        <v/>
      </c>
      <c r="S9" s="219">
        <f>Q9/Q$5</f>
        <v/>
      </c>
      <c r="T9" s="31" t="n">
        <v>0.44759511328426</v>
      </c>
      <c r="U9" s="2012">
        <f>RANK(T9,T$6:T$22)</f>
        <v/>
      </c>
      <c r="V9" s="1417" t="n"/>
      <c r="W9" s="57" t="n"/>
      <c r="X9" s="1417" t="n"/>
      <c r="Y9" s="78" t="n"/>
    </row>
    <row r="10" ht="20.4" customFormat="1" customHeight="1" s="215">
      <c r="A10" s="62" t="inlineStr">
        <is>
          <t>襄阳</t>
        </is>
      </c>
      <c r="B10" s="1891" t="n">
        <v>13257.9714427465</v>
      </c>
      <c r="C10" s="2012">
        <f>RANK(B10,B$6:B$22)</f>
        <v/>
      </c>
      <c r="D10" s="219">
        <f>B10/B$5</f>
        <v/>
      </c>
      <c r="E10" s="59" t="n">
        <v>-0.0453204648846849</v>
      </c>
      <c r="F10" s="2012">
        <f>RANK(E10,E$6:E$22)</f>
        <v/>
      </c>
      <c r="G10" s="1409" t="n">
        <v>8842.280000000001</v>
      </c>
      <c r="H10" s="2012">
        <f>RANK(G10,G$6:G$22)</f>
        <v/>
      </c>
      <c r="I10" s="219">
        <f>G10/G$5</f>
        <v/>
      </c>
      <c r="J10" s="31" t="n">
        <v>-0.111076707167258</v>
      </c>
      <c r="K10" s="2012">
        <f>RANK(J10,J$6:J$22)</f>
        <v/>
      </c>
      <c r="L10" s="1409" t="n">
        <v>2277.24</v>
      </c>
      <c r="M10" s="2012">
        <f>RANK(L10,L$6:L$22)</f>
        <v/>
      </c>
      <c r="N10" s="219">
        <f>L10/L$5</f>
        <v/>
      </c>
      <c r="O10" s="31" t="n">
        <v>-0.0516439354502864</v>
      </c>
      <c r="P10" s="2012">
        <f>RANK(O10,O$6:O$22)</f>
        <v/>
      </c>
      <c r="Q10" s="1409" t="n">
        <v>2138.45144274648</v>
      </c>
      <c r="R10" s="2012">
        <f>RANK(Q10,Q$6:Q$22)</f>
        <v/>
      </c>
      <c r="S10" s="219">
        <f>Q10/Q$5</f>
        <v/>
      </c>
      <c r="T10" s="31" t="n">
        <v>0.389576883285035</v>
      </c>
      <c r="U10" s="2012">
        <f>RANK(T10,T$6:T$22)</f>
        <v/>
      </c>
      <c r="V10" s="1417" t="n"/>
      <c r="W10" s="57" t="n"/>
      <c r="X10" s="1417" t="n"/>
      <c r="Y10" s="78" t="n"/>
    </row>
    <row r="11" ht="20.4" customFormat="1" customHeight="1" s="215">
      <c r="A11" s="62" t="inlineStr">
        <is>
          <t>鄂州</t>
        </is>
      </c>
      <c r="B11" s="1891" t="n">
        <v>2112.37312734661</v>
      </c>
      <c r="C11" s="2012">
        <f>RANK(B11,B$6:B$22)</f>
        <v/>
      </c>
      <c r="D11" s="219">
        <f>B11/B$5</f>
        <v/>
      </c>
      <c r="E11" s="59" t="n">
        <v>-0.106925216528947</v>
      </c>
      <c r="F11" s="2012">
        <f>RANK(E11,E$6:E$22)</f>
        <v/>
      </c>
      <c r="G11" s="1409" t="n">
        <v>1438.61</v>
      </c>
      <c r="H11" s="2012">
        <f>RANK(G11,G$6:G$22)</f>
        <v/>
      </c>
      <c r="I11" s="219">
        <f>G11/G$5</f>
        <v/>
      </c>
      <c r="J11" s="31" t="n">
        <v>-0.00360848305190398</v>
      </c>
      <c r="K11" s="2012">
        <f>RANK(J11,J$6:J$22)</f>
        <v/>
      </c>
      <c r="L11" s="1409" t="n">
        <v>344.85</v>
      </c>
      <c r="M11" s="2012">
        <f>RANK(L11,L$6:L$22)</f>
        <v/>
      </c>
      <c r="N11" s="219">
        <f>L11/L$5</f>
        <v/>
      </c>
      <c r="O11" s="31" t="n">
        <v>-0.496826439045743</v>
      </c>
      <c r="P11" s="2012">
        <f>RANK(O11,O$6:O$22)</f>
        <v/>
      </c>
      <c r="Q11" s="1409" t="n">
        <v>328.913127346608</v>
      </c>
      <c r="R11" s="2012">
        <f>RANK(Q11,Q$6:Q$22)</f>
        <v/>
      </c>
      <c r="S11" s="219">
        <f>Q11/Q$5</f>
        <v/>
      </c>
      <c r="T11" s="31" t="n">
        <v>0.39304243825867</v>
      </c>
      <c r="U11" s="2012">
        <f>RANK(T11,T$6:T$22)</f>
        <v/>
      </c>
      <c r="V11" s="1417" t="n"/>
      <c r="W11" s="57" t="n"/>
      <c r="X11" s="1417" t="n"/>
      <c r="Y11" s="78" t="n"/>
    </row>
    <row r="12" ht="20.4" customFormat="1" customHeight="1" s="215">
      <c r="A12" s="62" t="inlineStr">
        <is>
          <t>荆门</t>
        </is>
      </c>
      <c r="B12" s="1891" t="n">
        <v>6625.54322195638</v>
      </c>
      <c r="C12" s="2012">
        <f>RANK(B12,B$6:B$22)</f>
        <v/>
      </c>
      <c r="D12" s="219">
        <f>B12/B$5</f>
        <v/>
      </c>
      <c r="E12" s="59" t="n">
        <v>0.0163986742475521</v>
      </c>
      <c r="F12" s="2012">
        <f>RANK(E12,E$6:E$22)</f>
        <v/>
      </c>
      <c r="G12" s="1409" t="n">
        <v>3868.73</v>
      </c>
      <c r="H12" s="2012">
        <f>RANK(G12,G$6:G$22)</f>
        <v/>
      </c>
      <c r="I12" s="219">
        <f>G12/G$5</f>
        <v/>
      </c>
      <c r="J12" s="31" t="n">
        <v>-0.0385310293580399</v>
      </c>
      <c r="K12" s="2012">
        <f>RANK(J12,J$6:J$22)</f>
        <v/>
      </c>
      <c r="L12" s="1409" t="n">
        <v>1908.06</v>
      </c>
      <c r="M12" s="2012">
        <f>RANK(L12,L$6:L$22)</f>
        <v/>
      </c>
      <c r="N12" s="219">
        <f>L12/L$5</f>
        <v/>
      </c>
      <c r="O12" s="31" t="n">
        <v>-0.120300231905172</v>
      </c>
      <c r="P12" s="2012">
        <f>RANK(O12,O$6:O$22)</f>
        <v/>
      </c>
      <c r="Q12" s="1409" t="n">
        <v>848.753221956377</v>
      </c>
      <c r="R12" s="2012">
        <f>RANK(Q12,Q$6:Q$22)</f>
        <v/>
      </c>
      <c r="S12" s="219">
        <f>Q12/Q$5</f>
        <v/>
      </c>
      <c r="T12" s="31" t="n">
        <v>1.60444770084959</v>
      </c>
      <c r="U12" s="2012">
        <f>RANK(T12,T$6:T$22)</f>
        <v/>
      </c>
      <c r="V12" s="1417" t="n"/>
      <c r="W12" s="57" t="n"/>
      <c r="X12" s="1417" t="n"/>
      <c r="Y12" s="78" t="n"/>
    </row>
    <row r="13" ht="20.4" customHeight="1" s="21">
      <c r="A13" s="62" t="inlineStr">
        <is>
          <t>孝感</t>
        </is>
      </c>
      <c r="B13" s="1891" t="n">
        <v>5620.03602336987</v>
      </c>
      <c r="C13" s="2012">
        <f>RANK(B13,B$6:B$22)</f>
        <v/>
      </c>
      <c r="D13" s="219">
        <f>B13/B$5</f>
        <v/>
      </c>
      <c r="E13" s="59" t="n">
        <v>0.168608540294263</v>
      </c>
      <c r="F13" s="2012">
        <f>RANK(E13,E$6:E$22)</f>
        <v/>
      </c>
      <c r="G13" s="1409" t="n">
        <v>1935.06</v>
      </c>
      <c r="H13" s="2012">
        <f>RANK(G13,G$6:G$22)</f>
        <v/>
      </c>
      <c r="I13" s="219">
        <f>G13/G$5</f>
        <v/>
      </c>
      <c r="J13" s="31" t="n">
        <v>0.0644245684676064</v>
      </c>
      <c r="K13" s="2012">
        <f>RANK(J13,J$6:J$22)</f>
        <v/>
      </c>
      <c r="L13" s="1409" t="n">
        <v>2721.71</v>
      </c>
      <c r="M13" s="2012">
        <f>RANK(L13,L$6:L$22)</f>
        <v/>
      </c>
      <c r="N13" s="219">
        <f>L13/L$5</f>
        <v/>
      </c>
      <c r="O13" s="31" t="n">
        <v>0.0362142549845998</v>
      </c>
      <c r="P13" s="2012">
        <f>RANK(O13,O$6:O$22)</f>
        <v/>
      </c>
      <c r="Q13" s="1409" t="n">
        <v>963.266023369866</v>
      </c>
      <c r="R13" s="2012">
        <f>RANK(Q13,Q$6:Q$22)</f>
        <v/>
      </c>
      <c r="S13" s="219">
        <f>Q13/Q$5</f>
        <v/>
      </c>
      <c r="T13" s="31" t="n">
        <v>1.64169738203978</v>
      </c>
      <c r="U13" s="2012">
        <f>RANK(T13,T$6:T$22)</f>
        <v/>
      </c>
      <c r="V13" s="1417" t="n"/>
      <c r="W13" s="57" t="n"/>
      <c r="X13" s="1417" t="n"/>
      <c r="Y13" s="57" t="n"/>
    </row>
    <row r="14" ht="20.4" customHeight="1" s="21">
      <c r="A14" s="62" t="inlineStr">
        <is>
          <t>荆州</t>
        </is>
      </c>
      <c r="B14" s="1891" t="n">
        <v>11203.0760967715</v>
      </c>
      <c r="C14" s="2012">
        <f>RANK(B14,B$6:B$22)</f>
        <v/>
      </c>
      <c r="D14" s="219">
        <f>B14/B$5</f>
        <v/>
      </c>
      <c r="E14" s="59" t="n">
        <v>-0.008026858887129951</v>
      </c>
      <c r="F14" s="2012">
        <f>RANK(E14,E$6:E$22)</f>
        <v/>
      </c>
      <c r="G14" s="1409" t="n">
        <v>5309.27</v>
      </c>
      <c r="H14" s="2012">
        <f>RANK(G14,G$6:G$22)</f>
        <v/>
      </c>
      <c r="I14" s="219">
        <f>G14/G$5</f>
        <v/>
      </c>
      <c r="J14" s="31" t="n">
        <v>0.00471771309189051</v>
      </c>
      <c r="K14" s="2012">
        <f>RANK(J14,J$6:J$22)</f>
        <v/>
      </c>
      <c r="L14" s="1409" t="n">
        <v>4642.19</v>
      </c>
      <c r="M14" s="2012">
        <f>RANK(L14,L$6:L$22)</f>
        <v/>
      </c>
      <c r="N14" s="219">
        <f>L14/L$5</f>
        <v/>
      </c>
      <c r="O14" s="31" t="n">
        <v>-0.113126226279199</v>
      </c>
      <c r="P14" s="2012">
        <f>RANK(O14,O$6:O$22)</f>
        <v/>
      </c>
      <c r="Q14" s="1409" t="n">
        <v>1251.61609677151</v>
      </c>
      <c r="R14" s="2012">
        <f>RANK(Q14,Q$6:Q$22)</f>
        <v/>
      </c>
      <c r="S14" s="219">
        <f>Q14/Q$5</f>
        <v/>
      </c>
      <c r="T14" s="31" t="n">
        <v>0.614865015599774</v>
      </c>
      <c r="U14" s="2012">
        <f>RANK(T14,T$6:T$22)</f>
        <v/>
      </c>
      <c r="V14" s="1417" t="n"/>
      <c r="W14" s="57" t="n"/>
      <c r="X14" s="1417" t="n"/>
      <c r="Y14" s="57" t="n"/>
    </row>
    <row r="15" ht="20.4" customHeight="1" s="21">
      <c r="A15" s="62" t="inlineStr">
        <is>
          <t>黄冈</t>
        </is>
      </c>
      <c r="B15" s="1891" t="n">
        <v>6011.02817755521</v>
      </c>
      <c r="C15" s="2012">
        <f>RANK(B15,B$6:B$22)</f>
        <v/>
      </c>
      <c r="D15" s="219">
        <f>B15/B$5</f>
        <v/>
      </c>
      <c r="E15" s="59" t="n">
        <v>-0.00761176846751555</v>
      </c>
      <c r="F15" s="2012">
        <f>RANK(E15,E$6:E$22)</f>
        <v/>
      </c>
      <c r="G15" s="1409" t="n">
        <v>2830.47</v>
      </c>
      <c r="H15" s="2012">
        <f>RANK(G15,G$6:G$22)</f>
        <v/>
      </c>
      <c r="I15" s="219">
        <f>G15/G$5</f>
        <v/>
      </c>
      <c r="J15" s="31" t="n">
        <v>-0.0148684911196265</v>
      </c>
      <c r="K15" s="2012">
        <f>RANK(J15,J$6:J$22)</f>
        <v/>
      </c>
      <c r="L15" s="1409" t="n">
        <v>2171.67</v>
      </c>
      <c r="M15" s="2012">
        <f>RANK(L15,L$6:L$22)</f>
        <v/>
      </c>
      <c r="N15" s="219">
        <f>L15/L$5</f>
        <v/>
      </c>
      <c r="O15" s="31" t="n">
        <v>-0.211001874700266</v>
      </c>
      <c r="P15" s="2012">
        <f>RANK(O15,O$6:O$22)</f>
        <v/>
      </c>
      <c r="Q15" s="1409" t="n">
        <v>1008.88817755521</v>
      </c>
      <c r="R15" s="2012">
        <f>RANK(Q15,Q$6:Q$22)</f>
        <v/>
      </c>
      <c r="S15" s="219">
        <f>Q15/Q$5</f>
        <v/>
      </c>
      <c r="T15" s="31" t="n">
        <v>1.33807550684211</v>
      </c>
      <c r="U15" s="2012">
        <f>RANK(T15,T$6:T$22)</f>
        <v/>
      </c>
      <c r="V15" s="1417" t="n"/>
      <c r="W15" s="57" t="n"/>
      <c r="X15" s="1417" t="n"/>
      <c r="Y15" s="57" t="n"/>
    </row>
    <row r="16" ht="20.4" customHeight="1" s="21">
      <c r="A16" s="62" t="inlineStr">
        <is>
          <t>咸宁</t>
        </is>
      </c>
      <c r="B16" s="1891" t="n">
        <v>5772.90677487165</v>
      </c>
      <c r="C16" s="2012">
        <f>RANK(B16,B$6:B$22)</f>
        <v/>
      </c>
      <c r="D16" s="219">
        <f>B16/B$5</f>
        <v/>
      </c>
      <c r="E16" s="59" t="n">
        <v>0.00571931946450133</v>
      </c>
      <c r="F16" s="2012">
        <f>RANK(E16,E$6:E$22)</f>
        <v/>
      </c>
      <c r="G16" s="1409" t="n">
        <v>3534.96</v>
      </c>
      <c r="H16" s="2012">
        <f>RANK(G16,G$6:G$22)</f>
        <v/>
      </c>
      <c r="I16" s="219">
        <f>G16/G$5</f>
        <v/>
      </c>
      <c r="J16" s="31" t="n">
        <v>-0.058127637805346</v>
      </c>
      <c r="K16" s="2012">
        <f>RANK(J16,J$6:J$22)</f>
        <v/>
      </c>
      <c r="L16" s="1409" t="n">
        <v>1418.49</v>
      </c>
      <c r="M16" s="2012">
        <f>RANK(L16,L$6:L$22)</f>
        <v/>
      </c>
      <c r="N16" s="219">
        <f>L16/L$5</f>
        <v/>
      </c>
      <c r="O16" s="31" t="n">
        <v>0.0483105711245124</v>
      </c>
      <c r="P16" s="2012">
        <f>RANK(O16,O$6:O$22)</f>
        <v/>
      </c>
      <c r="Q16" s="1409" t="n">
        <v>819.4567748716501</v>
      </c>
      <c r="R16" s="2012">
        <f>RANK(Q16,Q$6:Q$22)</f>
        <v/>
      </c>
      <c r="S16" s="219">
        <f>Q16/Q$5</f>
        <v/>
      </c>
      <c r="T16" s="31" t="n">
        <v>0.292850067570066</v>
      </c>
      <c r="U16" s="2012">
        <f>RANK(T16,T$6:T$22)</f>
        <v/>
      </c>
      <c r="V16" s="1417" t="n"/>
      <c r="W16" s="57" t="n"/>
      <c r="X16" s="1417" t="n"/>
      <c r="Y16" s="57" t="n"/>
    </row>
    <row r="17" ht="20.4" customHeight="1" s="21">
      <c r="A17" s="62" t="inlineStr">
        <is>
          <t>随州</t>
        </is>
      </c>
      <c r="B17" s="1891" t="n">
        <v>2671.70490401117</v>
      </c>
      <c r="C17" s="2012">
        <f>RANK(B17,B$6:B$22)</f>
        <v/>
      </c>
      <c r="D17" s="219">
        <f>B17/B$5</f>
        <v/>
      </c>
      <c r="E17" s="59" t="n">
        <v>0.200738854361145</v>
      </c>
      <c r="F17" s="2012">
        <f>RANK(E17,E$6:E$22)</f>
        <v/>
      </c>
      <c r="G17" s="1409" t="n">
        <v>995.13</v>
      </c>
      <c r="H17" s="2012">
        <f>RANK(G17,G$6:G$22)</f>
        <v/>
      </c>
      <c r="I17" s="219">
        <f>G17/G$5</f>
        <v/>
      </c>
      <c r="J17" s="31" t="n">
        <v>-0.0390045580964152</v>
      </c>
      <c r="K17" s="2012">
        <f>RANK(J17,J$6:J$22)</f>
        <v/>
      </c>
      <c r="L17" s="1409" t="n">
        <v>1122.77</v>
      </c>
      <c r="M17" s="2012">
        <f>RANK(L17,L$6:L$22)</f>
        <v/>
      </c>
      <c r="N17" s="219">
        <f>L17/L$5</f>
        <v/>
      </c>
      <c r="O17" s="31" t="n">
        <v>0.0490726465779023</v>
      </c>
      <c r="P17" s="2012">
        <f>RANK(O17,O$6:O$22)</f>
        <v/>
      </c>
      <c r="Q17" s="1409" t="n">
        <v>553.8049040111709</v>
      </c>
      <c r="R17" s="2012">
        <f>RANK(Q17,Q$6:Q$22)</f>
        <v/>
      </c>
      <c r="S17" s="219">
        <f>Q17/Q$5</f>
        <v/>
      </c>
      <c r="T17" s="31" t="n">
        <v>3.64286855878032</v>
      </c>
      <c r="U17" s="2012">
        <f>RANK(T17,T$6:T$22)</f>
        <v/>
      </c>
      <c r="V17" s="1417" t="n"/>
      <c r="W17" s="57" t="n"/>
      <c r="X17" s="1417" t="n"/>
      <c r="Y17" s="57" t="n"/>
    </row>
    <row r="18" ht="20.4" customHeight="1" s="21">
      <c r="A18" s="62" t="inlineStr">
        <is>
          <t>恩施</t>
        </is>
      </c>
      <c r="B18" s="1891" t="n">
        <v>7638.00675210309</v>
      </c>
      <c r="C18" s="2012">
        <f>RANK(B18,B$6:B$22)</f>
        <v/>
      </c>
      <c r="D18" s="219">
        <f>B18/B$5</f>
        <v/>
      </c>
      <c r="E18" s="59" t="n">
        <v>0.0763614718265606</v>
      </c>
      <c r="F18" s="2012">
        <f>RANK(E18,E$6:E$22)</f>
        <v/>
      </c>
      <c r="G18" s="1409" t="n">
        <v>2804.06</v>
      </c>
      <c r="H18" s="2012">
        <f>RANK(G18,G$6:G$22)</f>
        <v/>
      </c>
      <c r="I18" s="219">
        <f>G18/G$5</f>
        <v/>
      </c>
      <c r="J18" s="31" t="n">
        <v>-0.0887565888248331</v>
      </c>
      <c r="K18" s="2012">
        <f>RANK(J18,J$6:J$22)</f>
        <v/>
      </c>
      <c r="L18" s="1409" t="n">
        <v>3241.84</v>
      </c>
      <c r="M18" s="2012">
        <f>RANK(L18,L$6:L$22)</f>
        <v/>
      </c>
      <c r="N18" s="219">
        <f>L18/L$5</f>
        <v/>
      </c>
      <c r="O18" s="31" t="n">
        <v>-0.0571935436963792</v>
      </c>
      <c r="P18" s="2012">
        <f>RANK(O18,O$6:O$22)</f>
        <v/>
      </c>
      <c r="Q18" s="1409" t="n">
        <v>1592.10675210309</v>
      </c>
      <c r="R18" s="2012">
        <f>RANK(Q18,Q$6:Q$22)</f>
        <v/>
      </c>
      <c r="S18" s="219">
        <f>Q18/Q$5</f>
        <v/>
      </c>
      <c r="T18" s="31" t="n">
        <v>1.74285798700104</v>
      </c>
      <c r="U18" s="2012">
        <f>RANK(T18,T$6:T$22)</f>
        <v/>
      </c>
      <c r="V18" s="1417" t="n"/>
      <c r="W18" s="57" t="n"/>
      <c r="X18" s="1417" t="n"/>
      <c r="Y18" s="57" t="n"/>
    </row>
    <row r="19" ht="20.4" customHeight="1" s="21">
      <c r="A19" s="62" t="inlineStr">
        <is>
          <t>仙桃</t>
        </is>
      </c>
      <c r="B19" s="1891" t="n">
        <v>1783.37341148847</v>
      </c>
      <c r="C19" s="2012">
        <f>RANK(B19,B$6:B$22)</f>
        <v/>
      </c>
      <c r="D19" s="219">
        <f>B19/B$5</f>
        <v/>
      </c>
      <c r="E19" s="59" t="n">
        <v>-0.07934709176678539</v>
      </c>
      <c r="F19" s="2012">
        <f>RANK(E19,E$6:E$22)</f>
        <v/>
      </c>
      <c r="G19" s="1409" t="n">
        <v>854.6900000000001</v>
      </c>
      <c r="H19" s="2012">
        <f>RANK(G19,G$6:G$22)</f>
        <v/>
      </c>
      <c r="I19" s="219">
        <f>G19/G$5</f>
        <v/>
      </c>
      <c r="J19" s="31" t="n">
        <v>-0.41467607177099</v>
      </c>
      <c r="K19" s="2012">
        <f>RANK(J19,J$6:J$22)</f>
        <v/>
      </c>
      <c r="L19" s="1409" t="n">
        <v>430.74</v>
      </c>
      <c r="M19" s="2012">
        <f>RANK(L19,L$6:L$22)</f>
        <v/>
      </c>
      <c r="N19" s="219">
        <f>L19/L$5</f>
        <v/>
      </c>
      <c r="O19" s="31" t="n">
        <v>0.09938744257274119</v>
      </c>
      <c r="P19" s="2012">
        <f>RANK(O19,O$6:O$22)</f>
        <v/>
      </c>
      <c r="Q19" s="1409" t="n">
        <v>497.943411488472</v>
      </c>
      <c r="R19" s="2012">
        <f>RANK(Q19,Q$6:Q$22)</f>
        <v/>
      </c>
      <c r="S19" s="219">
        <f>Q19/Q$5</f>
        <v/>
      </c>
      <c r="T19" s="31" t="n">
        <v>4.85301734353365</v>
      </c>
      <c r="U19" s="2012">
        <f>RANK(T19,T$6:T$22)</f>
        <v/>
      </c>
      <c r="V19" s="1417" t="n"/>
      <c r="W19" s="57" t="n"/>
      <c r="X19" s="1417" t="n"/>
      <c r="Y19" s="57" t="n"/>
    </row>
    <row r="20" ht="20.4" customHeight="1" s="21">
      <c r="A20" s="62" t="inlineStr">
        <is>
          <t>潜江</t>
        </is>
      </c>
      <c r="B20" s="1891" t="n">
        <v>1328.86519742588</v>
      </c>
      <c r="C20" s="2012">
        <f>RANK(B20,B$6:B$22)</f>
        <v/>
      </c>
      <c r="D20" s="219">
        <f>B20/B$5</f>
        <v/>
      </c>
      <c r="E20" s="59" t="n">
        <v>0.106381200966052</v>
      </c>
      <c r="F20" s="2012">
        <f>RANK(E20,E$6:E$22)</f>
        <v/>
      </c>
      <c r="G20" s="1409" t="n">
        <v>488.29</v>
      </c>
      <c r="H20" s="2012">
        <f>RANK(G20,G$6:G$22)</f>
        <v/>
      </c>
      <c r="I20" s="219">
        <f>G20/G$5</f>
        <v/>
      </c>
      <c r="J20" s="31" t="n">
        <v>-0.0475735351486307</v>
      </c>
      <c r="K20" s="2012">
        <f>RANK(J20,J$6:J$22)</f>
        <v/>
      </c>
      <c r="L20" s="1409" t="n">
        <v>588.4</v>
      </c>
      <c r="M20" s="2012">
        <f>RANK(L20,L$6:L$22)</f>
        <v/>
      </c>
      <c r="N20" s="219">
        <f>L20/L$5</f>
        <v/>
      </c>
      <c r="O20" s="31" t="n">
        <v>-0.0425670398333765</v>
      </c>
      <c r="P20" s="2012">
        <f>RANK(O20,O$6:O$22)</f>
        <v/>
      </c>
      <c r="Q20" s="1409" t="n">
        <v>252.175197425883</v>
      </c>
      <c r="R20" s="2012">
        <f>RANK(Q20,Q$6:Q$22)</f>
        <v/>
      </c>
      <c r="S20" s="219">
        <f>Q20/Q$5</f>
        <v/>
      </c>
      <c r="T20" s="31" t="n">
        <v>2.41461936026878</v>
      </c>
      <c r="U20" s="2012">
        <f>RANK(T20,T$6:T$22)</f>
        <v/>
      </c>
      <c r="V20" s="1417" t="n"/>
      <c r="W20" s="57" t="n"/>
      <c r="X20" s="1417" t="n"/>
      <c r="Y20" s="57" t="n"/>
    </row>
    <row r="21" ht="20.4" customHeight="1" s="21">
      <c r="A21" s="62" t="inlineStr">
        <is>
          <t>天门</t>
        </is>
      </c>
      <c r="B21" s="1891" t="n">
        <v>1159.75345925605</v>
      </c>
      <c r="C21" s="2012">
        <f>RANK(B21,B$6:B$22)</f>
        <v/>
      </c>
      <c r="D21" s="219">
        <f>B21/B$5</f>
        <v/>
      </c>
      <c r="E21" s="59" t="n">
        <v>0.233124547144161</v>
      </c>
      <c r="F21" s="2012">
        <f>RANK(E21,E$6:E$22)</f>
        <v/>
      </c>
      <c r="G21" s="1409" t="n">
        <v>461.91</v>
      </c>
      <c r="H21" s="2012">
        <f>RANK(G21,G$6:G$22)</f>
        <v/>
      </c>
      <c r="I21" s="219">
        <f>G21/G$5</f>
        <v/>
      </c>
      <c r="J21" s="31" t="n">
        <v>0.0114743688002277</v>
      </c>
      <c r="K21" s="2012">
        <f>RANK(J21,J$6:J$22)</f>
        <v/>
      </c>
      <c r="L21" s="1409" t="n">
        <v>404.74</v>
      </c>
      <c r="M21" s="2012">
        <f>RANK(L21,L$6:L$22)</f>
        <v/>
      </c>
      <c r="N21" s="219">
        <f>L21/L$5</f>
        <v/>
      </c>
      <c r="O21" s="31" t="n">
        <v>-0.0385994916743867</v>
      </c>
      <c r="P21" s="2012">
        <f>RANK(O21,O$6:O$22)</f>
        <v/>
      </c>
      <c r="Q21" s="1409" t="n">
        <v>293.103459256052</v>
      </c>
      <c r="R21" s="2012">
        <f>RANK(Q21,Q$6:Q$22)</f>
        <v/>
      </c>
      <c r="S21" s="219">
        <f>Q21/Q$5</f>
        <v/>
      </c>
      <c r="T21" s="31" t="n">
        <v>3.66429233001359</v>
      </c>
      <c r="U21" s="2012">
        <f>RANK(T21,T$6:T$22)</f>
        <v/>
      </c>
      <c r="V21" s="1417" t="n"/>
      <c r="W21" s="57" t="n"/>
      <c r="X21" s="1417" t="n"/>
      <c r="Y21" s="57" t="n"/>
    </row>
    <row r="22" ht="20.4" customHeight="1" s="21">
      <c r="A22" s="62" t="inlineStr">
        <is>
          <t>林区</t>
        </is>
      </c>
      <c r="B22" s="1891" t="n">
        <v>158.784302687908</v>
      </c>
      <c r="C22" s="2012">
        <f>RANK(B22,B$6:B$22)</f>
        <v/>
      </c>
      <c r="D22" s="219">
        <f>B22/B$5</f>
        <v/>
      </c>
      <c r="E22" s="59" t="n">
        <v>0.00396533228935358</v>
      </c>
      <c r="F22" s="2012">
        <f>RANK(E22,E$6:E$22)</f>
        <v/>
      </c>
      <c r="G22" s="1409" t="n">
        <v>61.73</v>
      </c>
      <c r="H22" s="2012">
        <f>RANK(G22,G$6:G$22)</f>
        <v/>
      </c>
      <c r="I22" s="219">
        <f>G22/G$5</f>
        <v/>
      </c>
      <c r="J22" s="31" t="n">
        <v>-0.008512688724702899</v>
      </c>
      <c r="K22" s="2012">
        <f>RANK(J22,J$6:J$22)</f>
        <v/>
      </c>
      <c r="L22" s="1409" t="n">
        <v>94.77</v>
      </c>
      <c r="M22" s="2012">
        <f>RANK(L22,L$6:L$22)</f>
        <v/>
      </c>
      <c r="N22" s="219">
        <f>L22/L$5</f>
        <v/>
      </c>
      <c r="O22" s="31" t="n">
        <v>-0.0008434370057985861</v>
      </c>
      <c r="P22" s="2012">
        <f>RANK(O22,O$6:O$22)</f>
        <v/>
      </c>
      <c r="Q22" s="1409" t="n">
        <v>2.2843026879084</v>
      </c>
      <c r="R22" s="2012">
        <f>RANK(Q22,Q$6:Q$22)</f>
        <v/>
      </c>
      <c r="S22" s="219">
        <f>Q22/Q$5</f>
        <v/>
      </c>
      <c r="T22" s="31" t="n">
        <v>1.18143284518313</v>
      </c>
      <c r="U22" s="2012">
        <f>RANK(T22,T$6:T$22)</f>
        <v/>
      </c>
      <c r="V22" s="1417" t="n"/>
      <c r="W22" s="57" t="n"/>
      <c r="X22" s="1417" t="n"/>
      <c r="Y22" s="57" t="n"/>
    </row>
    <row r="23" ht="27" customHeight="1" s="21">
      <c r="A23" s="822" t="inlineStr">
        <is>
          <t>城市客运客运周转量分市州1-7月累计情况</t>
        </is>
      </c>
    </row>
    <row r="24" ht="19.05" customHeight="1" s="21">
      <c r="A24" s="823" t="inlineStr">
        <is>
          <t>单位：万人次公里</t>
        </is>
      </c>
    </row>
    <row r="25" ht="22.05" customHeight="1" s="21">
      <c r="A25" s="2076" t="n"/>
      <c r="B25" s="825" t="inlineStr">
        <is>
          <t>城市客运总周转量</t>
        </is>
      </c>
      <c r="C25" s="2026" t="n"/>
      <c r="D25" s="2077" t="n"/>
      <c r="E25" s="2077" t="n"/>
      <c r="F25" s="1960" t="n"/>
      <c r="G25" s="825" t="inlineStr">
        <is>
          <t>城市公交客运周转量</t>
        </is>
      </c>
      <c r="H25" s="2026" t="n"/>
      <c r="I25" s="2077" t="n"/>
      <c r="J25" s="2077" t="n"/>
      <c r="K25" s="1960" t="n"/>
      <c r="L25" s="825" t="inlineStr">
        <is>
          <t>巡游出租城市客运周转量</t>
        </is>
      </c>
      <c r="M25" s="2026" t="n"/>
      <c r="N25" s="2077" t="n"/>
      <c r="O25" s="2077" t="n"/>
      <c r="P25" s="1960" t="n"/>
      <c r="Q25" s="825" t="inlineStr">
        <is>
          <t>网约车城市客运周转量</t>
        </is>
      </c>
      <c r="R25" s="2026" t="n"/>
      <c r="S25" s="2077" t="n"/>
      <c r="T25" s="2077" t="n"/>
      <c r="U25" s="1960" t="n"/>
      <c r="V25" s="825" t="inlineStr">
        <is>
          <t>轨道客运周转量</t>
        </is>
      </c>
      <c r="W25" s="2036" t="n"/>
      <c r="X25" s="825" t="inlineStr">
        <is>
          <t>轮渡客运周转量</t>
        </is>
      </c>
      <c r="Y25" s="2036" t="n"/>
    </row>
    <row r="26" ht="34.95" customFormat="1" customHeight="1" s="93">
      <c r="A26" s="1954" t="n"/>
      <c r="B26" s="216" t="inlineStr">
        <is>
          <t>城市总客运周转量</t>
        </is>
      </c>
      <c r="C26" s="216" t="inlineStr">
        <is>
          <t>排名</t>
        </is>
      </c>
      <c r="D26" s="216" t="inlineStr">
        <is>
          <t>占全省比例</t>
        </is>
      </c>
      <c r="E26" s="216" t="inlineStr">
        <is>
          <t>增速</t>
        </is>
      </c>
      <c r="F26" s="216" t="inlineStr">
        <is>
          <t>增速排名</t>
        </is>
      </c>
      <c r="G26" s="216" t="inlineStr">
        <is>
          <t>其中：公交</t>
        </is>
      </c>
      <c r="H26" s="216" t="inlineStr">
        <is>
          <t>排名</t>
        </is>
      </c>
      <c r="I26" s="216" t="inlineStr">
        <is>
          <t>占全省比例</t>
        </is>
      </c>
      <c r="J26" s="216" t="inlineStr">
        <is>
          <t>增速</t>
        </is>
      </c>
      <c r="K26" s="216" t="inlineStr">
        <is>
          <t>增速排名</t>
        </is>
      </c>
      <c r="L26" s="216" t="inlineStr">
        <is>
          <t>其中：出租</t>
        </is>
      </c>
      <c r="M26" s="216" t="inlineStr">
        <is>
          <t>排名</t>
        </is>
      </c>
      <c r="N26" s="216" t="inlineStr">
        <is>
          <t>占全省比例</t>
        </is>
      </c>
      <c r="O26" s="216" t="inlineStr">
        <is>
          <t>增速</t>
        </is>
      </c>
      <c r="P26" s="216" t="inlineStr">
        <is>
          <t>增速排名</t>
        </is>
      </c>
      <c r="Q26" s="216" t="inlineStr">
        <is>
          <t>其中：网约车</t>
        </is>
      </c>
      <c r="R26" s="216" t="inlineStr">
        <is>
          <t>排名</t>
        </is>
      </c>
      <c r="S26" s="216" t="inlineStr">
        <is>
          <t>占全省比例</t>
        </is>
      </c>
      <c r="T26" s="216" t="inlineStr">
        <is>
          <t>增速</t>
        </is>
      </c>
      <c r="U26" s="216" t="inlineStr">
        <is>
          <t>增速排名</t>
        </is>
      </c>
      <c r="V26" s="216" t="inlineStr">
        <is>
          <t>其中：轨道</t>
        </is>
      </c>
      <c r="W26" s="216" t="inlineStr">
        <is>
          <t>增速</t>
        </is>
      </c>
      <c r="X26" s="216" t="inlineStr">
        <is>
          <t>其中：轮渡</t>
        </is>
      </c>
      <c r="Y26" s="216" t="inlineStr">
        <is>
          <t>增速</t>
        </is>
      </c>
    </row>
    <row r="27" ht="24" customFormat="1" customHeight="1" s="215">
      <c r="A27" s="1283" t="inlineStr">
        <is>
          <t>全省</t>
        </is>
      </c>
      <c r="B27" s="1891">
        <f>G27+L27+Q27+V27+X27</f>
        <v/>
      </c>
      <c r="C27" s="2012" t="n"/>
      <c r="D27" s="219" t="n"/>
      <c r="E27" s="59" t="n">
        <v>0.00332824595148429</v>
      </c>
      <c r="F27" s="2011" t="n"/>
      <c r="G27" s="1891" t="n">
        <v>455112.93</v>
      </c>
      <c r="H27" s="2021" t="n"/>
      <c r="I27" s="57" t="n"/>
      <c r="J27" s="31" t="n">
        <v>-0.0236527820921856</v>
      </c>
      <c r="K27" s="2011" t="n"/>
      <c r="L27" s="1891" t="n">
        <v>197337.47</v>
      </c>
      <c r="M27" s="2021" t="n"/>
      <c r="N27" s="57" t="n"/>
      <c r="O27" s="31" t="n">
        <v>-0.117090218841305</v>
      </c>
      <c r="P27" s="2011" t="n"/>
      <c r="Q27" s="1891" t="n">
        <v>134778.36</v>
      </c>
      <c r="R27" s="2021" t="n"/>
      <c r="S27" s="57" t="n"/>
      <c r="T27" s="31" t="n">
        <v>0.435343882887805</v>
      </c>
      <c r="U27" s="2011" t="n"/>
      <c r="V27" s="1891" t="n">
        <v>691291.09</v>
      </c>
      <c r="W27" s="76" t="n">
        <v>0.00184530022268969</v>
      </c>
      <c r="X27" s="1891" t="n">
        <v>1135.25</v>
      </c>
      <c r="Y27" s="76" t="n">
        <v>-0.0402012174501183</v>
      </c>
    </row>
    <row r="28" ht="25.05" customFormat="1" customHeight="1" s="215">
      <c r="A28" s="62" t="inlineStr">
        <is>
          <t>武汉</t>
        </is>
      </c>
      <c r="B28" s="1891" t="n">
        <v>999709.841339062</v>
      </c>
      <c r="C28" s="2012">
        <f>RANK(B28,B$28:B$44)</f>
        <v/>
      </c>
      <c r="D28" s="219">
        <f>B28/B$27</f>
        <v/>
      </c>
      <c r="E28" s="59" t="n">
        <v>-0.0158571124903273</v>
      </c>
      <c r="F28" s="2012">
        <f>RANK(E28,E$28:E$44)</f>
        <v/>
      </c>
      <c r="G28" s="1409" t="n">
        <v>171705.17</v>
      </c>
      <c r="H28" s="2012">
        <f>RANK(G28,G$28:G$44)</f>
        <v/>
      </c>
      <c r="I28" s="219">
        <f>G28/G$27</f>
        <v/>
      </c>
      <c r="J28" s="31" t="n">
        <v>-0.0402077135909539</v>
      </c>
      <c r="K28" s="2012">
        <f>RANK(J28,J$28:J$44)</f>
        <v/>
      </c>
      <c r="L28" s="1409" t="n">
        <v>62150.39</v>
      </c>
      <c r="M28" s="2012">
        <f>RANK(L28,L$28:L$44)</f>
        <v/>
      </c>
      <c r="N28" s="219">
        <f>L28/L$27</f>
        <v/>
      </c>
      <c r="O28" s="31" t="n">
        <v>-0.23670861979608</v>
      </c>
      <c r="P28" s="2012">
        <f>RANK(O28,O$28:O$44)</f>
        <v/>
      </c>
      <c r="Q28" s="1409" t="n">
        <v>76711.731339062</v>
      </c>
      <c r="R28" s="2012">
        <f>RANK(Q28,Q$28:Q$44)</f>
        <v/>
      </c>
      <c r="S28" s="219">
        <f>Q28/Q$27</f>
        <v/>
      </c>
      <c r="T28" s="31" t="n">
        <v>0.128422882101988</v>
      </c>
      <c r="U28" s="2012">
        <f>RANK(T28,T$28:T$44)</f>
        <v/>
      </c>
      <c r="V28" s="1417" t="n">
        <v>688007.3</v>
      </c>
      <c r="W28" s="76" t="n">
        <v>0.00244218843921029</v>
      </c>
      <c r="X28" s="1891" t="n">
        <v>1135.25</v>
      </c>
      <c r="Y28" s="76" t="n">
        <v>-0.0402012174501183</v>
      </c>
    </row>
    <row r="29" ht="20.4" customFormat="1" customHeight="1" s="215">
      <c r="A29" s="62" t="inlineStr">
        <is>
          <t>黄石</t>
        </is>
      </c>
      <c r="B29" s="1891" t="n">
        <v>49353.5340152763</v>
      </c>
      <c r="C29" s="2012">
        <f>RANK(B29,B$28:B$44)</f>
        <v/>
      </c>
      <c r="D29" s="219">
        <f>B29/B$27</f>
        <v/>
      </c>
      <c r="E29" s="59" t="n">
        <v>0.0150073068952834</v>
      </c>
      <c r="F29" s="2012">
        <f>RANK(E29,E$28:E$44)</f>
        <v/>
      </c>
      <c r="G29" s="1409" t="n">
        <v>34939.03</v>
      </c>
      <c r="H29" s="2012">
        <f>RANK(G29,G$28:G$44)</f>
        <v/>
      </c>
      <c r="I29" s="219">
        <f>G29/G$27</f>
        <v/>
      </c>
      <c r="J29" s="31" t="n">
        <v>0.0530566616875654</v>
      </c>
      <c r="K29" s="2012">
        <f>RANK(J29,J$28:J$44)</f>
        <v/>
      </c>
      <c r="L29" s="1409" t="n">
        <v>8410.02</v>
      </c>
      <c r="M29" s="2012">
        <f>RANK(L29,L$28:L$44)</f>
        <v/>
      </c>
      <c r="N29" s="219">
        <f>L29/L$27</f>
        <v/>
      </c>
      <c r="O29" s="31" t="n">
        <v>-0.16220340975428</v>
      </c>
      <c r="P29" s="2012">
        <f>RANK(O29,O$28:O$44)</f>
        <v/>
      </c>
      <c r="Q29" s="1409" t="n">
        <v>2720.69401527623</v>
      </c>
      <c r="R29" s="2012">
        <f>RANK(Q29,Q$28:Q$44)</f>
        <v/>
      </c>
      <c r="S29" s="219">
        <f>Q29/Q$27</f>
        <v/>
      </c>
      <c r="T29" s="31" t="n">
        <v>0.581586062968983</v>
      </c>
      <c r="U29" s="2012">
        <f>RANK(T29,T$28:T$44)</f>
        <v/>
      </c>
      <c r="V29" s="1417" t="n">
        <v>3283.79</v>
      </c>
      <c r="W29" s="76" t="n">
        <v>-0.109275358387696</v>
      </c>
      <c r="X29" s="1417" t="n"/>
      <c r="Y29" s="78" t="n"/>
    </row>
    <row r="30" ht="20.4" customFormat="1" customHeight="1" s="215">
      <c r="A30" s="62" t="inlineStr">
        <is>
          <t>十堰</t>
        </is>
      </c>
      <c r="B30" s="1891" t="n">
        <v>61867.6809566974</v>
      </c>
      <c r="C30" s="2012">
        <f>RANK(B30,B$28:B$44)</f>
        <v/>
      </c>
      <c r="D30" s="219">
        <f>B30/B$27</f>
        <v/>
      </c>
      <c r="E30" s="59" t="n">
        <v>0.160592643359058</v>
      </c>
      <c r="F30" s="2012">
        <f>RANK(E30,E$28:E$44)</f>
        <v/>
      </c>
      <c r="G30" s="1409" t="n">
        <v>40059.46</v>
      </c>
      <c r="H30" s="2012">
        <f>RANK(G30,G$28:G$44)</f>
        <v/>
      </c>
      <c r="I30" s="219">
        <f>G30/G$27</f>
        <v/>
      </c>
      <c r="J30" s="31" t="n">
        <v>-0.0128917192178725</v>
      </c>
      <c r="K30" s="2012">
        <f>RANK(J30,J$28:J$44)</f>
        <v/>
      </c>
      <c r="L30" s="1409" t="n">
        <v>12592.21</v>
      </c>
      <c r="M30" s="2012">
        <f>RANK(L30,L$28:L$44)</f>
        <v/>
      </c>
      <c r="N30" s="219">
        <f>L30/L$27</f>
        <v/>
      </c>
      <c r="O30" s="31" t="n">
        <v>0.234949306333325</v>
      </c>
      <c r="P30" s="2012">
        <f>RANK(O30,O$28:O$44)</f>
        <v/>
      </c>
      <c r="Q30" s="1409" t="n">
        <v>9216.010956697401</v>
      </c>
      <c r="R30" s="2012">
        <f>RANK(Q30,Q$28:Q$44)</f>
        <v/>
      </c>
      <c r="S30" s="219">
        <f>Q30/Q$27</f>
        <v/>
      </c>
      <c r="T30" s="31" t="n">
        <v>2.64587217443501</v>
      </c>
      <c r="U30" s="2012">
        <f>RANK(T30,T$28:T$44)</f>
        <v/>
      </c>
      <c r="V30" s="1417" t="n"/>
      <c r="W30" s="57" t="n"/>
      <c r="X30" s="1417" t="n"/>
      <c r="Y30" s="78" t="n"/>
    </row>
    <row r="31" ht="20.4" customFormat="1" customHeight="1" s="215">
      <c r="A31" s="62" t="inlineStr">
        <is>
          <t>宜昌</t>
        </is>
      </c>
      <c r="B31" s="1891" t="n">
        <v>56055.5026038361</v>
      </c>
      <c r="C31" s="2012">
        <f>RANK(B31,B$28:B$44)</f>
        <v/>
      </c>
      <c r="D31" s="219">
        <f>B31/B$27</f>
        <v/>
      </c>
      <c r="E31" s="59" t="n">
        <v>0.11511563428627</v>
      </c>
      <c r="F31" s="2012">
        <f>RANK(E31,E$28:E$44)</f>
        <v/>
      </c>
      <c r="G31" s="1409" t="n">
        <v>21884.52</v>
      </c>
      <c r="H31" s="2012">
        <f>RANK(G31,G$28:G$44)</f>
        <v/>
      </c>
      <c r="I31" s="219">
        <f>G31/G$27</f>
        <v/>
      </c>
      <c r="J31" s="31" t="n">
        <v>-0.0140327149183254</v>
      </c>
      <c r="K31" s="2012">
        <f>RANK(J31,J$28:J$44)</f>
        <v/>
      </c>
      <c r="L31" s="1409" t="n">
        <v>24976.04</v>
      </c>
      <c r="M31" s="2012">
        <f>RANK(L31,L$28:L$44)</f>
        <v/>
      </c>
      <c r="N31" s="219">
        <f>L31/L$27</f>
        <v/>
      </c>
      <c r="O31" s="31" t="n">
        <v>0.111189018394918</v>
      </c>
      <c r="P31" s="2012">
        <f>RANK(O31,O$28:O$44)</f>
        <v/>
      </c>
      <c r="Q31" s="1409" t="n">
        <v>9194.94260383606</v>
      </c>
      <c r="R31" s="2012">
        <f>RANK(Q31,Q$28:Q$44)</f>
        <v/>
      </c>
      <c r="S31" s="219">
        <f>Q31/Q$27</f>
        <v/>
      </c>
      <c r="T31" s="31" t="n">
        <v>0.6431482242848769</v>
      </c>
      <c r="U31" s="2012">
        <f>RANK(T31,T$28:T$44)</f>
        <v/>
      </c>
      <c r="V31" s="1417" t="n"/>
      <c r="W31" s="57" t="n"/>
      <c r="X31" s="1417" t="n"/>
      <c r="Y31" s="78" t="n"/>
    </row>
    <row r="32" ht="20.4" customFormat="1" customHeight="1" s="215">
      <c r="A32" s="62" t="inlineStr">
        <is>
          <t>襄阳</t>
        </is>
      </c>
      <c r="B32" s="1891" t="n">
        <v>64371.2654343187</v>
      </c>
      <c r="C32" s="2012">
        <f>RANK(B32,B$28:B$44)</f>
        <v/>
      </c>
      <c r="D32" s="219">
        <f>B32/B$27</f>
        <v/>
      </c>
      <c r="E32" s="59" t="n">
        <v>-0.0968431058866787</v>
      </c>
      <c r="F32" s="2012">
        <f>RANK(E32,E$28:E$44)</f>
        <v/>
      </c>
      <c r="G32" s="1409" t="n">
        <v>44024.18</v>
      </c>
      <c r="H32" s="2012">
        <f>RANK(G32,G$28:G$44)</f>
        <v/>
      </c>
      <c r="I32" s="219">
        <f>G32/G$27</f>
        <v/>
      </c>
      <c r="J32" s="31" t="n">
        <v>-0.178070340192801</v>
      </c>
      <c r="K32" s="2012">
        <f>RANK(J32,J$28:J$44)</f>
        <v/>
      </c>
      <c r="L32" s="1409" t="n">
        <v>11614.11</v>
      </c>
      <c r="M32" s="2012">
        <f>RANK(L32,L$28:L$44)</f>
        <v/>
      </c>
      <c r="N32" s="219">
        <f>L32/L$27</f>
        <v/>
      </c>
      <c r="O32" s="31" t="n">
        <v>-0.0571738212754902</v>
      </c>
      <c r="P32" s="2012">
        <f>RANK(O32,O$28:O$44)</f>
        <v/>
      </c>
      <c r="Q32" s="1409" t="n">
        <v>8732.975434318711</v>
      </c>
      <c r="R32" s="2012">
        <f>RANK(Q32,Q$28:Q$44)</f>
        <v/>
      </c>
      <c r="S32" s="219">
        <f>Q32/Q$27</f>
        <v/>
      </c>
      <c r="T32" s="31" t="n">
        <v>0.619243343661352</v>
      </c>
      <c r="U32" s="2012">
        <f>RANK(T32,T$28:T$44)</f>
        <v/>
      </c>
      <c r="V32" s="1417" t="n"/>
      <c r="W32" s="57" t="n"/>
      <c r="X32" s="1417" t="n"/>
      <c r="Y32" s="78" t="n"/>
    </row>
    <row r="33" ht="20.4" customFormat="1" customHeight="1" s="215">
      <c r="A33" s="62" t="inlineStr">
        <is>
          <t>鄂州</t>
        </is>
      </c>
      <c r="B33" s="1891" t="n">
        <v>11058.2626616794</v>
      </c>
      <c r="C33" s="2012">
        <f>RANK(B33,B$28:B$44)</f>
        <v/>
      </c>
      <c r="D33" s="219">
        <f>B33/B$27</f>
        <v/>
      </c>
      <c r="E33" s="59" t="n">
        <v>-0.0907196141837506</v>
      </c>
      <c r="F33" s="2012">
        <f>RANK(E33,E$28:E$44)</f>
        <v/>
      </c>
      <c r="G33" s="1409" t="n">
        <v>8300.17</v>
      </c>
      <c r="H33" s="2012">
        <f>RANK(G33,G$28:G$44)</f>
        <v/>
      </c>
      <c r="I33" s="219">
        <f>G33/G$27</f>
        <v/>
      </c>
      <c r="J33" s="31" t="n">
        <v>0.00406820749672776</v>
      </c>
      <c r="K33" s="2012">
        <f>RANK(J33,J$28:J$44)</f>
        <v/>
      </c>
      <c r="L33" s="1409" t="n">
        <v>1564.87</v>
      </c>
      <c r="M33" s="2012">
        <f>RANK(L33,L$28:L$44)</f>
        <v/>
      </c>
      <c r="N33" s="219">
        <f>L33/L$27</f>
        <v/>
      </c>
      <c r="O33" s="31" t="n">
        <v>-0.50371058690702</v>
      </c>
      <c r="P33" s="2012">
        <f>RANK(O33,O$28:O$44)</f>
        <v/>
      </c>
      <c r="Q33" s="1409" t="n">
        <v>1193.22266167941</v>
      </c>
      <c r="R33" s="2012">
        <f>RANK(Q33,Q$28:Q$44)</f>
        <v/>
      </c>
      <c r="S33" s="219">
        <f>Q33/Q$27</f>
        <v/>
      </c>
      <c r="T33" s="31" t="n">
        <v>0.608389563618661</v>
      </c>
      <c r="U33" s="2012">
        <f>RANK(T33,T$28:T$44)</f>
        <v/>
      </c>
      <c r="V33" s="1417" t="n"/>
      <c r="W33" s="57" t="n"/>
      <c r="X33" s="1417" t="n"/>
      <c r="Y33" s="78" t="n"/>
    </row>
    <row r="34" ht="20.4" customFormat="1" customHeight="1" s="215">
      <c r="A34" s="62" t="inlineStr">
        <is>
          <t>荆门</t>
        </is>
      </c>
      <c r="B34" s="1891" t="n">
        <v>30120.0263754238</v>
      </c>
      <c r="C34" s="2012">
        <f>RANK(B34,B$28:B$44)</f>
        <v/>
      </c>
      <c r="D34" s="219">
        <f>B34/B$27</f>
        <v/>
      </c>
      <c r="E34" s="59" t="n">
        <v>-0.000198983517025075</v>
      </c>
      <c r="F34" s="2012">
        <f>RANK(E34,E$28:E$44)</f>
        <v/>
      </c>
      <c r="G34" s="1409" t="n">
        <v>19769.22</v>
      </c>
      <c r="H34" s="2012">
        <f>RANK(G34,G$28:G$44)</f>
        <v/>
      </c>
      <c r="I34" s="219">
        <f>G34/G$27</f>
        <v/>
      </c>
      <c r="J34" s="31" t="n">
        <v>-0.0384040671713662</v>
      </c>
      <c r="K34" s="2012">
        <f>RANK(J34,J$28:J$44)</f>
        <v/>
      </c>
      <c r="L34" s="1409" t="n">
        <v>7632.24</v>
      </c>
      <c r="M34" s="2012">
        <f>RANK(L34,L$28:L$44)</f>
        <v/>
      </c>
      <c r="N34" s="219">
        <f>L34/L$27</f>
        <v/>
      </c>
      <c r="O34" s="31" t="n">
        <v>-0.120300231905172</v>
      </c>
      <c r="P34" s="2012">
        <f>RANK(O34,O$28:O$44)</f>
        <v/>
      </c>
      <c r="Q34" s="1409" t="n">
        <v>2718.56637542381</v>
      </c>
      <c r="R34" s="2012">
        <f>RANK(Q34,Q$28:Q$44)</f>
        <v/>
      </c>
      <c r="S34" s="219">
        <f>Q34/Q$27</f>
        <v/>
      </c>
      <c r="T34" s="31" t="n">
        <v>2.05011046379816</v>
      </c>
      <c r="U34" s="2012">
        <f>RANK(T34,T$28:T$44)</f>
        <v/>
      </c>
      <c r="V34" s="1417" t="n"/>
      <c r="W34" s="57" t="n"/>
      <c r="X34" s="1417" t="n"/>
      <c r="Y34" s="78" t="n"/>
    </row>
    <row r="35" ht="20.4" customHeight="1" s="21">
      <c r="A35" s="62" t="inlineStr">
        <is>
          <t>孝感</t>
        </is>
      </c>
      <c r="B35" s="1891" t="n">
        <v>23865.1775350381</v>
      </c>
      <c r="C35" s="2012">
        <f>RANK(B35,B$28:B$44)</f>
        <v/>
      </c>
      <c r="D35" s="219">
        <f>B35/B$27</f>
        <v/>
      </c>
      <c r="E35" s="59" t="n">
        <v>0.13402760334792</v>
      </c>
      <c r="F35" s="2012">
        <f>RANK(E35,E$28:E$44)</f>
        <v/>
      </c>
      <c r="G35" s="1409" t="n">
        <v>11987.88</v>
      </c>
      <c r="H35" s="2012">
        <f>RANK(G35,G$28:G$44)</f>
        <v/>
      </c>
      <c r="I35" s="219">
        <f>G35/G$27</f>
        <v/>
      </c>
      <c r="J35" s="31" t="n">
        <v>0.0640164805270076</v>
      </c>
      <c r="K35" s="2012">
        <f>RANK(J35,J$28:J$44)</f>
        <v/>
      </c>
      <c r="L35" s="1409" t="n">
        <v>9253.82</v>
      </c>
      <c r="M35" s="2012">
        <f>RANK(L35,L$28:L$44)</f>
        <v/>
      </c>
      <c r="N35" s="219">
        <f>L35/L$27</f>
        <v/>
      </c>
      <c r="O35" s="31" t="n">
        <v>0.0362156230404016</v>
      </c>
      <c r="P35" s="2012">
        <f>RANK(O35,O$28:O$44)</f>
        <v/>
      </c>
      <c r="Q35" s="1409" t="n">
        <v>2623.47753503811</v>
      </c>
      <c r="R35" s="2012">
        <f>RANK(Q35,Q$28:Q$44)</f>
        <v/>
      </c>
      <c r="S35" s="219">
        <f>Q35/Q$27</f>
        <v/>
      </c>
      <c r="T35" s="31" t="n">
        <v>2.09522789758691</v>
      </c>
      <c r="U35" s="2012">
        <f>RANK(T35,T$28:T$44)</f>
        <v/>
      </c>
      <c r="V35" s="1417" t="n"/>
      <c r="W35" s="57" t="n"/>
      <c r="X35" s="1417" t="n"/>
      <c r="Y35" s="57" t="n"/>
    </row>
    <row r="36" ht="20.4" customHeight="1" s="21">
      <c r="A36" s="62" t="inlineStr">
        <is>
          <t>荆州</t>
        </is>
      </c>
      <c r="B36" s="1891" t="n">
        <v>50505.7512477196</v>
      </c>
      <c r="C36" s="2012">
        <f>RANK(B36,B$28:B$44)</f>
        <v/>
      </c>
      <c r="D36" s="219">
        <f>B36/B$27</f>
        <v/>
      </c>
      <c r="E36" s="59" t="n">
        <v>-0.0309702479847204</v>
      </c>
      <c r="F36" s="2012">
        <f>RANK(E36,E$28:E$44)</f>
        <v/>
      </c>
      <c r="G36" s="1409" t="n">
        <v>29201.12</v>
      </c>
      <c r="H36" s="2012">
        <f>RANK(G36,G$28:G$44)</f>
        <v/>
      </c>
      <c r="I36" s="219">
        <f>G36/G$27</f>
        <v/>
      </c>
      <c r="J36" s="31" t="n">
        <v>0.00471924679224722</v>
      </c>
      <c r="K36" s="2012">
        <f>RANK(J36,J$28:J$44)</f>
        <v/>
      </c>
      <c r="L36" s="1409" t="n">
        <v>17501.57</v>
      </c>
      <c r="M36" s="2012">
        <f>RANK(L36,L$28:L$44)</f>
        <v/>
      </c>
      <c r="N36" s="219">
        <f>L36/L$27</f>
        <v/>
      </c>
      <c r="O36" s="31" t="n">
        <v>-0.164096933131843</v>
      </c>
      <c r="P36" s="2012">
        <f>RANK(O36,O$28:O$44)</f>
        <v/>
      </c>
      <c r="Q36" s="1409" t="n">
        <v>3803.06124771957</v>
      </c>
      <c r="R36" s="2012">
        <f>RANK(Q36,Q$28:Q$44)</f>
        <v/>
      </c>
      <c r="S36" s="219">
        <f>Q36/Q$27</f>
        <v/>
      </c>
      <c r="T36" s="31" t="n">
        <v>0.795050020986155</v>
      </c>
      <c r="U36" s="2012">
        <f>RANK(T36,T$28:T$44)</f>
        <v/>
      </c>
      <c r="V36" s="1417" t="n"/>
      <c r="W36" s="57" t="n"/>
      <c r="X36" s="1417" t="n"/>
      <c r="Y36" s="57" t="n"/>
    </row>
    <row r="37" ht="20.4" customHeight="1" s="21">
      <c r="A37" s="62" t="inlineStr">
        <is>
          <t>黄冈</t>
        </is>
      </c>
      <c r="B37" s="1891" t="n">
        <v>37823.5331745128</v>
      </c>
      <c r="C37" s="2012">
        <f>RANK(B37,B$28:B$44)</f>
        <v/>
      </c>
      <c r="D37" s="219">
        <f>B37/B$27</f>
        <v/>
      </c>
      <c r="E37" s="59" t="n">
        <v>0.16796068156782</v>
      </c>
      <c r="F37" s="2012">
        <f>RANK(E37,E$28:E$44)</f>
        <v/>
      </c>
      <c r="G37" s="1409" t="n">
        <v>24356.07</v>
      </c>
      <c r="H37" s="2012">
        <f>RANK(G37,G$28:G$44)</f>
        <v/>
      </c>
      <c r="I37" s="219">
        <f>G37/G$27</f>
        <v/>
      </c>
      <c r="J37" s="31" t="n">
        <v>0.416254785573734</v>
      </c>
      <c r="K37" s="2012">
        <f>RANK(J37,J$28:J$44)</f>
        <v/>
      </c>
      <c r="L37" s="1409" t="n">
        <v>9807.43</v>
      </c>
      <c r="M37" s="2012">
        <f>RANK(L37,L$28:L$44)</f>
        <v/>
      </c>
      <c r="N37" s="219">
        <f>L37/L$27</f>
        <v/>
      </c>
      <c r="O37" s="31" t="n">
        <v>-0.285932088253089</v>
      </c>
      <c r="P37" s="2012">
        <f>RANK(O37,O$28:O$44)</f>
        <v/>
      </c>
      <c r="Q37" s="1409" t="n">
        <v>3660.03317451275</v>
      </c>
      <c r="R37" s="2012">
        <f>RANK(Q37,Q$28:Q$44)</f>
        <v/>
      </c>
      <c r="S37" s="219">
        <f>Q37/Q$27</f>
        <v/>
      </c>
      <c r="T37" s="31" t="n">
        <v>1.5204373125261</v>
      </c>
      <c r="U37" s="2012">
        <f>RANK(T37,T$28:T$44)</f>
        <v/>
      </c>
      <c r="V37" s="1417" t="n"/>
      <c r="W37" s="57" t="n"/>
      <c r="X37" s="1417" t="n"/>
      <c r="Y37" s="57" t="n"/>
    </row>
    <row r="38" ht="20.4" customHeight="1" s="21">
      <c r="A38" s="62" t="inlineStr">
        <is>
          <t>咸宁</t>
        </is>
      </c>
      <c r="B38" s="1891" t="n">
        <v>27016.3314951346</v>
      </c>
      <c r="C38" s="2012">
        <f>RANK(B38,B$28:B$44)</f>
        <v/>
      </c>
      <c r="D38" s="219">
        <f>B38/B$27</f>
        <v/>
      </c>
      <c r="E38" s="59" t="n">
        <v>0.0486876038563513</v>
      </c>
      <c r="F38" s="2012">
        <f>RANK(E38,E$28:E$44)</f>
        <v/>
      </c>
      <c r="G38" s="1409" t="n">
        <v>17800.74</v>
      </c>
      <c r="H38" s="2012">
        <f>RANK(G38,G$28:G$44)</f>
        <v/>
      </c>
      <c r="I38" s="219">
        <f>G38/G$27</f>
        <v/>
      </c>
      <c r="J38" s="31" t="n">
        <v>0.00195654841444148</v>
      </c>
      <c r="K38" s="2012">
        <f>RANK(J38,J$28:J$44)</f>
        <v/>
      </c>
      <c r="L38" s="1409" t="n">
        <v>6295.47</v>
      </c>
      <c r="M38" s="2012">
        <f>RANK(L38,L$28:L$44)</f>
        <v/>
      </c>
      <c r="N38" s="219">
        <f>L38/L$27</f>
        <v/>
      </c>
      <c r="O38" s="31" t="n">
        <v>0.039559768159976</v>
      </c>
      <c r="P38" s="2012">
        <f>RANK(O38,O$28:O$44)</f>
        <v/>
      </c>
      <c r="Q38" s="1409" t="n">
        <v>2920.1214951346</v>
      </c>
      <c r="R38" s="2012">
        <f>RANK(Q38,Q$28:Q$44)</f>
        <v/>
      </c>
      <c r="S38" s="219">
        <f>Q38/Q$27</f>
        <v/>
      </c>
      <c r="T38" s="31" t="n">
        <v>0.505093506169116</v>
      </c>
      <c r="U38" s="2012">
        <f>RANK(T38,T$28:T$44)</f>
        <v/>
      </c>
      <c r="V38" s="1417" t="n"/>
      <c r="W38" s="57" t="n"/>
      <c r="X38" s="1417" t="n"/>
      <c r="Y38" s="57" t="n"/>
    </row>
    <row r="39" ht="20.4" customHeight="1" s="21">
      <c r="A39" s="62" t="inlineStr">
        <is>
          <t>随州</t>
        </is>
      </c>
      <c r="B39" s="1891" t="n">
        <v>12268.8644180873</v>
      </c>
      <c r="C39" s="2012">
        <f>RANK(B39,B$28:B$44)</f>
        <v/>
      </c>
      <c r="D39" s="219">
        <f>B39/B$27</f>
        <v/>
      </c>
      <c r="E39" s="59" t="n">
        <v>0.16310722416837</v>
      </c>
      <c r="F39" s="2012">
        <f>RANK(E39,E$28:E$44)</f>
        <v/>
      </c>
      <c r="G39" s="1409" t="n">
        <v>4908.07</v>
      </c>
      <c r="H39" s="2012">
        <f>RANK(G39,G$28:G$44)</f>
        <v/>
      </c>
      <c r="I39" s="219">
        <f>G39/G$27</f>
        <v/>
      </c>
      <c r="J39" s="31" t="n">
        <v>-0.0398604804932871</v>
      </c>
      <c r="K39" s="2012">
        <f>RANK(J39,J$28:J$44)</f>
        <v/>
      </c>
      <c r="L39" s="1409" t="n">
        <v>5277.03</v>
      </c>
      <c r="M39" s="2012">
        <f>RANK(L39,L$28:L$44)</f>
        <v/>
      </c>
      <c r="N39" s="219">
        <f>L39/L$27</f>
        <v/>
      </c>
      <c r="O39" s="31" t="n">
        <v>0.0446316689662816</v>
      </c>
      <c r="P39" s="2012">
        <f>RANK(O39,O$28:O$44)</f>
        <v/>
      </c>
      <c r="Q39" s="1409" t="n">
        <v>2083.76441808724</v>
      </c>
      <c r="R39" s="2012">
        <f>RANK(Q39,Q$28:Q$44)</f>
        <v/>
      </c>
      <c r="S39" s="219">
        <f>Q39/Q$27</f>
        <v/>
      </c>
      <c r="T39" s="31" t="n">
        <v>4.41304993954034</v>
      </c>
      <c r="U39" s="2012">
        <f>RANK(T39,T$28:T$44)</f>
        <v/>
      </c>
      <c r="V39" s="1417" t="n"/>
      <c r="W39" s="57" t="n"/>
      <c r="X39" s="1417" t="n"/>
      <c r="Y39" s="57" t="n"/>
    </row>
    <row r="40" ht="20.4" customHeight="1" s="21">
      <c r="A40" s="62" t="inlineStr">
        <is>
          <t>恩施</t>
        </is>
      </c>
      <c r="B40" s="1891" t="n">
        <v>36958.8130338658</v>
      </c>
      <c r="C40" s="2012">
        <f>RANK(B40,B$28:B$44)</f>
        <v/>
      </c>
      <c r="D40" s="219">
        <f>B40/B$27</f>
        <v/>
      </c>
      <c r="E40" s="59" t="n">
        <v>0.1008772879413</v>
      </c>
      <c r="F40" s="2012">
        <f>RANK(E40,E$28:E$44)</f>
        <v/>
      </c>
      <c r="G40" s="1409" t="n">
        <v>16131.31</v>
      </c>
      <c r="H40" s="2012">
        <f>RANK(G40,G$28:G$44)</f>
        <v/>
      </c>
      <c r="I40" s="219">
        <f>G40/G$27</f>
        <v/>
      </c>
      <c r="J40" s="31" t="n">
        <v>0.0233096462414664</v>
      </c>
      <c r="K40" s="2012">
        <f>RANK(J40,J$28:J$44)</f>
        <v/>
      </c>
      <c r="L40" s="1409" t="n">
        <v>14944.87</v>
      </c>
      <c r="M40" s="2012">
        <f>RANK(L40,L$28:L$44)</f>
        <v/>
      </c>
      <c r="N40" s="219">
        <f>L40/L$27</f>
        <v/>
      </c>
      <c r="O40" s="31" t="n">
        <v>-0.0640298110194306</v>
      </c>
      <c r="P40" s="2012">
        <f>RANK(O40,O$28:O$44)</f>
        <v/>
      </c>
      <c r="Q40" s="1409" t="n">
        <v>5882.6330338658</v>
      </c>
      <c r="R40" s="2012">
        <f>RANK(Q40,Q$28:Q$44)</f>
        <v/>
      </c>
      <c r="S40" s="219">
        <f>Q40/Q$27</f>
        <v/>
      </c>
      <c r="T40" s="31" t="n">
        <v>2.19528409456984</v>
      </c>
      <c r="U40" s="2012">
        <f>RANK(T40,T$28:T$44)</f>
        <v/>
      </c>
      <c r="V40" s="1417" t="n"/>
      <c r="W40" s="57" t="n"/>
      <c r="X40" s="1417" t="n"/>
      <c r="Y40" s="57" t="n"/>
    </row>
    <row r="41" ht="20.4" customHeight="1" s="21">
      <c r="A41" s="62" t="inlineStr">
        <is>
          <t>仙桃</t>
        </is>
      </c>
      <c r="B41" s="1891" t="n">
        <v>10312.8238288576</v>
      </c>
      <c r="C41" s="2012">
        <f>RANK(B41,B$28:B$44)</f>
        <v/>
      </c>
      <c r="D41" s="219">
        <f>B41/B$27</f>
        <v/>
      </c>
      <c r="E41" s="59" t="n">
        <v>0.0171221658763365</v>
      </c>
      <c r="F41" s="2012">
        <f>RANK(E41,E$28:E$44)</f>
        <v/>
      </c>
      <c r="G41" s="1409" t="n">
        <v>5999.33</v>
      </c>
      <c r="H41" s="2012">
        <f>RANK(G41,G$28:G$44)</f>
        <v/>
      </c>
      <c r="I41" s="219">
        <f>G41/G$27</f>
        <v/>
      </c>
      <c r="J41" s="31" t="n">
        <v>-0.303183760510033</v>
      </c>
      <c r="K41" s="2012">
        <f>RANK(J41,J$28:J$44)</f>
        <v/>
      </c>
      <c r="L41" s="1409" t="n">
        <v>2236.9</v>
      </c>
      <c r="M41" s="2012">
        <f>RANK(L41,L$28:L$44)</f>
        <v/>
      </c>
      <c r="N41" s="219">
        <f>L41/L$27</f>
        <v/>
      </c>
      <c r="O41" s="31" t="n">
        <v>0.679203074798066</v>
      </c>
      <c r="P41" s="2012">
        <f>RANK(O41,O$28:O$44)</f>
        <v/>
      </c>
      <c r="Q41" s="1409" t="n">
        <v>2076.59382885758</v>
      </c>
      <c r="R41" s="2012">
        <f>RANK(Q41,Q$28:Q$44)</f>
        <v/>
      </c>
      <c r="S41" s="219">
        <f>Q41/Q$27</f>
        <v/>
      </c>
      <c r="T41" s="31" t="n">
        <v>9.51607911185569</v>
      </c>
      <c r="U41" s="2012">
        <f>RANK(T41,T$28:T$44)</f>
        <v/>
      </c>
      <c r="V41" s="1417" t="n"/>
      <c r="W41" s="57" t="n"/>
      <c r="X41" s="1417" t="n"/>
      <c r="Y41" s="57" t="n"/>
    </row>
    <row r="42" ht="20.4" customHeight="1" s="21">
      <c r="A42" s="62" t="inlineStr">
        <is>
          <t>潜江</t>
        </is>
      </c>
      <c r="B42" s="1891" t="n">
        <v>3793.22835348279</v>
      </c>
      <c r="C42" s="2012">
        <f>RANK(B42,B$28:B$44)</f>
        <v/>
      </c>
      <c r="D42" s="219">
        <f>B42/B$27</f>
        <v/>
      </c>
      <c r="E42" s="59" t="n">
        <v>0.0358448370623321</v>
      </c>
      <c r="F42" s="2012">
        <f>RANK(E42,E$28:E$44)</f>
        <v/>
      </c>
      <c r="G42" s="1409" t="n">
        <v>1904.34</v>
      </c>
      <c r="H42" s="2012">
        <f>RANK(G42,G$28:G$44)</f>
        <v/>
      </c>
      <c r="I42" s="219">
        <f>G42/G$27</f>
        <v/>
      </c>
      <c r="J42" s="31" t="n">
        <v>-0.0475776080661375</v>
      </c>
      <c r="K42" s="2012">
        <f>RANK(J42,J$28:J$44)</f>
        <v/>
      </c>
      <c r="L42" s="1409" t="n">
        <v>1406.26</v>
      </c>
      <c r="M42" s="2012">
        <f>RANK(L42,L$28:L$44)</f>
        <v/>
      </c>
      <c r="N42" s="219">
        <f>L42/L$27</f>
        <v/>
      </c>
      <c r="O42" s="31" t="n">
        <v>-0.0847104614002772</v>
      </c>
      <c r="P42" s="2012">
        <f>RANK(O42,O$28:O$44)</f>
        <v/>
      </c>
      <c r="Q42" s="1409" t="n">
        <v>482.628353482787</v>
      </c>
      <c r="R42" s="2012">
        <f>RANK(Q42,Q$28:Q$44)</f>
        <v/>
      </c>
      <c r="S42" s="219">
        <f>Q42/Q$27</f>
        <v/>
      </c>
      <c r="T42" s="31" t="n">
        <v>2.8277776325159</v>
      </c>
      <c r="U42" s="2012">
        <f>RANK(T42,T$28:T$44)</f>
        <v/>
      </c>
      <c r="V42" s="1417" t="n"/>
      <c r="W42" s="57" t="n"/>
      <c r="X42" s="1417" t="n"/>
      <c r="Y42" s="57" t="n"/>
    </row>
    <row r="43" ht="20.4" customHeight="1" s="21">
      <c r="A43" s="62" t="inlineStr">
        <is>
          <t>天门</t>
        </is>
      </c>
      <c r="B43" s="1891" t="n">
        <v>3725.08120222041</v>
      </c>
      <c r="C43" s="2012">
        <f>RANK(B43,B$28:B$44)</f>
        <v/>
      </c>
      <c r="D43" s="219">
        <f>B43/B$27</f>
        <v/>
      </c>
      <c r="E43" s="59" t="n">
        <v>0.188500081686578</v>
      </c>
      <c r="F43" s="2012">
        <f>RANK(E43,E$28:E$44)</f>
        <v/>
      </c>
      <c r="G43" s="1409" t="n">
        <v>1679.34</v>
      </c>
      <c r="H43" s="2012">
        <f>RANK(G43,G$28:G$44)</f>
        <v/>
      </c>
      <c r="I43" s="219">
        <f>G43/G$27</f>
        <v/>
      </c>
      <c r="J43" s="31" t="n">
        <v>0.0179607324923774</v>
      </c>
      <c r="K43" s="2012">
        <f>RANK(J43,J$28:J$44)</f>
        <v/>
      </c>
      <c r="L43" s="1409" t="n">
        <v>1295.16</v>
      </c>
      <c r="M43" s="2012">
        <f>RANK(L43,L$28:L$44)</f>
        <v/>
      </c>
      <c r="N43" s="219">
        <f>L43/L$27</f>
        <v/>
      </c>
      <c r="O43" s="31" t="n">
        <v>-0.0386068573379752</v>
      </c>
      <c r="P43" s="2012">
        <f>RANK(O43,O$28:O$44)</f>
        <v/>
      </c>
      <c r="Q43" s="1409" t="n">
        <v>750.581202220412</v>
      </c>
      <c r="R43" s="2012">
        <f>RANK(Q43,Q$28:Q$44)</f>
        <v/>
      </c>
      <c r="S43" s="219">
        <f>Q43/Q$27</f>
        <v/>
      </c>
      <c r="T43" s="31" t="n">
        <v>4.46310772447579</v>
      </c>
      <c r="U43" s="2012">
        <f>RANK(T43,T$28:T$44)</f>
        <v/>
      </c>
      <c r="V43" s="1417" t="n"/>
      <c r="W43" s="57" t="n"/>
      <c r="X43" s="1417" t="n"/>
      <c r="Y43" s="57" t="n"/>
    </row>
    <row r="44" ht="20.4" customHeight="1" s="21">
      <c r="A44" s="62" t="inlineStr">
        <is>
          <t>林区</t>
        </is>
      </c>
      <c r="B44" s="1891" t="n">
        <v>849.382324787586</v>
      </c>
      <c r="C44" s="2012">
        <f>RANK(B44,B$28:B$44)</f>
        <v/>
      </c>
      <c r="D44" s="219">
        <f>B44/B$27</f>
        <v/>
      </c>
      <c r="E44" s="59" t="n">
        <v>0.0598112364996946</v>
      </c>
      <c r="F44" s="2012">
        <f>RANK(E44,E$28:E$44)</f>
        <v/>
      </c>
      <c r="G44" s="1409" t="n">
        <v>462.98</v>
      </c>
      <c r="H44" s="2012">
        <f>RANK(G44,G$28:G$44)</f>
        <v/>
      </c>
      <c r="I44" s="219">
        <f>G44/G$27</f>
        <v/>
      </c>
      <c r="J44" s="31" t="n">
        <v>-0.00852321397978417</v>
      </c>
      <c r="K44" s="2012">
        <f>RANK(J44,J$28:J$44)</f>
        <v/>
      </c>
      <c r="L44" s="1409" t="n">
        <v>379.08</v>
      </c>
      <c r="M44" s="2012">
        <f>RANK(L44,L$28:L$44)</f>
        <v/>
      </c>
      <c r="N44" s="219">
        <f>L44/L$27</f>
        <v/>
      </c>
      <c r="O44" s="31" t="n">
        <v>0.141841621735594</v>
      </c>
      <c r="P44" s="2012">
        <f>RANK(O44,O$28:O$44)</f>
        <v/>
      </c>
      <c r="Q44" s="1409" t="n">
        <v>7.32232478758586</v>
      </c>
      <c r="R44" s="2012">
        <f>RANK(Q44,Q$28:Q$44)</f>
        <v/>
      </c>
      <c r="S44" s="219">
        <f>Q44/Q$27</f>
        <v/>
      </c>
      <c r="T44" s="31" t="n">
        <v>1.93268298455894</v>
      </c>
      <c r="U44" s="2012">
        <f>RANK(T44,T$28:T$44)</f>
        <v/>
      </c>
      <c r="V44" s="1417" t="n"/>
      <c r="W44" s="57" t="n"/>
      <c r="X44" s="1417" t="n"/>
      <c r="Y44" s="57" t="n"/>
    </row>
    <row r="45"/>
    <row r="46" ht="27" customHeight="1" s="21">
      <c r="A46" s="822" t="inlineStr">
        <is>
          <t>城市客运客运量分市州7月情况</t>
        </is>
      </c>
    </row>
    <row r="47" ht="19.05" customHeight="1" s="21">
      <c r="A47" s="823" t="inlineStr">
        <is>
          <t>单位：万人次</t>
        </is>
      </c>
    </row>
    <row r="48" ht="19.05" customHeight="1" s="21">
      <c r="A48" s="2076" t="n"/>
      <c r="B48" s="825" t="inlineStr">
        <is>
          <t>城市客运总量</t>
        </is>
      </c>
      <c r="C48" s="2026" t="n"/>
      <c r="D48" s="2077" t="n"/>
      <c r="E48" s="2077" t="n"/>
      <c r="F48" s="1960" t="n"/>
      <c r="G48" s="825" t="inlineStr">
        <is>
          <t>城市公交城市客运量</t>
        </is>
      </c>
      <c r="H48" s="2026" t="n"/>
      <c r="I48" s="2077" t="n"/>
      <c r="J48" s="2077" t="n"/>
      <c r="K48" s="1960" t="n"/>
      <c r="L48" s="825" t="inlineStr">
        <is>
          <t>巡游出租城市客运量</t>
        </is>
      </c>
      <c r="M48" s="2026" t="n"/>
      <c r="N48" s="2077" t="n"/>
      <c r="O48" s="2077" t="n"/>
      <c r="P48" s="1960" t="n"/>
      <c r="Q48" s="825" t="inlineStr">
        <is>
          <t>网约车城市客运量</t>
        </is>
      </c>
      <c r="R48" s="2026" t="n"/>
      <c r="S48" s="2077" t="n"/>
      <c r="T48" s="2077" t="n"/>
      <c r="U48" s="1960" t="n"/>
      <c r="V48" s="825" t="inlineStr">
        <is>
          <t>轨道客运量</t>
        </is>
      </c>
      <c r="W48" s="2036" t="n"/>
      <c r="X48" s="825" t="inlineStr">
        <is>
          <t>轮渡客运量</t>
        </is>
      </c>
      <c r="Y48" s="2036" t="n"/>
    </row>
    <row r="49" ht="33" customFormat="1" customHeight="1" s="93">
      <c r="A49" s="1954" t="n"/>
      <c r="B49" s="216" t="inlineStr">
        <is>
          <t>城市总客运量</t>
        </is>
      </c>
      <c r="C49" s="216" t="inlineStr">
        <is>
          <t>排名</t>
        </is>
      </c>
      <c r="D49" s="216" t="inlineStr">
        <is>
          <t>占全省比例</t>
        </is>
      </c>
      <c r="E49" s="216" t="inlineStr">
        <is>
          <t>增速</t>
        </is>
      </c>
      <c r="F49" s="216" t="inlineStr">
        <is>
          <t>增速排名</t>
        </is>
      </c>
      <c r="G49" s="216" t="inlineStr">
        <is>
          <t>其中：公交</t>
        </is>
      </c>
      <c r="H49" s="216" t="inlineStr">
        <is>
          <t>排名</t>
        </is>
      </c>
      <c r="I49" s="216" t="inlineStr">
        <is>
          <t>占全省比例</t>
        </is>
      </c>
      <c r="J49" s="216" t="inlineStr">
        <is>
          <t>增速</t>
        </is>
      </c>
      <c r="K49" s="216" t="inlineStr">
        <is>
          <t>增速排名</t>
        </is>
      </c>
      <c r="L49" s="216" t="inlineStr">
        <is>
          <t>其中：出租</t>
        </is>
      </c>
      <c r="M49" s="216" t="inlineStr">
        <is>
          <t>排名</t>
        </is>
      </c>
      <c r="N49" s="216" t="inlineStr">
        <is>
          <t>占全省比例</t>
        </is>
      </c>
      <c r="O49" s="216" t="inlineStr">
        <is>
          <t>增速</t>
        </is>
      </c>
      <c r="P49" s="216" t="inlineStr">
        <is>
          <t>增速排名</t>
        </is>
      </c>
      <c r="Q49" s="216" t="inlineStr">
        <is>
          <t>其中：出租</t>
        </is>
      </c>
      <c r="R49" s="216" t="inlineStr">
        <is>
          <t>排名</t>
        </is>
      </c>
      <c r="S49" s="216" t="inlineStr">
        <is>
          <t>占全省比例</t>
        </is>
      </c>
      <c r="T49" s="216" t="inlineStr">
        <is>
          <t>增速</t>
        </is>
      </c>
      <c r="U49" s="216" t="inlineStr">
        <is>
          <t>增速排名</t>
        </is>
      </c>
      <c r="V49" s="216" t="inlineStr">
        <is>
          <t>其中：轨道</t>
        </is>
      </c>
      <c r="W49" s="216" t="inlineStr">
        <is>
          <t>增速</t>
        </is>
      </c>
      <c r="X49" s="216" t="inlineStr">
        <is>
          <t>其中：轮渡</t>
        </is>
      </c>
      <c r="Y49" s="216" t="inlineStr">
        <is>
          <t>增速</t>
        </is>
      </c>
    </row>
    <row r="50" ht="24" customFormat="1" customHeight="1" s="215">
      <c r="A50" s="1283" t="inlineStr">
        <is>
          <t>全省</t>
        </is>
      </c>
      <c r="B50" s="1891">
        <f>G50+L50+Q50+V50+X50</f>
        <v/>
      </c>
      <c r="C50" s="2012" t="n"/>
      <c r="D50" s="219" t="n"/>
      <c r="E50" s="59" t="n">
        <v>0.0390093161359244</v>
      </c>
      <c r="F50" s="2011" t="n"/>
      <c r="G50" s="1891">
        <f>SUM(G51:G67)</f>
        <v/>
      </c>
      <c r="H50" s="2021" t="n"/>
      <c r="I50" s="57" t="n"/>
      <c r="J50" s="31" t="n">
        <v>-0.005406792888546175</v>
      </c>
      <c r="K50" s="2011" t="n"/>
      <c r="L50" s="1891">
        <f>SUM(L51:L67)</f>
        <v/>
      </c>
      <c r="M50" s="2021" t="n"/>
      <c r="N50" s="57" t="n"/>
      <c r="O50" s="31" t="n">
        <v>-0.07516237076876808</v>
      </c>
      <c r="P50" s="2011" t="n"/>
      <c r="Q50" s="1891">
        <f>SUM(Q51:Q67)</f>
        <v/>
      </c>
      <c r="R50" s="2021" t="n"/>
      <c r="S50" s="57" t="n"/>
      <c r="T50" s="31" t="n">
        <v>0.6016512315555809</v>
      </c>
      <c r="U50" s="2011" t="n"/>
      <c r="V50" s="1891" t="n">
        <v>11731.83</v>
      </c>
      <c r="W50" s="76" t="n">
        <v>0.006339895967719889</v>
      </c>
      <c r="X50" s="1891" t="n">
        <v>46.05</v>
      </c>
      <c r="Y50" s="76" t="n">
        <v>0.01454064771976205</v>
      </c>
    </row>
    <row r="51" ht="25.05" customFormat="1" customHeight="1" s="215">
      <c r="A51" s="62" t="inlineStr">
        <is>
          <t>武汉</t>
        </is>
      </c>
      <c r="B51" s="1891" t="n">
        <v>18865.22753558188</v>
      </c>
      <c r="C51" s="2012">
        <f>RANK(B51,B$51:B$67)</f>
        <v/>
      </c>
      <c r="D51" s="219">
        <f>B51/B$50</f>
        <v/>
      </c>
      <c r="E51" s="59" t="n">
        <v>0.014768056245404</v>
      </c>
      <c r="F51" s="2012">
        <f>RANK(E51,E$51:E$67)</f>
        <v/>
      </c>
      <c r="G51" s="1409" t="n">
        <v>4198.33</v>
      </c>
      <c r="H51" s="2012">
        <f>RANK(G51,G$51:G$67)</f>
        <v/>
      </c>
      <c r="I51" s="219">
        <f>G51/G$50</f>
        <v/>
      </c>
      <c r="J51" s="31" t="n">
        <v>0.01269996719476651</v>
      </c>
      <c r="K51" s="2012">
        <f>RANK(J51,J$51:J$67)</f>
        <v/>
      </c>
      <c r="L51" s="1409" t="n">
        <v>1093.91</v>
      </c>
      <c r="M51" s="2012">
        <f>RANK(L51,L$51:L$67)</f>
        <v/>
      </c>
      <c r="N51" s="219">
        <f>L51/L$50</f>
        <v/>
      </c>
      <c r="O51" s="31" t="n">
        <v>-0.180763585165658</v>
      </c>
      <c r="P51" s="2012">
        <f>RANK(O51,O$51:O$67)</f>
        <v/>
      </c>
      <c r="Q51" s="1409" t="n">
        <v>1825.19753558188</v>
      </c>
      <c r="R51" s="2012">
        <f>RANK(Q51,Q$51:Q$67)</f>
        <v/>
      </c>
      <c r="S51" s="219">
        <f>Q51/Q$50</f>
        <v/>
      </c>
      <c r="T51" s="31" t="n">
        <v>0.2688999494207793</v>
      </c>
      <c r="U51" s="2012">
        <f>RANK(T51,T$51:T$67)</f>
        <v/>
      </c>
      <c r="V51" s="1417" t="n">
        <v>11701.74</v>
      </c>
      <c r="W51" s="76" t="n">
        <v>0.006521634416889244</v>
      </c>
      <c r="X51" s="1891" t="n">
        <v>46.05</v>
      </c>
      <c r="Y51" s="76" t="n">
        <v>0.01454064771976205</v>
      </c>
    </row>
    <row r="52" ht="20.4" customFormat="1" customHeight="1" s="215">
      <c r="A52" s="62" t="inlineStr">
        <is>
          <t>黄石</t>
        </is>
      </c>
      <c r="B52" s="1891" t="n">
        <v>1235.394963641575</v>
      </c>
      <c r="C52" s="2012">
        <f>RANK(B52,B$51:B$67)</f>
        <v/>
      </c>
      <c r="D52" s="219">
        <f>B52/B$50</f>
        <v/>
      </c>
      <c r="E52" s="59" t="n">
        <v>-0.04031171103829845</v>
      </c>
      <c r="F52" s="2012">
        <f>RANK(E52,E$51:E$67)</f>
        <v/>
      </c>
      <c r="G52" s="1409" t="n">
        <v>806.39</v>
      </c>
      <c r="H52" s="2012">
        <f>RANK(G52,G$51:G$67)</f>
        <v/>
      </c>
      <c r="I52" s="219">
        <f>G52/G$50</f>
        <v/>
      </c>
      <c r="J52" s="31" t="n">
        <v>-0.06708854901779315</v>
      </c>
      <c r="K52" s="2012">
        <f>RANK(J52,J$51:J$67)</f>
        <v/>
      </c>
      <c r="L52" s="1409" t="n">
        <v>258.57</v>
      </c>
      <c r="M52" s="2012">
        <f>RANK(L52,L$51:L$67)</f>
        <v/>
      </c>
      <c r="N52" s="219">
        <f>L52/L$50</f>
        <v/>
      </c>
      <c r="O52" s="31" t="n">
        <v>-0.1201211420015653</v>
      </c>
      <c r="P52" s="2012">
        <f>RANK(O52,O$51:O$67)</f>
        <v/>
      </c>
      <c r="Q52" s="1409" t="n">
        <v>140.344963641575</v>
      </c>
      <c r="R52" s="2012">
        <f>RANK(Q52,Q$51:Q$67)</f>
        <v/>
      </c>
      <c r="S52" s="219">
        <f>Q52/Q$50</f>
        <v/>
      </c>
      <c r="T52" s="31" t="n">
        <v>0.4462926601249986</v>
      </c>
      <c r="U52" s="2012">
        <f>RANK(T52,T$51:T$67)</f>
        <v/>
      </c>
      <c r="V52" s="1417" t="n">
        <v>30.09</v>
      </c>
      <c r="W52" s="76" t="n">
        <v>-0.0596875</v>
      </c>
      <c r="X52" s="1417" t="n"/>
      <c r="Y52" s="78" t="n"/>
    </row>
    <row r="53" ht="20.4" customFormat="1" customHeight="1" s="215">
      <c r="A53" s="62" t="inlineStr">
        <is>
          <t>十堰</t>
        </is>
      </c>
      <c r="B53" s="1891" t="n">
        <v>1745.107675868343</v>
      </c>
      <c r="C53" s="2012">
        <f>RANK(B53,B$51:B$67)</f>
        <v/>
      </c>
      <c r="D53" s="219">
        <f>B53/B$50</f>
        <v/>
      </c>
      <c r="E53" s="59" t="n">
        <v>0.09971672333259529</v>
      </c>
      <c r="F53" s="2012">
        <f>RANK(E53,E$51:E$67)</f>
        <v/>
      </c>
      <c r="G53" s="1409" t="n">
        <v>1111.97</v>
      </c>
      <c r="H53" s="2012">
        <f>RANK(G53,G$51:G$67)</f>
        <v/>
      </c>
      <c r="I53" s="219">
        <f>G53/G$50</f>
        <v/>
      </c>
      <c r="J53" s="31" t="n">
        <v>-0.01323122249041608</v>
      </c>
      <c r="K53" s="2012">
        <f>RANK(J53,J$51:J$67)</f>
        <v/>
      </c>
      <c r="L53" s="1409" t="n">
        <v>298.7</v>
      </c>
      <c r="M53" s="2012">
        <f>RANK(L53,L$51:L$67)</f>
        <v/>
      </c>
      <c r="N53" s="219">
        <f>L53/L$50</f>
        <v/>
      </c>
      <c r="O53" s="31" t="n">
        <v>-0.09701018773239833</v>
      </c>
      <c r="P53" s="2012">
        <f>RANK(O53,O$51:O$67)</f>
        <v/>
      </c>
      <c r="Q53" s="1409" t="n">
        <v>334.437675868343</v>
      </c>
      <c r="R53" s="2012">
        <f>RANK(Q53,Q$51:Q$67)</f>
        <v/>
      </c>
      <c r="S53" s="219">
        <f>Q53/Q$50</f>
        <v/>
      </c>
      <c r="T53" s="31" t="n">
        <v>1.58852327548804</v>
      </c>
      <c r="U53" s="2012">
        <f>RANK(T53,T$51:T$67)</f>
        <v/>
      </c>
      <c r="V53" s="1417" t="n"/>
      <c r="W53" s="57" t="n"/>
      <c r="X53" s="1417" t="n"/>
      <c r="Y53" s="78" t="n"/>
    </row>
    <row r="54" ht="20.4" customFormat="1" customHeight="1" s="215">
      <c r="A54" s="62" t="inlineStr">
        <is>
          <t>宜昌</t>
        </is>
      </c>
      <c r="B54" s="1891" t="n">
        <v>2164.994832602794</v>
      </c>
      <c r="C54" s="2012">
        <f>RANK(B54,B$51:B$67)</f>
        <v/>
      </c>
      <c r="D54" s="219">
        <f>B54/B$50</f>
        <v/>
      </c>
      <c r="E54" s="59" t="n">
        <v>0.1831787813396695</v>
      </c>
      <c r="F54" s="2012">
        <f>RANK(E54,E$51:E$67)</f>
        <v/>
      </c>
      <c r="G54" s="1409" t="n">
        <v>957.12</v>
      </c>
      <c r="H54" s="2012">
        <f>RANK(G54,G$51:G$67)</f>
        <v/>
      </c>
      <c r="I54" s="219">
        <f>G54/G$50</f>
        <v/>
      </c>
      <c r="J54" s="31" t="n">
        <v>0.03216900861650629</v>
      </c>
      <c r="K54" s="2012">
        <f>RANK(J54,J$51:J$67)</f>
        <v/>
      </c>
      <c r="L54" s="1409" t="n">
        <v>763.1900000000001</v>
      </c>
      <c r="M54" s="2012">
        <f>RANK(L54,L$51:L$67)</f>
        <v/>
      </c>
      <c r="N54" s="219">
        <f>L54/L$50</f>
        <v/>
      </c>
      <c r="O54" s="31" t="n">
        <v>0.1613457909793659</v>
      </c>
      <c r="P54" s="2012">
        <f>RANK(O54,O$51:O$67)</f>
        <v/>
      </c>
      <c r="Q54" s="1409" t="n">
        <v>444.684832602794</v>
      </c>
      <c r="R54" s="2012">
        <f>RANK(Q54,Q$51:Q$67)</f>
        <v/>
      </c>
      <c r="S54" s="219">
        <f>Q54/Q$50</f>
        <v/>
      </c>
      <c r="T54" s="31" t="n">
        <v>0.8123616487916823</v>
      </c>
      <c r="U54" s="2012">
        <f>RANK(T54,T$51:T$67)</f>
        <v/>
      </c>
      <c r="V54" s="1417" t="n"/>
      <c r="W54" s="57" t="n"/>
      <c r="X54" s="1417" t="n"/>
      <c r="Y54" s="78" t="n"/>
    </row>
    <row r="55" ht="20.4" customFormat="1" customHeight="1" s="215">
      <c r="A55" s="62" t="inlineStr">
        <is>
          <t>襄阳</t>
        </is>
      </c>
      <c r="B55" s="1891" t="n">
        <v>1798.460728329294</v>
      </c>
      <c r="C55" s="2012">
        <f>RANK(B55,B$51:B$67)</f>
        <v/>
      </c>
      <c r="D55" s="219">
        <f>B55/B$50</f>
        <v/>
      </c>
      <c r="E55" s="59" t="n">
        <v>0.02826297323138149</v>
      </c>
      <c r="F55" s="2012">
        <f>RANK(E55,E$51:E$67)</f>
        <v/>
      </c>
      <c r="G55" s="1409" t="n">
        <v>1161.92</v>
      </c>
      <c r="H55" s="2012">
        <f>RANK(G55,G$51:G$67)</f>
        <v/>
      </c>
      <c r="I55" s="219">
        <f>G55/G$50</f>
        <v/>
      </c>
      <c r="J55" s="31" t="n">
        <v>-0.02326011482947898</v>
      </c>
      <c r="K55" s="2012">
        <f>RANK(J55,J$51:J$67)</f>
        <v/>
      </c>
      <c r="L55" s="1409" t="n">
        <v>315.13</v>
      </c>
      <c r="M55" s="2012">
        <f>RANK(L55,L$51:L$67)</f>
        <v/>
      </c>
      <c r="N55" s="219">
        <f>L55/L$50</f>
        <v/>
      </c>
      <c r="O55" s="31" t="n">
        <v>-0.02740656152587884</v>
      </c>
      <c r="P55" s="2012">
        <f>RANK(O55,O$51:O$67)</f>
        <v/>
      </c>
      <c r="Q55" s="1409" t="n">
        <v>321.410728329294</v>
      </c>
      <c r="R55" s="2012">
        <f>RANK(Q55,Q$51:Q$67)</f>
        <v/>
      </c>
      <c r="S55" s="219">
        <f>Q55/Q$50</f>
        <v/>
      </c>
      <c r="T55" s="31" t="n">
        <v>0.3652188040449056</v>
      </c>
      <c r="U55" s="2012">
        <f>RANK(T55,T$51:T$67)</f>
        <v/>
      </c>
      <c r="V55" s="1417" t="n"/>
      <c r="W55" s="57" t="n"/>
      <c r="X55" s="1417" t="n"/>
      <c r="Y55" s="78" t="n"/>
    </row>
    <row r="56" ht="20.4" customFormat="1" customHeight="1" s="215">
      <c r="A56" s="62" t="inlineStr">
        <is>
          <t>鄂州</t>
        </is>
      </c>
      <c r="B56" s="1891" t="n">
        <v>257.3826226043308</v>
      </c>
      <c r="C56" s="2012">
        <f>RANK(B56,B$51:B$67)</f>
        <v/>
      </c>
      <c r="D56" s="219">
        <f>B56/B$50</f>
        <v/>
      </c>
      <c r="E56" s="59" t="n">
        <v>-0.1918636718364326</v>
      </c>
      <c r="F56" s="2012">
        <f>RANK(E56,E$51:E$67)</f>
        <v/>
      </c>
      <c r="G56" s="1409" t="n">
        <v>174.76</v>
      </c>
      <c r="H56" s="2012">
        <f>RANK(G56,G$51:G$67)</f>
        <v/>
      </c>
      <c r="I56" s="219">
        <f>G56/G$50</f>
        <v/>
      </c>
      <c r="J56" s="31" t="n">
        <v>0.01011502225304906</v>
      </c>
      <c r="K56" s="2012">
        <f>RANK(J56,J$51:J$67)</f>
        <v/>
      </c>
      <c r="L56" s="1409" t="n">
        <v>34.02</v>
      </c>
      <c r="M56" s="2012">
        <f>RANK(L56,L$51:L$67)</f>
        <v/>
      </c>
      <c r="N56" s="219">
        <f>L56/L$50</f>
        <v/>
      </c>
      <c r="O56" s="31" t="n">
        <v>-0.6770457565976837</v>
      </c>
      <c r="P56" s="2012">
        <f>RANK(O56,O$51:O$67)</f>
        <v/>
      </c>
      <c r="Q56" s="1409" t="n">
        <v>48.6026226043308</v>
      </c>
      <c r="R56" s="2012">
        <f>RANK(Q56,Q$51:Q$67)</f>
        <v/>
      </c>
      <c r="S56" s="219">
        <f>Q56/Q$50</f>
        <v/>
      </c>
      <c r="T56" s="31" t="n">
        <v>0.2108544154454457</v>
      </c>
      <c r="U56" s="2012">
        <f>RANK(T56,T$51:T$67)</f>
        <v/>
      </c>
      <c r="V56" s="1417" t="n"/>
      <c r="W56" s="57" t="n"/>
      <c r="X56" s="1417" t="n"/>
      <c r="Y56" s="78" t="n"/>
    </row>
    <row r="57" ht="20.4" customFormat="1" customHeight="1" s="215">
      <c r="A57" s="62" t="inlineStr">
        <is>
          <t>荆门</t>
        </is>
      </c>
      <c r="B57" s="1891" t="n">
        <v>937.289360187212</v>
      </c>
      <c r="C57" s="2012">
        <f>RANK(B57,B$51:B$67)</f>
        <v/>
      </c>
      <c r="D57" s="219">
        <f>B57/B$50</f>
        <v/>
      </c>
      <c r="E57" s="59" t="n">
        <v>0.05653571259150225</v>
      </c>
      <c r="F57" s="2012">
        <f>RANK(E57,E$51:E$67)</f>
        <v/>
      </c>
      <c r="G57" s="1409" t="n">
        <v>528.59</v>
      </c>
      <c r="H57" s="2012">
        <f>RANK(G57,G$51:G$67)</f>
        <v/>
      </c>
      <c r="I57" s="219">
        <f>G57/G$50</f>
        <v/>
      </c>
      <c r="J57" s="31" t="n">
        <v>-0.001360261472482915</v>
      </c>
      <c r="K57" s="2012">
        <f>RANK(J57,J$51:J$67)</f>
        <v/>
      </c>
      <c r="L57" s="1409" t="n">
        <v>273.92</v>
      </c>
      <c r="M57" s="2012">
        <f>RANK(L57,L$51:L$67)</f>
        <v/>
      </c>
      <c r="N57" s="219">
        <f>L57/L$50</f>
        <v/>
      </c>
      <c r="O57" s="31" t="n">
        <v>-0.08778473424803501</v>
      </c>
      <c r="P57" s="2012">
        <f>RANK(O57,O$51:O$67)</f>
        <v/>
      </c>
      <c r="Q57" s="1409" t="n">
        <v>134.779360187212</v>
      </c>
      <c r="R57" s="2012">
        <f>RANK(Q57,Q$51:Q$67)</f>
        <v/>
      </c>
      <c r="S57" s="219">
        <f>Q57/Q$50</f>
        <v/>
      </c>
      <c r="T57" s="31" t="n">
        <v>1.342173186179559</v>
      </c>
      <c r="U57" s="2012">
        <f>RANK(T57,T$51:T$67)</f>
        <v/>
      </c>
      <c r="V57" s="1417" t="n"/>
      <c r="W57" s="57" t="n"/>
      <c r="X57" s="1417" t="n"/>
      <c r="Y57" s="78" t="n"/>
    </row>
    <row r="58" ht="20.4" customHeight="1" s="21">
      <c r="A58" s="62" t="inlineStr">
        <is>
          <t>孝感</t>
        </is>
      </c>
      <c r="B58" s="1891" t="n">
        <v>831.393177808734</v>
      </c>
      <c r="C58" s="2012">
        <f>RANK(B58,B$51:B$67)</f>
        <v/>
      </c>
      <c r="D58" s="219">
        <f>B58/B$50</f>
        <v/>
      </c>
      <c r="E58" s="59" t="n">
        <v>0.1682607930697915</v>
      </c>
      <c r="F58" s="2012">
        <f>RANK(E58,E$51:E$67)</f>
        <v/>
      </c>
      <c r="G58" s="1409" t="n">
        <v>286.19</v>
      </c>
      <c r="H58" s="2012">
        <f>RANK(G58,G$51:G$67)</f>
        <v/>
      </c>
      <c r="I58" s="219">
        <f>G58/G$50</f>
        <v/>
      </c>
      <c r="J58" s="31" t="n">
        <v>0.06942939352042155</v>
      </c>
      <c r="K58" s="2012">
        <f>RANK(J58,J$51:J$67)</f>
        <v/>
      </c>
      <c r="L58" s="1409" t="n">
        <v>386.28</v>
      </c>
      <c r="M58" s="2012">
        <f>RANK(L58,L$51:L$67)</f>
        <v/>
      </c>
      <c r="N58" s="219">
        <f>L58/L$50</f>
        <v/>
      </c>
      <c r="O58" s="31" t="n">
        <v>0.01375183707747207</v>
      </c>
      <c r="P58" s="2012">
        <f>RANK(O58,O$51:O$67)</f>
        <v/>
      </c>
      <c r="Q58" s="1409" t="n">
        <v>158.923177808734</v>
      </c>
      <c r="R58" s="2012">
        <f>RANK(Q58,Q$51:Q$67)</f>
        <v/>
      </c>
      <c r="S58" s="219">
        <f>Q58/Q$50</f>
        <v/>
      </c>
      <c r="T58" s="31" t="n">
        <v>1.522576948337814</v>
      </c>
      <c r="U58" s="2012">
        <f>RANK(T58,T$51:T$67)</f>
        <v/>
      </c>
      <c r="V58" s="1417" t="n"/>
      <c r="W58" s="57" t="n"/>
      <c r="X58" s="1417" t="n"/>
      <c r="Y58" s="57" t="n"/>
    </row>
    <row r="59" ht="20.4" customHeight="1" s="21">
      <c r="A59" s="62" t="inlineStr">
        <is>
          <t>荆州</t>
        </is>
      </c>
      <c r="B59" s="1891" t="n">
        <v>1525.49481874449</v>
      </c>
      <c r="C59" s="2012">
        <f>RANK(B59,B$51:B$67)</f>
        <v/>
      </c>
      <c r="D59" s="219">
        <f>B59/B$50</f>
        <v/>
      </c>
      <c r="E59" s="59" t="n">
        <v>0.02899106254176886</v>
      </c>
      <c r="F59" s="2012">
        <f>RANK(E59,E$51:E$67)</f>
        <v/>
      </c>
      <c r="G59" s="1409" t="n">
        <v>702.8</v>
      </c>
      <c r="H59" s="2012">
        <f>RANK(G59,G$51:G$67)</f>
        <v/>
      </c>
      <c r="I59" s="219">
        <f>G59/G$50</f>
        <v/>
      </c>
      <c r="J59" s="31" t="n">
        <v>0.03422903728993143</v>
      </c>
      <c r="K59" s="2012">
        <f>RANK(J59,J$51:J$67)</f>
        <v/>
      </c>
      <c r="L59" s="1409" t="n">
        <v>610.52</v>
      </c>
      <c r="M59" s="2012">
        <f>RANK(L59,L$51:L$67)</f>
        <v/>
      </c>
      <c r="N59" s="219">
        <f>L59/L$50</f>
        <v/>
      </c>
      <c r="O59" s="31" t="n">
        <v>-0.1048093841642229</v>
      </c>
      <c r="P59" s="2012">
        <f>RANK(O59,O$51:O$67)</f>
        <v/>
      </c>
      <c r="Q59" s="1409" t="n">
        <v>212.17481874449</v>
      </c>
      <c r="R59" s="2012">
        <f>RANK(Q59,Q$51:Q$67)</f>
        <v/>
      </c>
      <c r="S59" s="219">
        <f>Q59/Q$50</f>
        <v/>
      </c>
      <c r="T59" s="31" t="n">
        <v>0.7538713860390422</v>
      </c>
      <c r="U59" s="2012">
        <f>RANK(T59,T$51:T$67)</f>
        <v/>
      </c>
      <c r="V59" s="1417" t="n"/>
      <c r="W59" s="57" t="n"/>
      <c r="X59" s="1417" t="n"/>
      <c r="Y59" s="57" t="n"/>
    </row>
    <row r="60" ht="20.4" customHeight="1" s="21">
      <c r="A60" s="62" t="inlineStr">
        <is>
          <t>黄冈</t>
        </is>
      </c>
      <c r="B60" s="1891" t="n">
        <v>833.131153213417</v>
      </c>
      <c r="C60" s="2012">
        <f>RANK(B60,B$51:B$67)</f>
        <v/>
      </c>
      <c r="D60" s="219">
        <f>B60/B$50</f>
        <v/>
      </c>
      <c r="E60" s="59" t="n">
        <v>0.0773519377130758</v>
      </c>
      <c r="F60" s="2012">
        <f>RANK(E60,E$51:E$67)</f>
        <v/>
      </c>
      <c r="G60" s="1409" t="n">
        <v>359.88</v>
      </c>
      <c r="H60" s="2012">
        <f>RANK(G60,G$51:G$67)</f>
        <v/>
      </c>
      <c r="I60" s="219">
        <f>G60/G$50</f>
        <v/>
      </c>
      <c r="J60" s="31" t="n">
        <v>0.0009734931716407491</v>
      </c>
      <c r="K60" s="2012">
        <f>RANK(J60,J$51:J$67)</f>
        <v/>
      </c>
      <c r="L60" s="1409" t="n">
        <v>312.65</v>
      </c>
      <c r="M60" s="2012">
        <f>RANK(L60,L$51:L$67)</f>
        <v/>
      </c>
      <c r="N60" s="219">
        <f>L60/L$50</f>
        <v/>
      </c>
      <c r="O60" s="31" t="n">
        <v>-0.08068452468464227</v>
      </c>
      <c r="P60" s="2012">
        <f>RANK(O60,O$51:O$67)</f>
        <v/>
      </c>
      <c r="Q60" s="1409" t="n">
        <v>160.601153213417</v>
      </c>
      <c r="R60" s="2012">
        <f>RANK(Q60,Q$51:Q$67)</f>
        <v/>
      </c>
      <c r="S60" s="219">
        <f>Q60/Q$50</f>
        <v/>
      </c>
      <c r="T60" s="31" t="n">
        <v>1.179302571302968</v>
      </c>
      <c r="U60" s="2012">
        <f>RANK(T60,T$51:T$67)</f>
        <v/>
      </c>
      <c r="V60" s="1417" t="n"/>
      <c r="W60" s="57" t="n"/>
      <c r="X60" s="1417" t="n"/>
      <c r="Y60" s="57" t="n"/>
    </row>
    <row r="61" ht="20.4" customHeight="1" s="21">
      <c r="A61" s="62" t="inlineStr">
        <is>
          <t>咸宁</t>
        </is>
      </c>
      <c r="B61" s="1891" t="n">
        <v>749.86003879499</v>
      </c>
      <c r="C61" s="2012">
        <f>RANK(B61,B$51:B$67)</f>
        <v/>
      </c>
      <c r="D61" s="219">
        <f>B61/B$50</f>
        <v/>
      </c>
      <c r="E61" s="59" t="n">
        <v>0.02144992392140388</v>
      </c>
      <c r="F61" s="2012">
        <f>RANK(E61,E$51:E$67)</f>
        <v/>
      </c>
      <c r="G61" s="1409" t="n">
        <v>445.83</v>
      </c>
      <c r="H61" s="2012">
        <f>RANK(G61,G$51:G$67)</f>
        <v/>
      </c>
      <c r="I61" s="219">
        <f>G61/G$50</f>
        <v/>
      </c>
      <c r="J61" s="31" t="n">
        <v>-0.05071862024912166</v>
      </c>
      <c r="K61" s="2012">
        <f>RANK(J61,J$51:J$67)</f>
        <v/>
      </c>
      <c r="L61" s="1409" t="n">
        <v>187.13</v>
      </c>
      <c r="M61" s="2012">
        <f>RANK(L61,L$51:L$67)</f>
        <v/>
      </c>
      <c r="N61" s="219">
        <f>L61/L$50</f>
        <v/>
      </c>
      <c r="O61" s="31" t="n">
        <v>0.01376022536432098</v>
      </c>
      <c r="P61" s="2012">
        <f>RANK(O61,O$51:O$67)</f>
        <v/>
      </c>
      <c r="Q61" s="1409" t="n">
        <v>116.90003879499</v>
      </c>
      <c r="R61" s="2012">
        <f>RANK(Q61,Q$51:Q$67)</f>
        <v/>
      </c>
      <c r="S61" s="219">
        <f>Q61/Q$50</f>
        <v/>
      </c>
      <c r="T61" s="31" t="n">
        <v>0.4635672568608431</v>
      </c>
      <c r="U61" s="2012">
        <f>RANK(T61,T$51:T$67)</f>
        <v/>
      </c>
      <c r="V61" s="1417" t="n"/>
      <c r="W61" s="57" t="n"/>
      <c r="X61" s="1417" t="n"/>
      <c r="Y61" s="57" t="n"/>
    </row>
    <row r="62" ht="20.4" customHeight="1" s="21">
      <c r="A62" s="62" t="inlineStr">
        <is>
          <t>随州</t>
        </is>
      </c>
      <c r="B62" s="1891" t="n">
        <v>362.1607981137469</v>
      </c>
      <c r="C62" s="2012">
        <f>RANK(B62,B$51:B$67)</f>
        <v/>
      </c>
      <c r="D62" s="219">
        <f>B62/B$50</f>
        <v/>
      </c>
      <c r="E62" s="59" t="n">
        <v>0.2177838922872237</v>
      </c>
      <c r="F62" s="2012">
        <f>RANK(E62,E$51:E$67)</f>
        <v/>
      </c>
      <c r="G62" s="1409" t="n">
        <v>123.52</v>
      </c>
      <c r="H62" s="2012">
        <f>RANK(G62,G$51:G$67)</f>
        <v/>
      </c>
      <c r="I62" s="219">
        <f>G62/G$50</f>
        <v/>
      </c>
      <c r="J62" s="31" t="n">
        <v>0.01146413363904353</v>
      </c>
      <c r="K62" s="2012">
        <f>RANK(J62,J$51:J$67)</f>
        <v/>
      </c>
      <c r="L62" s="1409" t="n">
        <v>161.33</v>
      </c>
      <c r="M62" s="2012">
        <f>RANK(L62,L$51:L$67)</f>
        <v/>
      </c>
      <c r="N62" s="219">
        <f>L62/L$50</f>
        <v/>
      </c>
      <c r="O62" s="31" t="n">
        <v>0.05389338907760655</v>
      </c>
      <c r="P62" s="2012">
        <f>RANK(O62,O$51:O$67)</f>
        <v/>
      </c>
      <c r="Q62" s="1409" t="n">
        <v>77.3107981137469</v>
      </c>
      <c r="R62" s="2012">
        <f>RANK(Q62,Q$51:Q$67)</f>
        <v/>
      </c>
      <c r="S62" s="219">
        <f>Q62/Q$50</f>
        <v/>
      </c>
      <c r="T62" s="31" t="n">
        <v>2.483516145773555</v>
      </c>
      <c r="U62" s="2012">
        <f>RANK(T62,T$51:T$67)</f>
        <v/>
      </c>
      <c r="V62" s="1417" t="n"/>
      <c r="W62" s="57" t="n"/>
      <c r="X62" s="1417" t="n"/>
      <c r="Y62" s="57" t="n"/>
    </row>
    <row r="63" ht="20.4" customHeight="1" s="21">
      <c r="A63" s="62" t="inlineStr">
        <is>
          <t>恩施</t>
        </is>
      </c>
      <c r="B63" s="1891" t="n">
        <v>1143.765204223548</v>
      </c>
      <c r="C63" s="2012">
        <f>RANK(B63,B$51:B$67)</f>
        <v/>
      </c>
      <c r="D63" s="219">
        <f>B63/B$50</f>
        <v/>
      </c>
      <c r="E63" s="59" t="n">
        <v>0.08122441884622922</v>
      </c>
      <c r="F63" s="2012">
        <f>RANK(E63,E$51:E$67)</f>
        <v/>
      </c>
      <c r="G63" s="1409" t="n">
        <v>391.45</v>
      </c>
      <c r="H63" s="2012">
        <f>RANK(G63,G$51:G$67)</f>
        <v/>
      </c>
      <c r="I63" s="219">
        <f>G63/G$50</f>
        <v/>
      </c>
      <c r="J63" s="31" t="n">
        <v>-0.1256617006544415</v>
      </c>
      <c r="K63" s="2012">
        <f>RANK(J63,J$51:J$67)</f>
        <v/>
      </c>
      <c r="L63" s="1409" t="n">
        <v>453.08</v>
      </c>
      <c r="M63" s="2012">
        <f>RANK(L63,L$51:L$67)</f>
        <v/>
      </c>
      <c r="N63" s="219">
        <f>L63/L$50</f>
        <v/>
      </c>
      <c r="O63" s="31" t="n">
        <v>-0.07534693877551024</v>
      </c>
      <c r="P63" s="2012">
        <f>RANK(O63,O$51:O$67)</f>
        <v/>
      </c>
      <c r="Q63" s="1409" t="n">
        <v>299.235204223548</v>
      </c>
      <c r="R63" s="2012">
        <f>RANK(Q63,Q$51:Q$67)</f>
        <v/>
      </c>
      <c r="S63" s="219">
        <f>Q63/Q$50</f>
        <v/>
      </c>
      <c r="T63" s="31" t="n">
        <v>1.49087517159456</v>
      </c>
      <c r="U63" s="2012">
        <f>RANK(T63,T$51:T$67)</f>
        <v/>
      </c>
      <c r="V63" s="1417" t="n"/>
      <c r="W63" s="57" t="n"/>
      <c r="X63" s="1417" t="n"/>
      <c r="Y63" s="57" t="n"/>
    </row>
    <row r="64" ht="20.4" customHeight="1" s="21">
      <c r="A64" s="62" t="inlineStr">
        <is>
          <t>仙桃</t>
        </is>
      </c>
      <c r="B64" s="1891" t="n">
        <v>249.6415513388278</v>
      </c>
      <c r="C64" s="2012">
        <f>RANK(B64,B$51:B$67)</f>
        <v/>
      </c>
      <c r="D64" s="219">
        <f>B64/B$50</f>
        <v/>
      </c>
      <c r="E64" s="59" t="n">
        <v>0.3111675934049087</v>
      </c>
      <c r="F64" s="2012">
        <f>RANK(E64,E$51:E$67)</f>
        <v/>
      </c>
      <c r="G64" s="1409" t="n">
        <v>115.16</v>
      </c>
      <c r="H64" s="2012">
        <f>RANK(G64,G$51:G$67)</f>
        <v/>
      </c>
      <c r="I64" s="219">
        <f>G64/G$50</f>
        <v/>
      </c>
      <c r="J64" s="31" t="n">
        <v>-0.02332287337800021</v>
      </c>
      <c r="K64" s="2012">
        <f>RANK(J64,J$51:J$67)</f>
        <v/>
      </c>
      <c r="L64" s="1409" t="n">
        <v>60.16</v>
      </c>
      <c r="M64" s="2012">
        <f>RANK(L64,L$51:L$67)</f>
        <v/>
      </c>
      <c r="N64" s="219">
        <f>L64/L$50</f>
        <v/>
      </c>
      <c r="O64" s="31" t="n">
        <v>0.07813620071684579</v>
      </c>
      <c r="P64" s="2012">
        <f>RANK(O64,O$51:O$67)</f>
        <v/>
      </c>
      <c r="Q64" s="1409" t="n">
        <v>74.3215513388278</v>
      </c>
      <c r="R64" s="2012">
        <f>RANK(Q64,Q$51:Q$67)</f>
        <v/>
      </c>
      <c r="S64" s="219">
        <f>Q64/Q$50</f>
        <v/>
      </c>
      <c r="T64" s="31" t="n">
        <v>3.454027306494061</v>
      </c>
      <c r="U64" s="2012">
        <f>RANK(T64,T$51:T$67)</f>
        <v/>
      </c>
      <c r="V64" s="1417" t="n"/>
      <c r="W64" s="57" t="n"/>
      <c r="X64" s="1417" t="n"/>
      <c r="Y64" s="57" t="n"/>
    </row>
    <row r="65" ht="20.4" customHeight="1" s="21">
      <c r="A65" s="62" t="inlineStr">
        <is>
          <t>潜江</t>
        </is>
      </c>
      <c r="B65" s="1891" t="n">
        <v>190.9989429257555</v>
      </c>
      <c r="C65" s="2012">
        <f>RANK(B65,B$51:B$67)</f>
        <v/>
      </c>
      <c r="D65" s="219">
        <f>B65/B$50</f>
        <v/>
      </c>
      <c r="E65" s="59" t="n">
        <v>0.06115204097137017</v>
      </c>
      <c r="F65" s="2012">
        <f>RANK(E65,E$51:E$67)</f>
        <v/>
      </c>
      <c r="G65" s="1409" t="n">
        <v>76.36</v>
      </c>
      <c r="H65" s="2012">
        <f>RANK(G65,G$51:G$67)</f>
        <v/>
      </c>
      <c r="I65" s="219">
        <f>G65/G$50</f>
        <v/>
      </c>
      <c r="J65" s="31" t="n">
        <v>-0.09867799811142586</v>
      </c>
      <c r="K65" s="2012">
        <f>RANK(J65,J$51:J$67)</f>
        <v/>
      </c>
      <c r="L65" s="1409" t="n">
        <v>78.31</v>
      </c>
      <c r="M65" s="2012">
        <f>RANK(L65,L$51:L$67)</f>
        <v/>
      </c>
      <c r="N65" s="219">
        <f>L65/L$50</f>
        <v/>
      </c>
      <c r="O65" s="31" t="n">
        <v>-0.04031862745098025</v>
      </c>
      <c r="P65" s="2012">
        <f>RANK(O65,O$51:O$67)</f>
        <v/>
      </c>
      <c r="Q65" s="1409" t="n">
        <v>36.3289429257555</v>
      </c>
      <c r="R65" s="2012">
        <f>RANK(Q65,Q$51:Q$67)</f>
        <v/>
      </c>
      <c r="S65" s="219">
        <f>Q65/Q$50</f>
        <v/>
      </c>
      <c r="T65" s="31" t="n">
        <v>1.657166526188028</v>
      </c>
      <c r="U65" s="2012">
        <f>RANK(T65,T$51:T$67)</f>
        <v/>
      </c>
      <c r="V65" s="1417" t="n"/>
      <c r="W65" s="57" t="n"/>
      <c r="X65" s="1417" t="n"/>
      <c r="Y65" s="57" t="n"/>
    </row>
    <row r="66" ht="20.4" customHeight="1" s="21">
      <c r="A66" s="62" t="inlineStr">
        <is>
          <t>天门</t>
        </is>
      </c>
      <c r="B66" s="1891" t="n">
        <v>153.8277406286033</v>
      </c>
      <c r="C66" s="2012">
        <f>RANK(B66,B$51:B$67)</f>
        <v/>
      </c>
      <c r="D66" s="219">
        <f>B66/B$50</f>
        <v/>
      </c>
      <c r="E66" s="59" t="n">
        <v>0.2174733547636971</v>
      </c>
      <c r="F66" s="2012">
        <f>RANK(E66,E$51:E$67)</f>
        <v/>
      </c>
      <c r="G66" s="1409" t="n">
        <v>58</v>
      </c>
      <c r="H66" s="2012">
        <f>RANK(G66,G$51:G$67)</f>
        <v/>
      </c>
      <c r="I66" s="219">
        <f>G66/G$50</f>
        <v/>
      </c>
      <c r="J66" s="31" t="n">
        <v>0.03756708407871212</v>
      </c>
      <c r="K66" s="2012">
        <f>RANK(J66,J$51:J$67)</f>
        <v/>
      </c>
      <c r="L66" s="1409" t="n">
        <v>50.71</v>
      </c>
      <c r="M66" s="2012">
        <f>RANK(L66,L$51:L$67)</f>
        <v/>
      </c>
      <c r="N66" s="219">
        <f>L66/L$50</f>
        <v/>
      </c>
      <c r="O66" s="31" t="n">
        <v>-0.1194651849279389</v>
      </c>
      <c r="P66" s="2012">
        <f>RANK(O66,O$51:O$67)</f>
        <v/>
      </c>
      <c r="Q66" s="1409" t="n">
        <v>45.1177406286033</v>
      </c>
      <c r="R66" s="2012">
        <f>RANK(Q66,Q$51:Q$67)</f>
        <v/>
      </c>
      <c r="S66" s="219">
        <f>Q66/Q$50</f>
        <v/>
      </c>
      <c r="T66" s="31" t="n">
        <v>2.508381941406312</v>
      </c>
      <c r="U66" s="2012">
        <f>RANK(T66,T$51:T$67)</f>
        <v/>
      </c>
      <c r="V66" s="1417" t="n"/>
      <c r="W66" s="57" t="n"/>
      <c r="X66" s="1417" t="n"/>
      <c r="Y66" s="57" t="n"/>
    </row>
    <row r="67" ht="20.4" customHeight="1" s="21">
      <c r="A67" s="62" t="inlineStr">
        <is>
          <t>林区</t>
        </is>
      </c>
      <c r="B67" s="1891" t="n">
        <v>23.89885539245578</v>
      </c>
      <c r="C67" s="2012">
        <f>RANK(B67,B$51:B$67)</f>
        <v/>
      </c>
      <c r="D67" s="219">
        <f>B67/B$50</f>
        <v/>
      </c>
      <c r="E67" s="59" t="n">
        <v>0.01129094414676457</v>
      </c>
      <c r="F67" s="2012">
        <f>RANK(E67,E$51:E$67)</f>
        <v/>
      </c>
      <c r="G67" s="1409" t="n">
        <v>9.800000000000001</v>
      </c>
      <c r="H67" s="2012">
        <f>RANK(G67,G$51:G$67)</f>
        <v/>
      </c>
      <c r="I67" s="219">
        <f>G67/G$50</f>
        <v/>
      </c>
      <c r="J67" s="31" t="n">
        <v>0</v>
      </c>
      <c r="K67" s="2012">
        <f>RANK(J67,J$51:J$67)</f>
        <v/>
      </c>
      <c r="L67" s="1409" t="n">
        <v>13.63</v>
      </c>
      <c r="M67" s="2012">
        <f>RANK(L67,L$51:L$67)</f>
        <v/>
      </c>
      <c r="N67" s="219">
        <f>L67/L$50</f>
        <v/>
      </c>
      <c r="O67" s="31" t="n">
        <v>0.0007342143906021725</v>
      </c>
      <c r="P67" s="2012">
        <f>RANK(O67,O$51:O$67)</f>
        <v/>
      </c>
      <c r="Q67" s="1409" t="n">
        <v>0.468855392455781</v>
      </c>
      <c r="R67" s="2012">
        <f>RANK(Q67,Q$51:Q$67)</f>
        <v/>
      </c>
      <c r="S67" s="219">
        <f>Q67/Q$50</f>
        <v/>
      </c>
      <c r="T67" s="31" t="n">
        <v>1.211295301730068</v>
      </c>
      <c r="U67" s="2012">
        <f>RANK(T67,T$51:T$67)</f>
        <v/>
      </c>
      <c r="V67" s="1417" t="n"/>
      <c r="W67" s="57" t="n"/>
      <c r="X67" s="1417" t="n"/>
      <c r="Y67" s="57" t="n"/>
    </row>
    <row r="68" ht="27" customHeight="1" s="21">
      <c r="A68" s="822" t="inlineStr">
        <is>
          <t>城市客运客运周转量分市州7月情况</t>
        </is>
      </c>
    </row>
    <row r="69" ht="19.05" customHeight="1" s="21">
      <c r="A69" s="823" t="inlineStr">
        <is>
          <t>单位：万人次公里</t>
        </is>
      </c>
    </row>
    <row r="70" ht="22.05" customHeight="1" s="21">
      <c r="A70" s="2076" t="n"/>
      <c r="B70" s="825" t="inlineStr">
        <is>
          <t>城市客运总周转量</t>
        </is>
      </c>
      <c r="C70" s="2026" t="n"/>
      <c r="D70" s="2077" t="n"/>
      <c r="E70" s="2077" t="n"/>
      <c r="F70" s="1960" t="n"/>
      <c r="G70" s="825" t="inlineStr">
        <is>
          <t>城市公交客运周转量</t>
        </is>
      </c>
      <c r="H70" s="2026" t="n"/>
      <c r="I70" s="2077" t="n"/>
      <c r="J70" s="2077" t="n"/>
      <c r="K70" s="1960" t="n"/>
      <c r="L70" s="825" t="inlineStr">
        <is>
          <t>巡游出租城市客运周转量</t>
        </is>
      </c>
      <c r="M70" s="2026" t="n"/>
      <c r="N70" s="2077" t="n"/>
      <c r="O70" s="2077" t="n"/>
      <c r="P70" s="1960" t="n"/>
      <c r="Q70" s="825" t="inlineStr">
        <is>
          <t>网约车城市客运周转量</t>
        </is>
      </c>
      <c r="R70" s="2026" t="n"/>
      <c r="S70" s="2077" t="n"/>
      <c r="T70" s="2077" t="n"/>
      <c r="U70" s="1960" t="n"/>
      <c r="V70" s="825" t="inlineStr">
        <is>
          <t>轨道客运周转量</t>
        </is>
      </c>
      <c r="W70" s="2036" t="n"/>
      <c r="X70" s="825" t="inlineStr">
        <is>
          <t>轮渡客运周转量</t>
        </is>
      </c>
      <c r="Y70" s="2036" t="n"/>
    </row>
    <row r="71" ht="34.95" customFormat="1" customHeight="1" s="93">
      <c r="A71" s="1954" t="n"/>
      <c r="B71" s="216" t="inlineStr">
        <is>
          <t>城市总客运周转量</t>
        </is>
      </c>
      <c r="C71" s="216" t="inlineStr">
        <is>
          <t>排名</t>
        </is>
      </c>
      <c r="D71" s="216" t="inlineStr">
        <is>
          <t>占全省比例</t>
        </is>
      </c>
      <c r="E71" s="216" t="inlineStr">
        <is>
          <t>增速</t>
        </is>
      </c>
      <c r="F71" s="216" t="inlineStr">
        <is>
          <t>增速排名</t>
        </is>
      </c>
      <c r="G71" s="216" t="inlineStr">
        <is>
          <t>其中：公交</t>
        </is>
      </c>
      <c r="H71" s="216" t="inlineStr">
        <is>
          <t>排名</t>
        </is>
      </c>
      <c r="I71" s="216" t="inlineStr">
        <is>
          <t>占全省比例</t>
        </is>
      </c>
      <c r="J71" s="216" t="inlineStr">
        <is>
          <t>增速</t>
        </is>
      </c>
      <c r="K71" s="216" t="inlineStr">
        <is>
          <t>增速排名</t>
        </is>
      </c>
      <c r="L71" s="216" t="inlineStr">
        <is>
          <t>其中：出租</t>
        </is>
      </c>
      <c r="M71" s="216" t="inlineStr">
        <is>
          <t>排名</t>
        </is>
      </c>
      <c r="N71" s="216" t="inlineStr">
        <is>
          <t>占全省比例</t>
        </is>
      </c>
      <c r="O71" s="216" t="inlineStr">
        <is>
          <t>增速</t>
        </is>
      </c>
      <c r="P71" s="216" t="inlineStr">
        <is>
          <t>增速排名</t>
        </is>
      </c>
      <c r="Q71" s="216" t="inlineStr">
        <is>
          <t>其中：网约车</t>
        </is>
      </c>
      <c r="R71" s="216" t="inlineStr">
        <is>
          <t>排名</t>
        </is>
      </c>
      <c r="S71" s="216" t="inlineStr">
        <is>
          <t>占全省比例</t>
        </is>
      </c>
      <c r="T71" s="216" t="inlineStr">
        <is>
          <t>增速</t>
        </is>
      </c>
      <c r="U71" s="216" t="inlineStr">
        <is>
          <t>增速排名</t>
        </is>
      </c>
      <c r="V71" s="216" t="inlineStr">
        <is>
          <t>其中：轨道</t>
        </is>
      </c>
      <c r="W71" s="216" t="inlineStr">
        <is>
          <t>增速</t>
        </is>
      </c>
      <c r="X71" s="216" t="inlineStr">
        <is>
          <t>其中：轮渡</t>
        </is>
      </c>
      <c r="Y71" s="216" t="inlineStr">
        <is>
          <t>增速</t>
        </is>
      </c>
    </row>
    <row r="72" ht="24" customFormat="1" customHeight="1" s="215">
      <c r="A72" s="1283" t="inlineStr">
        <is>
          <t>全省</t>
        </is>
      </c>
      <c r="B72" s="1891">
        <f>G72+L72+Q72+V72+X72</f>
        <v/>
      </c>
      <c r="C72" s="2012" t="n"/>
      <c r="D72" s="219" t="n"/>
      <c r="E72" s="59" t="n">
        <v>0.04315760711441241</v>
      </c>
      <c r="F72" s="2011" t="n"/>
      <c r="G72" s="1891" t="n">
        <v>59265.28</v>
      </c>
      <c r="H72" s="2021" t="n"/>
      <c r="I72" s="57" t="n"/>
      <c r="J72" s="31" t="n">
        <v>0.008475990931671618</v>
      </c>
      <c r="K72" s="2011" t="n"/>
      <c r="L72" s="1891" t="n">
        <v>27422.13</v>
      </c>
      <c r="M72" s="2021" t="n"/>
      <c r="N72" s="57" t="n"/>
      <c r="O72" s="31" t="n">
        <v>-0.08040437602302097</v>
      </c>
      <c r="P72" s="2011" t="n"/>
      <c r="Q72" s="1891" t="n">
        <v>22705.61000000002</v>
      </c>
      <c r="R72" s="2021" t="n"/>
      <c r="S72" s="57" t="n"/>
      <c r="T72" s="31" t="n">
        <v>0.5925748237553439</v>
      </c>
      <c r="U72" s="2011" t="n"/>
      <c r="V72" s="1891" t="n">
        <v>96645.23</v>
      </c>
      <c r="W72" s="76" t="n">
        <v>0.02091106522565145</v>
      </c>
      <c r="X72" s="1891" t="n">
        <v>156.57</v>
      </c>
      <c r="Y72" s="76" t="n">
        <v>0.01451435236182186</v>
      </c>
    </row>
    <row r="73" ht="25.05" customFormat="1" customHeight="1" s="215">
      <c r="A73" s="62" t="inlineStr">
        <is>
          <t>武汉</t>
        </is>
      </c>
      <c r="B73" s="1891" t="n">
        <v>139878.8628683541</v>
      </c>
      <c r="C73" s="2012">
        <f>RANK(B73,B$73:B$89)</f>
        <v/>
      </c>
      <c r="D73" s="219">
        <f>B73/B$72</f>
        <v/>
      </c>
      <c r="E73" s="59" t="n">
        <v>0.02242094359622282</v>
      </c>
      <c r="F73" s="2012">
        <f>RANK(E73,E$73:E$89)</f>
        <v/>
      </c>
      <c r="G73" s="1409" t="n">
        <v>21912.54</v>
      </c>
      <c r="H73" s="2012">
        <f>RANK(G73,G$73:G$89)</f>
        <v/>
      </c>
      <c r="I73" s="219">
        <f>G73/G$72</f>
        <v/>
      </c>
      <c r="J73" s="31" t="n">
        <v>-0.0004242344620706273</v>
      </c>
      <c r="K73" s="2012">
        <f>RANK(J73,J$73:J$89)</f>
        <v/>
      </c>
      <c r="L73" s="1409" t="n">
        <v>8532.5</v>
      </c>
      <c r="M73" s="2012">
        <f>RANK(L73,L$73:L$89)</f>
        <v/>
      </c>
      <c r="N73" s="219">
        <f>L73/L$72</f>
        <v/>
      </c>
      <c r="O73" s="31" t="n">
        <v>-0.1807630785065645</v>
      </c>
      <c r="P73" s="2012">
        <f>RANK(O73,O$73:O$89)</f>
        <v/>
      </c>
      <c r="Q73" s="1409" t="n">
        <v>13036.3928683541</v>
      </c>
      <c r="R73" s="2012">
        <f>RANK(Q73,Q$73:Q$89)</f>
        <v/>
      </c>
      <c r="S73" s="219">
        <f>Q73/Q$72</f>
        <v/>
      </c>
      <c r="T73" s="31" t="n">
        <v>0.2927245934436602</v>
      </c>
      <c r="U73" s="2012">
        <f>RANK(T73,T$73:T$89)</f>
        <v/>
      </c>
      <c r="V73" s="1417" t="n">
        <v>96240.86</v>
      </c>
      <c r="W73" s="76" t="n">
        <v>0.02127878581818932</v>
      </c>
      <c r="X73" s="1891" t="n">
        <v>156.57</v>
      </c>
      <c r="Y73" s="76" t="n">
        <v>0.01451435236182186</v>
      </c>
    </row>
    <row r="74" ht="20.4" customFormat="1" customHeight="1" s="215">
      <c r="A74" s="62" t="inlineStr">
        <is>
          <t>黄石</t>
        </is>
      </c>
      <c r="B74" s="1891" t="n">
        <v>6567.377330974407</v>
      </c>
      <c r="C74" s="2012">
        <f>RANK(B74,B$73:B$89)</f>
        <v/>
      </c>
      <c r="D74" s="219">
        <f>B74/B$72</f>
        <v/>
      </c>
      <c r="E74" s="59" t="n">
        <v>0.07071019787230459</v>
      </c>
      <c r="F74" s="2012">
        <f>RANK(E74,E$73:E$89)</f>
        <v/>
      </c>
      <c r="G74" s="1409" t="n">
        <v>4495.58</v>
      </c>
      <c r="H74" s="2012">
        <f>RANK(G74,G$73:G$89)</f>
        <v/>
      </c>
      <c r="I74" s="219">
        <f>G74/G$72</f>
        <v/>
      </c>
      <c r="J74" s="31" t="n">
        <v>0.101930765026117</v>
      </c>
      <c r="K74" s="2012">
        <f>RANK(J74,J$73:J$89)</f>
        <v/>
      </c>
      <c r="L74" s="1409" t="n">
        <v>1163.57</v>
      </c>
      <c r="M74" s="2012">
        <f>RANK(L74,L$73:L$89)</f>
        <v/>
      </c>
      <c r="N74" s="219">
        <f>L74/L$72</f>
        <v/>
      </c>
      <c r="O74" s="31" t="n">
        <v>-0.1201206878298877</v>
      </c>
      <c r="P74" s="2012">
        <f>RANK(O74,O$73:O$89)</f>
        <v/>
      </c>
      <c r="Q74" s="1409" t="n">
        <v>503.857330974408</v>
      </c>
      <c r="R74" s="2012">
        <f>RANK(Q74,Q$73:Q$89)</f>
        <v/>
      </c>
      <c r="S74" s="219">
        <f>Q74/Q$72</f>
        <v/>
      </c>
      <c r="T74" s="31" t="n">
        <v>0.671253474131849</v>
      </c>
      <c r="U74" s="2012">
        <f>RANK(T74,T$73:T$89)</f>
        <v/>
      </c>
      <c r="V74" s="1417" t="n">
        <v>404.37</v>
      </c>
      <c r="W74" s="76" t="n">
        <v>-0.05967025556356531</v>
      </c>
      <c r="X74" s="1417" t="n">
        <v>0</v>
      </c>
      <c r="Y74" s="78" t="n"/>
    </row>
    <row r="75" ht="20.4" customFormat="1" customHeight="1" s="215">
      <c r="A75" s="62" t="inlineStr">
        <is>
          <t>十堰</t>
        </is>
      </c>
      <c r="B75" s="1891" t="n">
        <v>8654.258949743209</v>
      </c>
      <c r="C75" s="2012">
        <f>RANK(B75,B$73:B$89)</f>
        <v/>
      </c>
      <c r="D75" s="219">
        <f>B75/B$72</f>
        <v/>
      </c>
      <c r="E75" s="59" t="n">
        <v>0.1677720722074754</v>
      </c>
      <c r="F75" s="2012">
        <f>RANK(E75,E$73:E$89)</f>
        <v/>
      </c>
      <c r="G75" s="1409" t="n">
        <v>5221.57</v>
      </c>
      <c r="H75" s="2012">
        <f>RANK(G75,G$73:G$89)</f>
        <v/>
      </c>
      <c r="I75" s="219">
        <f>G75/G$72</f>
        <v/>
      </c>
      <c r="J75" s="31" t="n">
        <v>-0.02301035634431348</v>
      </c>
      <c r="K75" s="2012">
        <f>RANK(J75,J$73:J$89)</f>
        <v/>
      </c>
      <c r="L75" s="1409" t="n">
        <v>1813.11</v>
      </c>
      <c r="M75" s="2012">
        <f>RANK(L75,L$73:L$89)</f>
        <v/>
      </c>
      <c r="N75" s="219">
        <f>L75/L$72</f>
        <v/>
      </c>
      <c r="O75" s="31" t="n">
        <v>0.1140529281285907</v>
      </c>
      <c r="P75" s="2012">
        <f>RANK(O75,O$73:O$89)</f>
        <v/>
      </c>
      <c r="Q75" s="1409" t="n">
        <v>1619.57894974321</v>
      </c>
      <c r="R75" s="2012">
        <f>RANK(Q75,Q$73:Q$89)</f>
        <v/>
      </c>
      <c r="S75" s="219">
        <f>Q75/Q$72</f>
        <v/>
      </c>
      <c r="T75" s="31" t="n">
        <v>2.69030110801543</v>
      </c>
      <c r="U75" s="2012">
        <f>RANK(T75,T$73:T$89)</f>
        <v/>
      </c>
      <c r="V75" s="1417" t="n">
        <v>0</v>
      </c>
      <c r="W75" s="57" t="n"/>
      <c r="X75" s="1417" t="n">
        <v>0</v>
      </c>
      <c r="Y75" s="78" t="n"/>
    </row>
    <row r="76" ht="20.4" customFormat="1" customHeight="1" s="215">
      <c r="A76" s="62" t="inlineStr">
        <is>
          <t>宜昌</t>
        </is>
      </c>
      <c r="B76" s="1891" t="n">
        <v>8135.595769721829</v>
      </c>
      <c r="C76" s="2012">
        <f>RANK(B76,B$73:B$89)</f>
        <v/>
      </c>
      <c r="D76" s="219">
        <f>B76/B$72</f>
        <v/>
      </c>
      <c r="E76" s="59" t="n">
        <v>0.1892213378299226</v>
      </c>
      <c r="F76" s="2012">
        <f>RANK(E76,E$73:E$89)</f>
        <v/>
      </c>
      <c r="G76" s="1409" t="n">
        <v>2992.97</v>
      </c>
      <c r="H76" s="2012">
        <f>RANK(G76,G$73:G$89)</f>
        <v/>
      </c>
      <c r="I76" s="219">
        <f>G76/G$72</f>
        <v/>
      </c>
      <c r="J76" s="31" t="n">
        <v>0.0415366037840903</v>
      </c>
      <c r="K76" s="2012">
        <f>RANK(J76,J$73:J$89)</f>
        <v/>
      </c>
      <c r="L76" s="1409" t="n">
        <v>3510.67</v>
      </c>
      <c r="M76" s="2012">
        <f>RANK(L76,L$73:L$89)</f>
        <v/>
      </c>
      <c r="N76" s="219">
        <f>L76/L$72</f>
        <v/>
      </c>
      <c r="O76" s="31" t="n">
        <v>0.1129544092798245</v>
      </c>
      <c r="P76" s="2012">
        <f>RANK(O76,O$73:O$89)</f>
        <v/>
      </c>
      <c r="Q76" s="1409" t="n">
        <v>1631.95576972183</v>
      </c>
      <c r="R76" s="2012">
        <f>RANK(Q76,Q$73:Q$89)</f>
        <v/>
      </c>
      <c r="S76" s="219">
        <f>Q76/Q$72</f>
        <v/>
      </c>
      <c r="T76" s="31" t="n">
        <v>1.007001045529717</v>
      </c>
      <c r="U76" s="2012">
        <f>RANK(T76,T$73:T$89)</f>
        <v/>
      </c>
      <c r="V76" s="1417" t="n">
        <v>0</v>
      </c>
      <c r="W76" s="57" t="n"/>
      <c r="X76" s="1417" t="n">
        <v>0</v>
      </c>
      <c r="Y76" s="78" t="n"/>
    </row>
    <row r="77" ht="20.4" customFormat="1" customHeight="1" s="215">
      <c r="A77" s="62" t="inlineStr">
        <is>
          <t>襄阳</t>
        </is>
      </c>
      <c r="B77" s="1891" t="n">
        <v>8693.767961871681</v>
      </c>
      <c r="C77" s="2012">
        <f>RANK(B77,B$73:B$89)</f>
        <v/>
      </c>
      <c r="D77" s="219">
        <f>B77/B$72</f>
        <v/>
      </c>
      <c r="E77" s="59" t="n">
        <v>0.03006615930288259</v>
      </c>
      <c r="F77" s="2012">
        <f>RANK(E77,E$73:E$89)</f>
        <v/>
      </c>
      <c r="G77" s="1409" t="n">
        <v>5784.56</v>
      </c>
      <c r="H77" s="2012">
        <f>RANK(G77,G$73:G$89)</f>
        <v/>
      </c>
      <c r="I77" s="219">
        <f>G77/G$72</f>
        <v/>
      </c>
      <c r="J77" s="31" t="n">
        <v>-0.02682205050816022</v>
      </c>
      <c r="K77" s="2012">
        <f>RANK(J77,J$73:J$89)</f>
        <v/>
      </c>
      <c r="L77" s="1409" t="n">
        <v>1604.01</v>
      </c>
      <c r="M77" s="2012">
        <f>RANK(L77,L$73:L$89)</f>
        <v/>
      </c>
      <c r="N77" s="219">
        <f>L77/L$72</f>
        <v/>
      </c>
      <c r="O77" s="31" t="n">
        <v>-0.03499040411028964</v>
      </c>
      <c r="P77" s="2012">
        <f>RANK(O77,O$73:O$89)</f>
        <v/>
      </c>
      <c r="Q77" s="1409" t="n">
        <v>1305.19796187168</v>
      </c>
      <c r="R77" s="2012">
        <f>RANK(Q77,Q$73:Q$89)</f>
        <v/>
      </c>
      <c r="S77" s="219">
        <f>Q77/Q$72</f>
        <v/>
      </c>
      <c r="T77" s="31" t="n">
        <v>0.5652684067802489</v>
      </c>
      <c r="U77" s="2012">
        <f>RANK(T77,T$73:T$89)</f>
        <v/>
      </c>
      <c r="V77" s="1417" t="n">
        <v>0</v>
      </c>
      <c r="W77" s="57" t="n"/>
      <c r="X77" s="1417" t="n">
        <v>0</v>
      </c>
      <c r="Y77" s="78" t="n"/>
    </row>
    <row r="78" ht="20.4" customFormat="1" customHeight="1" s="215">
      <c r="A78" s="62" t="inlineStr">
        <is>
          <t>鄂州</t>
        </is>
      </c>
      <c r="B78" s="1891" t="n">
        <v>1355.927719835289</v>
      </c>
      <c r="C78" s="2012">
        <f>RANK(B78,B$73:B$89)</f>
        <v/>
      </c>
      <c r="D78" s="219">
        <f>B78/B$72</f>
        <v/>
      </c>
      <c r="E78" s="59" t="n">
        <v>-0.1384989845987112</v>
      </c>
      <c r="F78" s="2012">
        <f>RANK(E78,E$73:E$89)</f>
        <v/>
      </c>
      <c r="G78" s="1409" t="n">
        <v>1027.62</v>
      </c>
      <c r="H78" s="2012">
        <f>RANK(G78,G$73:G$89)</f>
        <v/>
      </c>
      <c r="I78" s="219">
        <f>G78/G$72</f>
        <v/>
      </c>
      <c r="J78" s="31" t="n">
        <v>0.06102093916491125</v>
      </c>
      <c r="K78" s="2012">
        <f>RANK(J78,J$73:J$89)</f>
        <v/>
      </c>
      <c r="L78" s="1409" t="n">
        <v>153.43</v>
      </c>
      <c r="M78" s="2012">
        <f>RANK(L78,L$73:L$89)</f>
        <v/>
      </c>
      <c r="N78" s="219">
        <f>L78/L$72</f>
        <v/>
      </c>
      <c r="O78" s="31" t="n">
        <v>-0.6798873356978927</v>
      </c>
      <c r="P78" s="2012">
        <f>RANK(O78,O$73:O$89)</f>
        <v/>
      </c>
      <c r="Q78" s="1409" t="n">
        <v>174.877719835289</v>
      </c>
      <c r="R78" s="2012">
        <f>RANK(Q78,Q$73:Q$89)</f>
        <v/>
      </c>
      <c r="S78" s="219">
        <f>Q78/Q$72</f>
        <v/>
      </c>
      <c r="T78" s="31" t="n">
        <v>0.3868938294160456</v>
      </c>
      <c r="U78" s="2012">
        <f>RANK(T78,T$73:T$89)</f>
        <v/>
      </c>
      <c r="V78" s="1417" t="n">
        <v>0</v>
      </c>
      <c r="W78" s="57" t="n"/>
      <c r="X78" s="1417" t="n">
        <v>0</v>
      </c>
      <c r="Y78" s="78" t="n"/>
    </row>
    <row r="79" ht="20.4" customFormat="1" customHeight="1" s="215">
      <c r="A79" s="62" t="inlineStr">
        <is>
          <t>荆门</t>
        </is>
      </c>
      <c r="B79" s="1891" t="n">
        <v>4228.622057428882</v>
      </c>
      <c r="C79" s="2012">
        <f>RANK(B79,B$73:B$89)</f>
        <v/>
      </c>
      <c r="D79" s="219">
        <f>B79/B$72</f>
        <v/>
      </c>
      <c r="E79" s="59" t="n">
        <v>0.04083541356375364</v>
      </c>
      <c r="F79" s="2012">
        <f>RANK(E79,E$73:E$89)</f>
        <v/>
      </c>
      <c r="G79" s="1409" t="n">
        <v>2702.83</v>
      </c>
      <c r="H79" s="2012">
        <f>RANK(G79,G$73:G$89)</f>
        <v/>
      </c>
      <c r="I79" s="219">
        <f>G79/G$72</f>
        <v/>
      </c>
      <c r="J79" s="31" t="n">
        <v>5.550046620395044e-05</v>
      </c>
      <c r="K79" s="2012">
        <f>RANK(J79,J$73:J$89)</f>
        <v/>
      </c>
      <c r="L79" s="1409" t="n">
        <v>1095.68</v>
      </c>
      <c r="M79" s="2012">
        <f>RANK(L79,L$73:L$89)</f>
        <v/>
      </c>
      <c r="N79" s="219">
        <f>L79/L$72</f>
        <v/>
      </c>
      <c r="O79" s="31" t="n">
        <v>-0.08778473424803501</v>
      </c>
      <c r="P79" s="2012">
        <f>RANK(O79,O$73:O$89)</f>
        <v/>
      </c>
      <c r="Q79" s="1409" t="n">
        <v>430.112057428882</v>
      </c>
      <c r="R79" s="2012">
        <f>RANK(Q79,Q$73:Q$89)</f>
        <v/>
      </c>
      <c r="S79" s="219">
        <f>Q79/Q$72</f>
        <v/>
      </c>
      <c r="T79" s="31" t="n">
        <v>1.706482015944646</v>
      </c>
      <c r="U79" s="2012">
        <f>RANK(T79,T$73:T$89)</f>
        <v/>
      </c>
      <c r="V79" s="1417" t="n">
        <v>0</v>
      </c>
      <c r="W79" s="57" t="n"/>
      <c r="X79" s="1417" t="n">
        <v>0</v>
      </c>
      <c r="Y79" s="78" t="n"/>
    </row>
    <row r="80" ht="20.4" customHeight="1" s="21">
      <c r="A80" s="62" t="inlineStr">
        <is>
          <t>孝感</t>
        </is>
      </c>
      <c r="B80" s="1891" t="n">
        <v>3517.646470900875</v>
      </c>
      <c r="C80" s="2012">
        <f>RANK(B80,B$73:B$89)</f>
        <v/>
      </c>
      <c r="D80" s="219">
        <f>B80/B$72</f>
        <v/>
      </c>
      <c r="E80" s="59" t="n">
        <v>0.134169179623586</v>
      </c>
      <c r="F80" s="2012">
        <f>RANK(E80,E$73:E$89)</f>
        <v/>
      </c>
      <c r="G80" s="1409" t="n">
        <v>1773.21</v>
      </c>
      <c r="H80" s="2012">
        <f>RANK(G80,G$73:G$89)</f>
        <v/>
      </c>
      <c r="I80" s="219">
        <f>G80/G$72</f>
        <v/>
      </c>
      <c r="J80" s="31" t="n">
        <v>0.06942928309078522</v>
      </c>
      <c r="K80" s="2012">
        <f>RANK(J80,J$73:J$89)</f>
        <v/>
      </c>
      <c r="L80" s="1409" t="n">
        <v>1313.35</v>
      </c>
      <c r="M80" s="2012">
        <f>RANK(L80,L$73:L$89)</f>
        <v/>
      </c>
      <c r="N80" s="219">
        <f>L80/L$72</f>
        <v/>
      </c>
      <c r="O80" s="31" t="n">
        <v>0.01374716334501436</v>
      </c>
      <c r="P80" s="2012">
        <f>RANK(O80,O$73:O$89)</f>
        <v/>
      </c>
      <c r="Q80" s="1409" t="n">
        <v>431.086470900875</v>
      </c>
      <c r="R80" s="2012">
        <f>RANK(Q80,Q$73:Q$89)</f>
        <v/>
      </c>
      <c r="S80" s="219">
        <f>Q80/Q$72</f>
        <v/>
      </c>
      <c r="T80" s="31" t="n">
        <v>1.914946334796542</v>
      </c>
      <c r="U80" s="2012">
        <f>RANK(T80,T$73:T$89)</f>
        <v/>
      </c>
      <c r="V80" s="1417" t="n">
        <v>0</v>
      </c>
      <c r="W80" s="57" t="n"/>
      <c r="X80" s="1417" t="n">
        <v>0</v>
      </c>
      <c r="Y80" s="57" t="n"/>
    </row>
    <row r="81" ht="20.4" customHeight="1" s="21">
      <c r="A81" s="62" t="inlineStr">
        <is>
          <t>荆州</t>
        </is>
      </c>
      <c r="B81" s="1891" t="n">
        <v>6867.627629115882</v>
      </c>
      <c r="C81" s="2012">
        <f>RANK(B81,B$73:B$89)</f>
        <v/>
      </c>
      <c r="D81" s="219">
        <f>B81/B$72</f>
        <v/>
      </c>
      <c r="E81" s="59" t="n">
        <v>0.01000708457405475</v>
      </c>
      <c r="F81" s="2012">
        <f>RANK(E81,E$73:E$89)</f>
        <v/>
      </c>
      <c r="G81" s="1409" t="n">
        <v>3865.42</v>
      </c>
      <c r="H81" s="2012">
        <f>RANK(G81,G$73:G$89)</f>
        <v/>
      </c>
      <c r="I81" s="219">
        <f>G81/G$72</f>
        <v/>
      </c>
      <c r="J81" s="31" t="n">
        <v>0.03422885412402454</v>
      </c>
      <c r="K81" s="2012">
        <f>RANK(J81,J$73:J$89)</f>
        <v/>
      </c>
      <c r="L81" s="1409" t="n">
        <v>2350.5</v>
      </c>
      <c r="M81" s="2012">
        <f>RANK(L81,L$73:L$89)</f>
        <v/>
      </c>
      <c r="N81" s="219">
        <f>L81/L$72</f>
        <v/>
      </c>
      <c r="O81" s="31" t="n">
        <v>-0.1383797653958945</v>
      </c>
      <c r="P81" s="2012">
        <f>RANK(O81,O$73:O$89)</f>
        <v/>
      </c>
      <c r="Q81" s="1409" t="n">
        <v>651.707629115882</v>
      </c>
      <c r="R81" s="2012">
        <f>RANK(Q81,Q$73:Q$89)</f>
        <v/>
      </c>
      <c r="S81" s="219">
        <f>Q81/Q$72</f>
        <v/>
      </c>
      <c r="T81" s="31" t="n">
        <v>0.9506736693859563</v>
      </c>
      <c r="U81" s="2012">
        <f>RANK(T81,T$73:T$89)</f>
        <v/>
      </c>
      <c r="V81" s="1417" t="n">
        <v>0</v>
      </c>
      <c r="W81" s="57" t="n"/>
      <c r="X81" s="1417" t="n">
        <v>0</v>
      </c>
      <c r="Y81" s="57" t="n"/>
    </row>
    <row r="82" ht="20.4" customHeight="1" s="21">
      <c r="A82" s="62" t="inlineStr">
        <is>
          <t>黄冈</t>
        </is>
      </c>
      <c r="B82" s="1891" t="n">
        <v>5039.482665084948</v>
      </c>
      <c r="C82" s="2012">
        <f>RANK(B82,B$73:B$89)</f>
        <v/>
      </c>
      <c r="D82" s="219">
        <f>B82/B$72</f>
        <v/>
      </c>
      <c r="E82" s="59" t="n">
        <v>0.09994186842794317</v>
      </c>
      <c r="F82" s="2012">
        <f>RANK(E82,E$73:E$89)</f>
        <v/>
      </c>
      <c r="G82" s="1409" t="n">
        <v>3011.9</v>
      </c>
      <c r="H82" s="2012">
        <f>RANK(G82,G$73:G$89)</f>
        <v/>
      </c>
      <c r="I82" s="219">
        <f>G82/G$72</f>
        <v/>
      </c>
      <c r="J82" s="31" t="n">
        <v>0.05262606069925768</v>
      </c>
      <c r="K82" s="2012">
        <f>RANK(J82,J$73:J$89)</f>
        <v/>
      </c>
      <c r="L82" s="1409" t="n">
        <v>1438.19</v>
      </c>
      <c r="M82" s="2012">
        <f>RANK(L82,L$73:L$89)</f>
        <v/>
      </c>
      <c r="N82" s="219">
        <f>L82/L$72</f>
        <v/>
      </c>
      <c r="O82" s="31" t="n">
        <v>-0.0389000267308206</v>
      </c>
      <c r="P82" s="2012">
        <f>RANK(O82,O$73:O$89)</f>
        <v/>
      </c>
      <c r="Q82" s="1409" t="n">
        <v>589.392665084948</v>
      </c>
      <c r="R82" s="2012">
        <f>RANK(Q82,Q$73:Q$89)</f>
        <v/>
      </c>
      <c r="S82" s="219">
        <f>Q82/Q$72</f>
        <v/>
      </c>
      <c r="T82" s="31" t="n">
        <v>1.632745186097667</v>
      </c>
      <c r="U82" s="2012">
        <f>RANK(T82,T$73:T$89)</f>
        <v/>
      </c>
      <c r="V82" s="1417" t="n">
        <v>0</v>
      </c>
      <c r="W82" s="57" t="n"/>
      <c r="X82" s="1417" t="n">
        <v>0</v>
      </c>
      <c r="Y82" s="57" t="n"/>
    </row>
    <row r="83" ht="20.4" customHeight="1" s="21">
      <c r="A83" s="62" t="inlineStr">
        <is>
          <t>咸宁</t>
        </is>
      </c>
      <c r="B83" s="1891" t="n">
        <v>3528.266454620941</v>
      </c>
      <c r="C83" s="2012">
        <f>RANK(B83,B$73:B$89)</f>
        <v/>
      </c>
      <c r="D83" s="219">
        <f>B83/B$72</f>
        <v/>
      </c>
      <c r="E83" s="59" t="n">
        <v>0.02574621211489925</v>
      </c>
      <c r="F83" s="2012">
        <f>RANK(E83,E$73:E$89)</f>
        <v/>
      </c>
      <c r="G83" s="1409" t="n">
        <v>2224.44</v>
      </c>
      <c r="H83" s="2012">
        <f>RANK(G83,G$73:G$89)</f>
        <v/>
      </c>
      <c r="I83" s="219">
        <f>G83/G$72</f>
        <v/>
      </c>
      <c r="J83" s="31" t="n">
        <v>-0.05779600066076773</v>
      </c>
      <c r="K83" s="2012">
        <f>RANK(J83,J$73:J$89)</f>
        <v/>
      </c>
      <c r="L83" s="1409" t="n">
        <v>870.15</v>
      </c>
      <c r="M83" s="2012">
        <f>RANK(L83,L$73:L$89)</f>
        <v/>
      </c>
      <c r="N83" s="219">
        <f>L83/L$72</f>
        <v/>
      </c>
      <c r="O83" s="31" t="n">
        <v>0.04754050995593873</v>
      </c>
      <c r="P83" s="2012">
        <f>RANK(O83,O$73:O$89)</f>
        <v/>
      </c>
      <c r="Q83" s="1409" t="n">
        <v>433.676454620941</v>
      </c>
      <c r="R83" s="2012">
        <f>RANK(Q83,Q$73:Q$89)</f>
        <v/>
      </c>
      <c r="S83" s="219">
        <f>Q83/Q$72</f>
        <v/>
      </c>
      <c r="T83" s="31" t="n">
        <v>0.7475888486665749</v>
      </c>
      <c r="U83" s="2012">
        <f>RANK(T83,T$73:T$89)</f>
        <v/>
      </c>
      <c r="V83" s="1417" t="n">
        <v>0</v>
      </c>
      <c r="W83" s="57" t="n"/>
      <c r="X83" s="1417" t="n">
        <v>0</v>
      </c>
      <c r="Y83" s="57" t="n"/>
    </row>
    <row r="84" ht="20.4" customHeight="1" s="21">
      <c r="A84" s="62" t="inlineStr">
        <is>
          <t>随州</t>
        </is>
      </c>
      <c r="B84" s="1891" t="n">
        <v>1655.902013217615</v>
      </c>
      <c r="C84" s="2012">
        <f>RANK(B84,B$73:B$89)</f>
        <v/>
      </c>
      <c r="D84" s="219">
        <f>B84/B$72</f>
        <v/>
      </c>
      <c r="E84" s="59" t="n">
        <v>0.185655593387352</v>
      </c>
      <c r="F84" s="2012">
        <f>RANK(E84,E$73:E$89)</f>
        <v/>
      </c>
      <c r="G84" s="1409" t="n">
        <v>607.76</v>
      </c>
      <c r="H84" s="2012">
        <f>RANK(G84,G$73:G$89)</f>
        <v/>
      </c>
      <c r="I84" s="219">
        <f>G84/G$72</f>
        <v/>
      </c>
      <c r="J84" s="31" t="n">
        <v>0.00998753635230587</v>
      </c>
      <c r="K84" s="2012">
        <f>RANK(J84,J$73:J$89)</f>
        <v/>
      </c>
      <c r="L84" s="1409" t="n">
        <v>758.25</v>
      </c>
      <c r="M84" s="2012">
        <f>RANK(L84,L$73:L$89)</f>
        <v/>
      </c>
      <c r="N84" s="219">
        <f>L84/L$72</f>
        <v/>
      </c>
      <c r="O84" s="31" t="n">
        <v>0.0494228693221137</v>
      </c>
      <c r="P84" s="2012">
        <f>RANK(O84,O$73:O$89)</f>
        <v/>
      </c>
      <c r="Q84" s="1409" t="n">
        <v>289.892013217615</v>
      </c>
      <c r="R84" s="2012">
        <f>RANK(Q84,Q$73:Q$89)</f>
        <v/>
      </c>
      <c r="S84" s="219">
        <f>Q84/Q$72</f>
        <v/>
      </c>
      <c r="T84" s="31" t="n">
        <v>3.008296393677378</v>
      </c>
      <c r="U84" s="2012">
        <f>RANK(T84,T$73:T$89)</f>
        <v/>
      </c>
      <c r="V84" s="1417" t="n">
        <v>0</v>
      </c>
      <c r="W84" s="57" t="n"/>
      <c r="X84" s="1417" t="n">
        <v>0</v>
      </c>
      <c r="Y84" s="57" t="n"/>
    </row>
    <row r="85" ht="20.4" customHeight="1" s="21">
      <c r="A85" s="62" t="inlineStr">
        <is>
          <t>恩施</t>
        </is>
      </c>
      <c r="B85" s="1891" t="n">
        <v>5448.62524238003</v>
      </c>
      <c r="C85" s="2012">
        <f>RANK(B85,B$73:B$89)</f>
        <v/>
      </c>
      <c r="D85" s="219">
        <f>B85/B$72</f>
        <v/>
      </c>
      <c r="E85" s="59" t="n">
        <v>0.1052872419136281</v>
      </c>
      <c r="F85" s="2012">
        <f>RANK(E85,E$73:E$89)</f>
        <v/>
      </c>
      <c r="G85" s="1409" t="n">
        <v>2259.37</v>
      </c>
      <c r="H85" s="2012">
        <f>RANK(G85,G$73:G$89)</f>
        <v/>
      </c>
      <c r="I85" s="219">
        <f>G85/G$72</f>
        <v/>
      </c>
      <c r="J85" s="31" t="n">
        <v>-0.0126598320179695</v>
      </c>
      <c r="K85" s="2012">
        <f>RANK(J85,J$73:J$89)</f>
        <v/>
      </c>
      <c r="L85" s="1409" t="n">
        <v>2088.7</v>
      </c>
      <c r="M85" s="2012">
        <f>RANK(L85,L$73:L$89)</f>
        <v/>
      </c>
      <c r="N85" s="219">
        <f>L85/L$72</f>
        <v/>
      </c>
      <c r="O85" s="31" t="n">
        <v>-0.07534640754349475</v>
      </c>
      <c r="P85" s="2012">
        <f>RANK(O85,O$73:O$89)</f>
        <v/>
      </c>
      <c r="Q85" s="1409" t="n">
        <v>1100.55524238003</v>
      </c>
      <c r="R85" s="2012">
        <f>RANK(Q85,Q$73:Q$89)</f>
        <v/>
      </c>
      <c r="S85" s="219">
        <f>Q85/Q$72</f>
        <v/>
      </c>
      <c r="T85" s="31" t="n">
        <v>1.878313566077557</v>
      </c>
      <c r="U85" s="2012">
        <f>RANK(T85,T$73:T$89)</f>
        <v/>
      </c>
      <c r="V85" s="1417" t="n">
        <v>0</v>
      </c>
      <c r="W85" s="57" t="n"/>
      <c r="X85" s="1417" t="n">
        <v>0</v>
      </c>
      <c r="Y85" s="57" t="n"/>
    </row>
    <row r="86" ht="20.4" customHeight="1" s="21">
      <c r="A86" s="62" t="inlineStr">
        <is>
          <t>仙桃</t>
        </is>
      </c>
      <c r="B86" s="1891" t="n">
        <v>1451.665147125271</v>
      </c>
      <c r="C86" s="2012">
        <f>RANK(B86,B$73:B$89)</f>
        <v/>
      </c>
      <c r="D86" s="219">
        <f>B86/B$72</f>
        <v/>
      </c>
      <c r="E86" s="59" t="n">
        <v>0.3855204828385852</v>
      </c>
      <c r="F86" s="2012">
        <f>RANK(E86,E$73:E$89)</f>
        <v/>
      </c>
      <c r="G86" s="1409" t="n">
        <v>804.22</v>
      </c>
      <c r="H86" s="2012">
        <f>RANK(G86,G$73:G$89)</f>
        <v/>
      </c>
      <c r="I86" s="219">
        <f>G86/G$72</f>
        <v/>
      </c>
      <c r="J86" s="31" t="n">
        <v>-0.01786652011968004</v>
      </c>
      <c r="K86" s="2012">
        <f>RANK(J86,J$73:J$89)</f>
        <v/>
      </c>
      <c r="L86" s="1409" t="n">
        <v>326.07</v>
      </c>
      <c r="M86" s="2012">
        <f>RANK(L86,L$73:L$89)</f>
        <v/>
      </c>
      <c r="N86" s="219">
        <f>L86/L$72</f>
        <v/>
      </c>
      <c r="O86" s="31" t="n">
        <v>0.7186907020872866</v>
      </c>
      <c r="P86" s="2012">
        <f>RANK(O86,O$73:O$89)</f>
        <v/>
      </c>
      <c r="Q86" s="1409" t="n">
        <v>321.375147125271</v>
      </c>
      <c r="R86" s="2012">
        <f>RANK(Q86,Q$73:Q$89)</f>
        <v/>
      </c>
      <c r="S86" s="219">
        <f>Q86/Q$72</f>
        <v/>
      </c>
      <c r="T86" s="31" t="n">
        <v>7.20463727256613</v>
      </c>
      <c r="U86" s="2012">
        <f>RANK(T86,T$73:T$89)</f>
        <v/>
      </c>
      <c r="V86" s="1417" t="n">
        <v>0</v>
      </c>
      <c r="W86" s="57" t="n"/>
      <c r="X86" s="1417" t="n">
        <v>0</v>
      </c>
      <c r="Y86" s="57" t="n"/>
    </row>
    <row r="87" ht="20.4" customHeight="1" s="21">
      <c r="A87" s="62" t="inlineStr">
        <is>
          <t>潜江</t>
        </is>
      </c>
      <c r="B87" s="1891" t="n">
        <v>554.2305917855271</v>
      </c>
      <c r="C87" s="2012">
        <f>RANK(B87,B$73:B$89)</f>
        <v/>
      </c>
      <c r="D87" s="219">
        <f>B87/B$72</f>
        <v/>
      </c>
      <c r="E87" s="59" t="n">
        <v>-0.006770505472897481</v>
      </c>
      <c r="F87" s="2012">
        <f>RANK(E87,E$73:E$89)</f>
        <v/>
      </c>
      <c r="G87" s="1409" t="n">
        <v>297.8</v>
      </c>
      <c r="H87" s="2012">
        <f>RANK(G87,G$73:G$89)</f>
        <v/>
      </c>
      <c r="I87" s="219">
        <f>G87/G$72</f>
        <v/>
      </c>
      <c r="J87" s="31" t="n">
        <v>-0.09869556006174152</v>
      </c>
      <c r="K87" s="2012">
        <f>RANK(J87,J$73:J$89)</f>
        <v/>
      </c>
      <c r="L87" s="1409" t="n">
        <v>187.16</v>
      </c>
      <c r="M87" s="2012">
        <f>RANK(L87,L$73:L$89)</f>
        <v/>
      </c>
      <c r="N87" s="219">
        <f>L87/L$72</f>
        <v/>
      </c>
      <c r="O87" s="31" t="n">
        <v>-0.08254901960784311</v>
      </c>
      <c r="P87" s="2012">
        <f>RANK(O87,O$73:O$89)</f>
        <v/>
      </c>
      <c r="Q87" s="1409" t="n">
        <v>69.270591785527</v>
      </c>
      <c r="R87" s="2012">
        <f>RANK(Q87,Q$73:Q$89)</f>
        <v/>
      </c>
      <c r="S87" s="219">
        <f>Q87/Q$72</f>
        <v/>
      </c>
      <c r="T87" s="31" t="n">
        <v>1.935369692873353</v>
      </c>
      <c r="U87" s="2012">
        <f>RANK(T87,T$73:T$89)</f>
        <v/>
      </c>
      <c r="V87" s="1417" t="n">
        <v>0</v>
      </c>
      <c r="W87" s="57" t="n"/>
      <c r="X87" s="1417" t="n">
        <v>0</v>
      </c>
      <c r="Y87" s="57" t="n"/>
    </row>
    <row r="88" ht="20.4" customHeight="1" s="21">
      <c r="A88" s="62" t="inlineStr">
        <is>
          <t>天门</t>
        </is>
      </c>
      <c r="B88" s="1891" t="n">
        <v>487.444902028657</v>
      </c>
      <c r="C88" s="2012">
        <f>RANK(B88,B$73:B$89)</f>
        <v/>
      </c>
      <c r="D88" s="219">
        <f>B88/B$72</f>
        <v/>
      </c>
      <c r="E88" s="59" t="n">
        <v>0.1765163567681316</v>
      </c>
      <c r="F88" s="2012">
        <f>RANK(E88,E$73:E$89)</f>
        <v/>
      </c>
      <c r="G88" s="1409" t="n">
        <v>209.99</v>
      </c>
      <c r="H88" s="2012">
        <f>RANK(G88,G$73:G$89)</f>
        <v/>
      </c>
      <c r="I88" s="219">
        <f>G88/G$72</f>
        <v/>
      </c>
      <c r="J88" s="31" t="n">
        <v>0.04156539854173902</v>
      </c>
      <c r="K88" s="2012">
        <f>RANK(J88,J$73:J$89)</f>
        <v/>
      </c>
      <c r="L88" s="1409" t="n">
        <v>162.27</v>
      </c>
      <c r="M88" s="2012">
        <f>RANK(L88,L$73:L$89)</f>
        <v/>
      </c>
      <c r="N88" s="219">
        <f>L88/L$72</f>
        <v/>
      </c>
      <c r="O88" s="31" t="n">
        <v>-0.1194855933582939</v>
      </c>
      <c r="P88" s="2012">
        <f>RANK(O88,O$73:O$89)</f>
        <v/>
      </c>
      <c r="Q88" s="1409" t="n">
        <v>115.184902028657</v>
      </c>
      <c r="R88" s="2012">
        <f>RANK(Q88,Q$73:Q$89)</f>
        <v/>
      </c>
      <c r="S88" s="219">
        <f>Q88/Q$72</f>
        <v/>
      </c>
      <c r="T88" s="31" t="n">
        <v>3.054086472132145</v>
      </c>
      <c r="U88" s="2012">
        <f>RANK(T88,T$73:T$89)</f>
        <v/>
      </c>
      <c r="V88" s="1417" t="n">
        <v>0</v>
      </c>
      <c r="W88" s="57" t="n"/>
      <c r="X88" s="1417" t="n">
        <v>0</v>
      </c>
      <c r="Y88" s="57" t="n"/>
    </row>
    <row r="89" ht="20.4" customHeight="1" s="21">
      <c r="A89" s="62" t="inlineStr">
        <is>
          <t>林区</t>
        </is>
      </c>
      <c r="B89" s="1891" t="n">
        <v>129.5162258108784</v>
      </c>
      <c r="C89" s="2012">
        <f>RANK(B89,B$73:B$89)</f>
        <v/>
      </c>
      <c r="D89" s="219">
        <f>B89/B$72</f>
        <v/>
      </c>
      <c r="E89" s="59" t="n">
        <v>0.06437966406597817</v>
      </c>
      <c r="F89" s="2012">
        <f>RANK(E89,E$73:E$89)</f>
        <v/>
      </c>
      <c r="G89" s="1409" t="n">
        <v>73.5</v>
      </c>
      <c r="H89" s="2012">
        <f>RANK(G89,G$73:G$89)</f>
        <v/>
      </c>
      <c r="I89" s="219">
        <f>G89/G$72</f>
        <v/>
      </c>
      <c r="J89" s="31" t="n">
        <v>0</v>
      </c>
      <c r="K89" s="2012">
        <f>RANK(J89,J$73:J$89)</f>
        <v/>
      </c>
      <c r="L89" s="1409" t="n">
        <v>54.52</v>
      </c>
      <c r="M89" s="2012">
        <f>RANK(L89,L$73:L$89)</f>
        <v/>
      </c>
      <c r="N89" s="219">
        <f>L89/L$72</f>
        <v/>
      </c>
      <c r="O89" s="31" t="n">
        <v>0.143696245017831</v>
      </c>
      <c r="P89" s="2012">
        <f>RANK(O89,O$73:O$89)</f>
        <v/>
      </c>
      <c r="Q89" s="1409" t="n">
        <v>1.49622581087839</v>
      </c>
      <c r="R89" s="2012">
        <f>RANK(Q89,Q$73:Q$89)</f>
        <v/>
      </c>
      <c r="S89" s="219">
        <f>Q89/Q$72</f>
        <v/>
      </c>
      <c r="T89" s="31" t="n">
        <v>1.920282265517919</v>
      </c>
      <c r="U89" s="2012">
        <f>RANK(T89,T$73:T$89)</f>
        <v/>
      </c>
      <c r="V89" s="1417" t="n">
        <v>0</v>
      </c>
      <c r="W89" s="57" t="n"/>
      <c r="X89" s="1417" t="n">
        <v>0</v>
      </c>
      <c r="Y89" s="57" t="n"/>
    </row>
  </sheetData>
  <mergeCells count="36">
    <mergeCell ref="X70:Y70"/>
    <mergeCell ref="L70:P70"/>
    <mergeCell ref="A48:A49"/>
    <mergeCell ref="L48:P48"/>
    <mergeCell ref="Q25:U25"/>
    <mergeCell ref="A2:Y2"/>
    <mergeCell ref="A47:Y47"/>
    <mergeCell ref="A70:A71"/>
    <mergeCell ref="X48:Y48"/>
    <mergeCell ref="Q3:U3"/>
    <mergeCell ref="B25:F25"/>
    <mergeCell ref="B3:F3"/>
    <mergeCell ref="A23:Y23"/>
    <mergeCell ref="V48:W48"/>
    <mergeCell ref="G70:K70"/>
    <mergeCell ref="B70:F70"/>
    <mergeCell ref="G48:K48"/>
    <mergeCell ref="L3:P3"/>
    <mergeCell ref="B48:F48"/>
    <mergeCell ref="A25:A26"/>
    <mergeCell ref="A68:Y68"/>
    <mergeCell ref="A3:A4"/>
    <mergeCell ref="X3:Y3"/>
    <mergeCell ref="G3:K3"/>
    <mergeCell ref="A24:Y24"/>
    <mergeCell ref="L25:P25"/>
    <mergeCell ref="A1:Y1"/>
    <mergeCell ref="V70:W70"/>
    <mergeCell ref="A69:Y69"/>
    <mergeCell ref="Q70:U70"/>
    <mergeCell ref="A46:Y46"/>
    <mergeCell ref="Q48:U48"/>
    <mergeCell ref="V25:W25"/>
    <mergeCell ref="X25:Y25"/>
    <mergeCell ref="G25:K25"/>
    <mergeCell ref="V3:W3"/>
  </mergeCells>
  <pageMargins left="0.75" right="0.75" top="1" bottom="1" header="0.5" footer="0.5"/>
  <pageSetup orientation="portrait" paperSize="9" scale="40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H77"/>
  <sheetViews>
    <sheetView workbookViewId="0">
      <pane xSplit="2" topLeftCell="E1" activePane="topRight" state="frozen"/>
      <selection pane="topRight" activeCell="S31" sqref="S31"/>
    </sheetView>
  </sheetViews>
  <sheetFormatPr baseColWidth="8" defaultColWidth="9" defaultRowHeight="14.4"/>
  <cols>
    <col min="1" max="1" customWidth="true" style="189" width="6.21875"/>
    <col min="2" max="2" customWidth="true" style="191" width="34.0"/>
    <col min="3" max="3" customWidth="true" style="188" width="11.0"/>
    <col min="4" max="4" customWidth="true" style="192" width="12.0"/>
    <col min="5" max="5" customWidth="true" style="188" width="11.0"/>
    <col min="6" max="6" customWidth="true" style="192" width="12.0"/>
    <col min="7" max="7" customWidth="true" style="192" width="11.0"/>
    <col min="8" max="8" customWidth="true" style="192" width="12.0"/>
    <col min="9" max="9" customWidth="true" style="192" width="11.0"/>
    <col min="10" max="10" customWidth="true" style="192" width="12.0"/>
    <col min="11" max="11" customWidth="true" style="192" width="10.88671875"/>
    <col min="12" max="12" customWidth="true" style="192" width="9.88671875"/>
    <col min="13" max="13" customWidth="true" style="192" width="10.88671875"/>
    <col min="14" max="14" customWidth="true" style="192" width="9.88671875"/>
    <col min="15" max="15" customWidth="true" style="192" width="10.88671875"/>
    <col min="16" max="16" customWidth="true" style="192" width="9.88671875"/>
    <col min="17" max="17" customWidth="true" style="188" width="18.0"/>
    <col min="18" max="18" customWidth="true" style="192" width="29.0"/>
    <col min="19" max="19" customWidth="true" style="191" width="28.0"/>
    <col min="20" max="20" customWidth="true" style="188" width="11.0"/>
    <col min="21" max="21" customWidth="true" style="192" width="13.0"/>
    <col min="22" max="22" customWidth="true" style="188" width="11.0"/>
    <col min="23" max="23" customWidth="true" style="192" width="13.0"/>
    <col min="24" max="24" customWidth="true" style="188" width="11.0"/>
    <col min="25" max="25" customWidth="true" style="192" width="13.0"/>
    <col min="26" max="26" customWidth="true" style="188" width="11.0"/>
    <col min="27" max="27" customWidth="true" style="192" width="13.0"/>
    <col min="28" max="28" customWidth="true" style="188" width="11.0"/>
    <col min="29" max="29" customWidth="true" style="192" width="14.0"/>
    <col min="30" max="30" customWidth="true" style="188" width="11.0"/>
    <col min="31" max="31" customWidth="true" style="192" width="14.0"/>
    <col min="32" max="32" customWidth="true" style="188" width="11.0"/>
    <col min="33" max="33" customWidth="true" style="192" width="14.0"/>
    <col min="34" max="34" customWidth="true" style="188" width="11.0"/>
    <col min="35" max="35" customWidth="true" style="192" width="14.0"/>
    <col min="36" max="36" customWidth="true" style="188" width="11.0"/>
    <col min="37" max="37" customWidth="true" style="192" width="14.0"/>
    <col min="38" max="38" customWidth="true" style="188" width="11.0"/>
    <col min="39" max="39" customWidth="true" style="192" width="14.0"/>
    <col min="40" max="40" customWidth="true" style="188" width="11.0"/>
    <col min="41" max="41" customWidth="true" style="192" width="14.0"/>
    <col min="42" max="42" customWidth="true" style="188" width="11.0"/>
    <col min="43" max="43" customWidth="true" style="192" width="14.0"/>
    <col min="44" max="44" customWidth="true" style="956" width="42.0"/>
    <col min="45" max="45" customWidth="true" style="192" width="42.0"/>
    <col min="46" max="46" customWidth="true" style="956" width="11.6640625"/>
    <col min="47" max="47" customWidth="true" style="188" width="11.0"/>
    <col min="48" max="48" customWidth="true" style="188" width="14.0"/>
    <col min="49" max="49" customWidth="true" style="188" width="11.0"/>
    <col min="50" max="50" customWidth="true" style="188" width="14.0"/>
    <col min="51" max="51" customWidth="true" style="188" width="11.0"/>
    <col min="52" max="52" customWidth="true" style="188" width="14.0"/>
    <col min="53" max="53" customWidth="true" style="188" width="11.0"/>
    <col min="54" max="54" customWidth="true" style="188" width="14.0"/>
    <col min="55" max="55" customWidth="true" style="188" width="11.0"/>
    <col min="56" max="56" customWidth="true" style="188" width="14.0"/>
    <col min="57" max="57" customWidth="true" style="188" width="11.0"/>
    <col min="58" max="58" customWidth="true" style="188" width="14.0"/>
    <col min="59" max="59" customWidth="true" style="188" width="11.0"/>
    <col min="60" max="60" customWidth="true" style="188" width="14.0"/>
    <col min="61" max="61" customWidth="true" style="188" width="11.0"/>
    <col min="62" max="62" customWidth="true" style="188" width="14.0"/>
    <col min="63" max="63" customWidth="true" style="188" width="11.0"/>
    <col min="64" max="64" customWidth="true" style="188" width="14.0"/>
    <col min="65" max="65" customWidth="true" style="188" width="11.0"/>
    <col min="66" max="66" customWidth="true" style="188" width="14.0"/>
    <col min="67" max="67" customWidth="true" style="188" width="11.0"/>
    <col min="68" max="68" customWidth="true" style="188" width="14.0"/>
    <col min="69" max="69" customWidth="true" style="188" width="11.0"/>
    <col min="70" max="70" customWidth="true" style="188" width="14.0"/>
    <col min="71" max="71" customWidth="true" style="188" width="42.0"/>
    <col min="72" max="72" customWidth="true" style="188" width="14.0"/>
    <col min="73" max="73" customWidth="true" style="188" width="14.0"/>
    <col min="74" max="74" customWidth="true" style="21" width="11.0"/>
    <col min="75" max="75" customWidth="true" style="21" width="11.0"/>
    <col min="76" max="76" customWidth="true" style="21" width="11.0"/>
    <col min="77" max="77" customWidth="true" style="21" width="11.0"/>
    <col min="78" max="78" customWidth="true" style="21" width="11.0"/>
    <col min="79" max="79" customWidth="true" style="21" width="11.0"/>
    <col min="80" max="80" customWidth="true" style="21" width="11.0"/>
    <col min="81" max="81" customWidth="true" style="188" width="11.0"/>
    <col min="82" max="82" customWidth="true" style="188" width="11.0"/>
    <col min="83" max="83" customWidth="true" style="21" width="11.0"/>
    <col min="84" max="84" customWidth="true" style="21" width="11.0"/>
    <col min="85" max="85" customWidth="true" style="188" width="11.0"/>
    <col min="86" max="86" customWidth="true" style="21" width="42.0"/>
    <col min="87" max="16384" customWidth="true" style="188" width="9.0"/>
  </cols>
  <sheetData>
    <row r="1" ht="25.8" customHeight="1" s="21">
      <c r="A1" s="1892" t="inlineStr">
        <is>
          <t>城市公交客运量</t>
        </is>
      </c>
      <c r="C1" s="2013" t="n"/>
      <c r="D1" s="1894" t="n"/>
      <c r="E1" s="2013" t="n"/>
      <c r="F1" s="1894" t="n"/>
      <c r="G1" s="1894" t="n"/>
      <c r="H1" s="1894" t="n"/>
      <c r="I1" s="1894" t="n"/>
      <c r="J1" s="1894" t="n"/>
      <c r="K1" s="1894" t="n"/>
      <c r="L1" s="1894" t="n"/>
      <c r="M1" s="1894" t="n"/>
      <c r="N1" s="1894" t="n"/>
      <c r="O1" s="1894" t="n"/>
      <c r="P1" s="1894" t="n"/>
      <c r="Q1" s="2013" t="n"/>
      <c r="R1" s="1894" t="n"/>
      <c r="S1" s="2014" t="n"/>
      <c r="T1" s="2013" t="n"/>
      <c r="U1" s="1894" t="n"/>
      <c r="V1" s="2013" t="n"/>
      <c r="W1" s="1894" t="n"/>
      <c r="X1" s="2013" t="n"/>
      <c r="Y1" s="1894" t="n"/>
      <c r="Z1" s="2013" t="n"/>
      <c r="AA1" s="1894" t="n"/>
      <c r="AB1" s="2013" t="n"/>
      <c r="AC1" s="1894" t="n"/>
      <c r="AD1" s="2013" t="n"/>
      <c r="AE1" s="1894" t="n"/>
      <c r="AF1" s="2013" t="n"/>
      <c r="AG1" s="1894" t="n"/>
      <c r="AH1" s="2013" t="n"/>
      <c r="AI1" s="1894" t="n"/>
      <c r="AJ1" s="2013" t="n"/>
      <c r="AK1" s="1894" t="n"/>
      <c r="AL1" s="2013" t="n"/>
      <c r="AM1" s="1894" t="n"/>
      <c r="AN1" s="2013" t="n"/>
      <c r="AO1" s="1894" t="n"/>
      <c r="AP1" s="2013" t="n"/>
      <c r="AQ1" s="1894" t="n"/>
      <c r="AR1" s="1895" t="n"/>
      <c r="AS1" s="1894" t="n"/>
      <c r="AT1" s="1896" t="n"/>
      <c r="AV1" s="2029" t="n"/>
      <c r="AX1" s="2029" t="n"/>
      <c r="AZ1" s="2029" t="n"/>
      <c r="BB1" s="2029" t="n"/>
      <c r="BD1" s="2029" t="n"/>
      <c r="BF1" s="2029" t="n"/>
      <c r="BH1" s="2029" t="n"/>
      <c r="BJ1" s="2029" t="n"/>
      <c r="BL1" s="2029" t="n"/>
      <c r="BM1" s="1952" t="n"/>
      <c r="BN1" s="2029" t="n"/>
      <c r="BO1" s="1952" t="n"/>
      <c r="BP1" s="2029" t="n"/>
      <c r="BQ1" s="1952" t="n"/>
      <c r="BR1" s="2029" t="n"/>
      <c r="CC1" s="1952" t="n"/>
    </row>
    <row r="2" ht="21" customHeight="1" s="21">
      <c r="A2" s="2035" t="n"/>
      <c r="B2" s="2035" t="n"/>
      <c r="C2" s="2013" t="n"/>
      <c r="D2" s="1894" t="n"/>
      <c r="E2" s="2013" t="n"/>
      <c r="F2" s="1894" t="n"/>
      <c r="G2" s="1894" t="n"/>
      <c r="H2" s="1894" t="n"/>
      <c r="I2" s="1894" t="n"/>
      <c r="J2" s="1894" t="n"/>
      <c r="K2" s="1894" t="n"/>
      <c r="L2" s="1894" t="n"/>
      <c r="M2" s="1894" t="n"/>
      <c r="N2" s="1894" t="n"/>
      <c r="O2" s="1894" t="n"/>
      <c r="P2" s="1894" t="n"/>
      <c r="Q2" s="2013" t="n"/>
      <c r="R2" s="1894" t="n"/>
      <c r="S2" s="2014" t="n"/>
      <c r="T2" s="2013" t="n"/>
      <c r="U2" s="1894" t="n"/>
      <c r="V2" s="2013" t="n"/>
      <c r="W2" s="1894" t="n"/>
      <c r="X2" s="2013" t="n"/>
      <c r="Y2" s="1894" t="n"/>
      <c r="Z2" s="2013" t="n"/>
      <c r="AA2" s="1894" t="n"/>
      <c r="AB2" s="2013" t="n"/>
      <c r="AC2" s="1894" t="n"/>
      <c r="AD2" s="2013" t="n"/>
      <c r="AE2" s="1894" t="n"/>
      <c r="AF2" s="2013" t="n"/>
      <c r="AG2" s="1894" t="n"/>
      <c r="AH2" s="2013" t="n"/>
      <c r="AI2" s="1894" t="n"/>
      <c r="AJ2" s="2013" t="n"/>
      <c r="AK2" s="1894" t="n"/>
      <c r="AL2" s="2013" t="n"/>
      <c r="AM2" s="1894" t="n"/>
      <c r="AN2" s="2013" t="n"/>
      <c r="AO2" s="1894" t="n"/>
      <c r="AP2" s="2013" t="n"/>
      <c r="AQ2" s="1894" t="n"/>
      <c r="AR2" s="1895" t="n"/>
      <c r="AS2" s="1894" t="n"/>
      <c r="AT2" s="1896" t="n"/>
      <c r="BM2" s="1952" t="n"/>
      <c r="BN2" s="2029" t="n"/>
      <c r="BO2" s="1952" t="n"/>
      <c r="BP2" s="2029" t="n"/>
      <c r="BQ2" s="1952" t="n"/>
      <c r="BR2" s="2029" t="n"/>
      <c r="CC2" s="1952" t="n"/>
    </row>
    <row r="3" ht="28.05" customHeight="1" s="21">
      <c r="A3" s="1343" t="inlineStr">
        <is>
          <t>地区 名称</t>
        </is>
      </c>
      <c r="B3" s="1344" t="inlineStr">
        <is>
          <t>指标</t>
        </is>
      </c>
      <c r="C3" s="897" t="inlineStr">
        <is>
          <t>2026年1月</t>
        </is>
      </c>
      <c r="D3" s="1897" t="inlineStr">
        <is>
          <t>1月与去年同比</t>
        </is>
      </c>
      <c r="E3" s="897" t="inlineStr">
        <is>
          <t>2026年2月</t>
        </is>
      </c>
      <c r="F3" s="1897" t="inlineStr">
        <is>
          <t>2月与去年同比</t>
        </is>
      </c>
      <c r="G3" s="2078" t="n">
        <v>46082</v>
      </c>
      <c r="H3" s="1897" t="inlineStr">
        <is>
          <t>3月与去年同比</t>
        </is>
      </c>
      <c r="I3" s="2078" t="n">
        <v>46113</v>
      </c>
      <c r="J3" s="1897" t="inlineStr">
        <is>
          <t>4月与去年同比</t>
        </is>
      </c>
      <c r="K3" s="2348" t="n">
        <v>46143.0</v>
      </c>
      <c r="L3" s="1897" t="s">
        <v>0</v>
      </c>
      <c r="M3" s="2349" t="n">
        <v>46174.0</v>
      </c>
      <c r="N3" s="1897" t="s">
        <v>1</v>
      </c>
      <c r="O3" s="2350" t="n">
        <v>46204.0</v>
      </c>
      <c r="P3" s="1897" t="s">
        <v>2</v>
      </c>
      <c r="Q3" s="1538" t="inlineStr">
        <is>
          <t>2026年累计</t>
        </is>
      </c>
      <c r="R3" s="1900" t="inlineStr">
        <is>
          <t>累计与去年同比</t>
        </is>
      </c>
      <c r="S3" s="1901" t="n"/>
      <c r="T3" s="897" t="inlineStr">
        <is>
          <t>2025年1月</t>
        </is>
      </c>
      <c r="U3" s="1897" t="inlineStr">
        <is>
          <t>1月与去年同比</t>
        </is>
      </c>
      <c r="V3" s="897" t="inlineStr">
        <is>
          <t>2025年2月</t>
        </is>
      </c>
      <c r="W3" s="1897" t="inlineStr">
        <is>
          <t>2月与去年同比</t>
        </is>
      </c>
      <c r="X3" s="897" t="inlineStr">
        <is>
          <t>2025年3月</t>
        </is>
      </c>
      <c r="Y3" s="1897" t="inlineStr">
        <is>
          <t>3月与去年同比</t>
        </is>
      </c>
      <c r="Z3" s="897" t="inlineStr">
        <is>
          <t>2025年4月</t>
        </is>
      </c>
      <c r="AA3" s="1897" t="inlineStr">
        <is>
          <t>4月与去年同比</t>
        </is>
      </c>
      <c r="AB3" s="897" t="inlineStr">
        <is>
          <t>2025年5月</t>
        </is>
      </c>
      <c r="AC3" s="1897" t="inlineStr">
        <is>
          <t>5月与去年同比</t>
        </is>
      </c>
      <c r="AD3" s="897" t="inlineStr">
        <is>
          <t>2025年6月</t>
        </is>
      </c>
      <c r="AE3" s="1897" t="inlineStr">
        <is>
          <t>6月与去年同比</t>
        </is>
      </c>
      <c r="AF3" s="1538" t="inlineStr">
        <is>
          <t>2025年7月</t>
        </is>
      </c>
      <c r="AG3" s="1900" t="inlineStr">
        <is>
          <t>7月与去年同比</t>
        </is>
      </c>
      <c r="AH3" s="1538" t="inlineStr">
        <is>
          <t>2025年8月</t>
        </is>
      </c>
      <c r="AI3" s="1900" t="inlineStr">
        <is>
          <t>8月与去年同比</t>
        </is>
      </c>
      <c r="AJ3" s="1538" t="inlineStr">
        <is>
          <t>2025年9月</t>
        </is>
      </c>
      <c r="AK3" s="1900" t="inlineStr">
        <is>
          <t>9月与去年同比</t>
        </is>
      </c>
      <c r="AL3" s="1538" t="inlineStr">
        <is>
          <t>2025年10月</t>
        </is>
      </c>
      <c r="AM3" s="1900" t="inlineStr">
        <is>
          <t>10月与去年同比</t>
        </is>
      </c>
      <c r="AN3" s="1538" t="inlineStr">
        <is>
          <t>2025年11月</t>
        </is>
      </c>
      <c r="AO3" s="1900" t="inlineStr">
        <is>
          <t>11月与去年同比</t>
        </is>
      </c>
      <c r="AP3" s="1538" t="inlineStr">
        <is>
          <t>2025年12月</t>
        </is>
      </c>
      <c r="AQ3" s="1900" t="inlineStr">
        <is>
          <t>12月与去年同比</t>
        </is>
      </c>
      <c r="AR3" s="1902" t="inlineStr">
        <is>
          <t>累计</t>
        </is>
      </c>
      <c r="AS3" s="1903" t="inlineStr">
        <is>
          <t>累计同比</t>
        </is>
      </c>
      <c r="AT3" s="1904" t="n"/>
      <c r="AU3" s="897" t="inlineStr">
        <is>
          <t>2024年1月</t>
        </is>
      </c>
      <c r="AV3" s="1345" t="inlineStr">
        <is>
          <t>1月与去年同比</t>
        </is>
      </c>
      <c r="AW3" s="897" t="inlineStr">
        <is>
          <t>2024年2月</t>
        </is>
      </c>
      <c r="AX3" s="1345" t="inlineStr">
        <is>
          <t>2月与去年同比</t>
        </is>
      </c>
      <c r="AY3" s="897" t="inlineStr">
        <is>
          <t>2024年3月</t>
        </is>
      </c>
      <c r="AZ3" s="1345" t="inlineStr">
        <is>
          <t>3月与去年同比</t>
        </is>
      </c>
      <c r="BA3" s="897" t="inlineStr">
        <is>
          <t>2024年4月</t>
        </is>
      </c>
      <c r="BB3" s="1345" t="inlineStr">
        <is>
          <t>4月与去年同比</t>
        </is>
      </c>
      <c r="BC3" s="897" t="inlineStr">
        <is>
          <t>2024年5月</t>
        </is>
      </c>
      <c r="BD3" s="1345" t="inlineStr">
        <is>
          <t>5月与去年同比</t>
        </is>
      </c>
      <c r="BE3" s="897" t="inlineStr">
        <is>
          <t>2024年6月</t>
        </is>
      </c>
      <c r="BF3" s="1345" t="inlineStr">
        <is>
          <t>6月与去年同比</t>
        </is>
      </c>
      <c r="BG3" s="897" t="inlineStr">
        <is>
          <t>2024年7月</t>
        </is>
      </c>
      <c r="BH3" s="1345" t="inlineStr">
        <is>
          <t>7月与去年同比</t>
        </is>
      </c>
      <c r="BI3" s="897" t="inlineStr">
        <is>
          <t>2024年8月</t>
        </is>
      </c>
      <c r="BJ3" s="1345" t="inlineStr">
        <is>
          <t>8月与去年同比</t>
        </is>
      </c>
      <c r="BK3" s="897" t="inlineStr">
        <is>
          <t>2024年9月</t>
        </is>
      </c>
      <c r="BL3" s="1345" t="inlineStr">
        <is>
          <t>9月与去年同比</t>
        </is>
      </c>
      <c r="BM3" s="897" t="inlineStr">
        <is>
          <t>2024年10月</t>
        </is>
      </c>
      <c r="BN3" s="1345" t="inlineStr">
        <is>
          <t>10月与去年同比</t>
        </is>
      </c>
      <c r="BO3" s="897" t="inlineStr">
        <is>
          <t>2024年11月</t>
        </is>
      </c>
      <c r="BP3" s="1345" t="inlineStr">
        <is>
          <t>11月与去年同比</t>
        </is>
      </c>
      <c r="BQ3" s="897" t="inlineStr">
        <is>
          <t>2024年12月</t>
        </is>
      </c>
      <c r="BR3" s="1345" t="inlineStr">
        <is>
          <t>12月与去年同比</t>
        </is>
      </c>
      <c r="BS3" s="1345" t="inlineStr">
        <is>
          <t>累计</t>
        </is>
      </c>
      <c r="BT3" s="1905" t="inlineStr">
        <is>
          <t>累计同比</t>
        </is>
      </c>
      <c r="BU3" s="1360" t="n"/>
      <c r="BV3" s="1906" t="inlineStr">
        <is>
          <t>2023年1月</t>
        </is>
      </c>
      <c r="BW3" s="897" t="inlineStr">
        <is>
          <t>2023年2月</t>
        </is>
      </c>
      <c r="BX3" s="897" t="inlineStr">
        <is>
          <t>2023年3月</t>
        </is>
      </c>
      <c r="BY3" s="897" t="inlineStr">
        <is>
          <t>2023年4月</t>
        </is>
      </c>
      <c r="BZ3" s="897" t="inlineStr">
        <is>
          <t>2023年5月</t>
        </is>
      </c>
      <c r="CA3" s="897" t="inlineStr">
        <is>
          <t>2023年6月</t>
        </is>
      </c>
      <c r="CB3" s="897" t="inlineStr">
        <is>
          <t>2023年7月</t>
        </is>
      </c>
      <c r="CC3" s="897" t="inlineStr">
        <is>
          <t>2023年8月</t>
        </is>
      </c>
      <c r="CD3" s="897" t="inlineStr">
        <is>
          <t>2023年9月</t>
        </is>
      </c>
      <c r="CE3" s="897" t="inlineStr">
        <is>
          <t>2023年10月</t>
        </is>
      </c>
      <c r="CF3" s="897" t="inlineStr">
        <is>
          <t>2023年11月</t>
        </is>
      </c>
      <c r="CG3" s="897" t="inlineStr">
        <is>
          <t>2023年12月</t>
        </is>
      </c>
      <c r="CH3" s="1345" t="inlineStr">
        <is>
          <t>累计</t>
        </is>
      </c>
    </row>
    <row r="4" ht="28.05" customHeight="1" s="21">
      <c r="A4" s="2079" t="n"/>
      <c r="B4" s="1978" t="n"/>
      <c r="C4" s="1954" t="n"/>
      <c r="D4" s="2080" t="n"/>
      <c r="E4" s="1954" t="n"/>
      <c r="F4" s="2080" t="n"/>
      <c r="G4" s="2003" t="n"/>
      <c r="H4" s="2080" t="n"/>
      <c r="I4" s="2003" t="n"/>
      <c r="J4" s="2080" t="n"/>
      <c r="K4" s="2003" t="n"/>
      <c r="L4" s="2003" t="n"/>
      <c r="M4" s="2003" t="n"/>
      <c r="N4" s="2003" t="n"/>
      <c r="O4" s="2003" t="n"/>
      <c r="P4" s="2003" t="n"/>
      <c r="Q4" s="1954" t="n"/>
      <c r="R4" s="2080" t="n"/>
      <c r="S4" s="1907" t="n"/>
      <c r="T4" s="1954" t="n"/>
      <c r="U4" s="2080" t="n"/>
      <c r="V4" s="1954" t="n"/>
      <c r="W4" s="2080" t="n"/>
      <c r="X4" s="1954" t="n"/>
      <c r="Y4" s="2080" t="n"/>
      <c r="Z4" s="1954" t="n"/>
      <c r="AA4" s="2080" t="n"/>
      <c r="AB4" s="1954" t="n"/>
      <c r="AC4" s="2080" t="n"/>
      <c r="AD4" s="1954" t="n"/>
      <c r="AE4" s="2080" t="n"/>
      <c r="AF4" s="1954" t="n"/>
      <c r="AG4" s="2080" t="n"/>
      <c r="AH4" s="1954" t="n"/>
      <c r="AI4" s="2080" t="n"/>
      <c r="AJ4" s="1954" t="n"/>
      <c r="AK4" s="2080" t="n"/>
      <c r="AL4" s="1954" t="n"/>
      <c r="AM4" s="2080" t="n"/>
      <c r="AN4" s="1954" t="n"/>
      <c r="AO4" s="2080" t="n"/>
      <c r="AP4" s="1954" t="n"/>
      <c r="AQ4" s="2080" t="n"/>
      <c r="AR4" s="2003" t="n"/>
      <c r="AS4" s="2081" t="n"/>
      <c r="AT4" s="1908" t="n"/>
      <c r="AU4" s="1954" t="n"/>
      <c r="AV4" s="2080" t="n"/>
      <c r="AW4" s="1954" t="n"/>
      <c r="AX4" s="2080" t="n"/>
      <c r="AY4" s="1954" t="n"/>
      <c r="AZ4" s="2080" t="n"/>
      <c r="BA4" s="1954" t="n"/>
      <c r="BB4" s="2080" t="n"/>
      <c r="BC4" s="1954" t="n"/>
      <c r="BD4" s="2080" t="n"/>
      <c r="BE4" s="1954" t="n"/>
      <c r="BF4" s="2080" t="n"/>
      <c r="BG4" s="1954" t="n"/>
      <c r="BH4" s="2080" t="n"/>
      <c r="BI4" s="1954" t="n"/>
      <c r="BJ4" s="2080" t="n"/>
      <c r="BK4" s="1954" t="n"/>
      <c r="BL4" s="2080" t="n"/>
      <c r="BM4" s="1954" t="n"/>
      <c r="BN4" s="2080" t="n"/>
      <c r="BO4" s="1954" t="n"/>
      <c r="BP4" s="2080" t="n"/>
      <c r="BQ4" s="1954" t="n"/>
      <c r="BR4" s="2080" t="n"/>
      <c r="BS4" s="2003" t="n"/>
      <c r="BT4" s="2081" t="n"/>
      <c r="BU4" s="1360" t="n"/>
      <c r="BV4" s="1978" t="n"/>
      <c r="BW4" s="1954" t="n"/>
      <c r="BX4" s="1954" t="n"/>
      <c r="BY4" s="1954" t="n"/>
      <c r="BZ4" s="1954" t="n"/>
      <c r="CA4" s="1954" t="n"/>
      <c r="CB4" s="1954" t="n"/>
      <c r="CC4" s="1954" t="n"/>
      <c r="CD4" s="1954" t="n"/>
      <c r="CE4" s="1954" t="n"/>
      <c r="CF4" s="1954" t="n"/>
      <c r="CG4" s="1954" t="n"/>
      <c r="CH4" s="2003" t="n"/>
    </row>
    <row r="5" ht="27" customFormat="1" customHeight="1" s="189">
      <c r="A5" s="1349" t="inlineStr">
        <is>
          <t>全省</t>
        </is>
      </c>
      <c r="B5" s="1350" t="inlineStr">
        <is>
          <t>客运量           （万人次）</t>
        </is>
      </c>
      <c r="C5" s="1915">
        <f>C9+C13+C17+C21+C25+C29+C33+C37+C41+C45+C49+C53+C57+C61+C65+C69+C73</f>
        <v/>
      </c>
      <c r="D5" s="31">
        <f>C5/T5-1</f>
        <v/>
      </c>
      <c r="E5" s="1915">
        <f>E9+E13+E17+E21+E25+E29+E33+E37+E41+E45+E49+E53+E57+E61+E65+E69+E73</f>
        <v/>
      </c>
      <c r="F5" s="31">
        <f>E5/V5-1</f>
        <v/>
      </c>
      <c r="G5" s="1915">
        <f>G9+G13+G17+G21+G25+G29+G33+G37+G41+G45+G49+G53+G57+G61+G65+G69+G73</f>
        <v/>
      </c>
      <c r="H5" s="31">
        <f>G5/X5-1</f>
        <v/>
      </c>
      <c r="I5" s="1915">
        <f>I9+I13+I17+I21+I25+I29+I33+I37+I41+I45+I49+I53+I57+I61+I65+I69+I73</f>
        <v/>
      </c>
      <c r="J5" s="31">
        <f>I5/Z5-1</f>
        <v/>
      </c>
      <c r="K5" s="2351">
        <f>K9+K13+K17+K21+K25+K29+K33+K37+K41+K45+K49+K53+K57+K61+K65+K69+K73</f>
      </c>
      <c r="L5" s="31">
        <f>K5/AB5-1</f>
      </c>
      <c r="M5" s="2352">
        <f>M9+M13+M17+M21+M25+M29+M33+M37+M41+M45+M49+M53+M57+M61+M65+M69+M73</f>
      </c>
      <c r="N5" s="31">
        <f>M5/AD5-1</f>
      </c>
      <c r="O5" s="2353">
        <f>O9+O13+O17+O21+O25+O29+O33+O37+O41+O45+O49+O53+O57+O61+O65+O69+O73</f>
      </c>
      <c r="P5" s="31">
        <f>O5/AF5-1</f>
      </c>
      <c r="Q5" s="1736">
        <f>C5+E5+G5+I5+K5+M5+O5</f>
      </c>
      <c r="R5" s="76">
        <f>Q5/SUM(T5+V5+X5+Z5+AB5+AD5+AF5)-1</f>
      </c>
      <c r="S5" s="1915">
        <f>T5+V5+X5+Z5+AB5+AD5</f>
        <v/>
      </c>
      <c r="T5" s="1915">
        <f>T9+T13+T17+T21+T25+T29+T33+T37+T41+T45+T49+T53+T57+T61+T65+T69+T73</f>
        <v/>
      </c>
      <c r="U5" s="31">
        <f>T5/AU5-1</f>
        <v/>
      </c>
      <c r="V5" s="1915">
        <f>V9+V13+V17+V21+V25+V29+V33+V37+V41+V45+V49+V53+V57+V61+V65+V69+V73</f>
        <v/>
      </c>
      <c r="W5" s="31">
        <f>V5/AW5-1</f>
        <v/>
      </c>
      <c r="X5" s="1915">
        <f>X9+X13+X17+X21+X25+X29+X33+X37+X41+X45+X49+X53+X57+X61+X65+X69+X73</f>
        <v/>
      </c>
      <c r="Y5" s="31">
        <f>X5/AY5-1</f>
        <v/>
      </c>
      <c r="Z5" s="1915">
        <f>Z9+Z13+Z17+Z21+Z25+Z29+Z33+Z37+Z41+Z45+Z49+Z53+Z57+Z61+Z65+Z69+Z73</f>
        <v/>
      </c>
      <c r="AA5" s="31">
        <f>Z5/BA5-1</f>
        <v/>
      </c>
      <c r="AB5" s="1915">
        <f>AB9+AB13+AB17+AB21+AB25+AB29+AB33+AB37+AB41+AB45+AB49+AB53+AB57+AB61+AB65+AB69+AB73</f>
        <v/>
      </c>
      <c r="AC5" s="31">
        <f>AB5/BC5-1</f>
        <v/>
      </c>
      <c r="AD5" s="1915">
        <f>AD9+AD13+AD17+AD21+AD25+AD29+AD33+AD37+AD41+AD45+AD49+AD53+AD57+AD61+AD65+AD69+AD73</f>
        <v/>
      </c>
      <c r="AE5" s="31">
        <f>AD5/BE5-1</f>
        <v/>
      </c>
      <c r="AF5" s="1915">
        <f>AF9+AF13+AF17+AF21+AF25+AF29+AF33+AF37+AF41+AF45+AF49+AF53+AF57+AF61+AF65+AF69+AF73</f>
        <v/>
      </c>
      <c r="AG5" s="31">
        <f>AF5/BG5-1</f>
        <v/>
      </c>
      <c r="AH5" s="1915">
        <f>AH9+AH13+AH17+AH21+AH25+AH29+AH33+AH37+AH41+AH45+AH49+AH53+AH57+AH61+AH65+AH69+AH73</f>
        <v/>
      </c>
      <c r="AI5" s="31">
        <f>AH5/BI5-1</f>
        <v/>
      </c>
      <c r="AJ5" s="1915">
        <f>AJ9+AJ13+AJ17+AJ21+AJ25+AJ29+AJ33+AJ37+AJ41+AJ45+AJ49+AJ53+AJ57+AJ61+AJ65+AJ69+AJ73</f>
        <v/>
      </c>
      <c r="AK5" s="31">
        <f>AJ5/BK5-1</f>
        <v/>
      </c>
      <c r="AL5" s="1915">
        <f>AL9+AL13+AL17+AL21+AL25+AL29+AL33+AL37+AL41+AL45+AL49+AL53+AL57+AL61+AL65+AL69+AL73</f>
        <v/>
      </c>
      <c r="AM5" s="31">
        <f>AL5/BM5-1</f>
        <v/>
      </c>
      <c r="AN5" s="1915">
        <f>AN9+AN13+AN17+AN21+AN25+AN29+AN33+AN37+AN41+AN45+AN49+AN53+AN57+AN61+AN65+AN69+AN73</f>
        <v/>
      </c>
      <c r="AO5" s="31">
        <f>AN5/BO5-1</f>
        <v/>
      </c>
      <c r="AP5" s="1915">
        <f>AP9+AP13+AP17+AP21+AP25+AP29+AP33+AP37+AP41+AP45+AP49+AP53+AP57+AP61+AP65+AP69+AP73</f>
        <v/>
      </c>
      <c r="AQ5" s="31">
        <f>AP5/BQ5-1</f>
        <v/>
      </c>
      <c r="AR5" s="1409">
        <f>T5+V5+X5+Z5+AB5+AD5+AF5+AH5+AJ5+AL5+AN5+AP5</f>
      </c>
      <c r="AS5" s="31">
        <f>AR5/(AU5+AW5+AY5+BA5+BC5+BE5+BG5+BI5+BK5+BM5+BO5+BQ5)-1</f>
        <v/>
      </c>
      <c r="AT5" s="1341" t="n"/>
      <c r="AU5" s="1915">
        <f>AU9+AU13+AU17+AU21+AU25+AU29+AU33+AU37+AU41+AU45+AU49+AU53+AU57+AU61+AU65+AU69+AU73</f>
        <v/>
      </c>
      <c r="AV5" s="32">
        <f>AU5/BV5-1</f>
        <v/>
      </c>
      <c r="AW5" s="1915">
        <f>AW9+AW13+AW17+AW21+AW25+AW29+AW33+AW37+AW41+AW45+AW49+AW53+AW57+AW61+AW65+AW69+AW73</f>
        <v/>
      </c>
      <c r="AX5" s="32">
        <f>AW5/BW5-1</f>
        <v/>
      </c>
      <c r="AY5" s="1915">
        <f>AY9+AY13+AY17+AY21+AY25+AY29+AY33+AY37+AY41+AY45+AY49+AY53+AY57+AY61+AY65+AY69+AY73</f>
        <v/>
      </c>
      <c r="AZ5" s="32">
        <f>AY5/BX5-1</f>
        <v/>
      </c>
      <c r="BA5" s="1915">
        <f>BA9+BA13+BA17+BA21+BA25+BA29+BA33+BA37+BA41+BA45+BA49+BA53+BA57+BA61+BA65+BA69+BA73</f>
        <v/>
      </c>
      <c r="BB5" s="32">
        <f>BA5/BY5-1</f>
        <v/>
      </c>
      <c r="BC5" s="1915">
        <f>BC9+BC13+BC17+BC21+BC25+BC29+BC33+BC37+BC41+BC45+BC49+BC53+BC57+BC61+BC65+BC69+BC73</f>
        <v/>
      </c>
      <c r="BD5" s="32">
        <f>BC5/BZ5-1</f>
        <v/>
      </c>
      <c r="BE5" s="1915">
        <f>BE9+BE13+BE17+BE21+BE25+BE29+BE33+BE37+BE41+BE45+BE49+BE53+BE57+BE61+BE65+BE69+BE73</f>
        <v/>
      </c>
      <c r="BF5" s="32">
        <f>BE5/CA5-1</f>
        <v/>
      </c>
      <c r="BG5" s="1915">
        <f>BG9+BG13+BG17+BG21+BG25+BG29+BG33+BG37+BG41+BG45+BG49+BG53+BG57+BG61+BG65+BG69+BG73</f>
        <v/>
      </c>
      <c r="BH5" s="32">
        <f>BG5/CB5-1</f>
        <v/>
      </c>
      <c r="BI5" s="1915">
        <f>BI9+BI13+BI17+BI21+BI25+BI29+BI33+BI37+BI41+BI45+BI49+BI53+BI57+BI61+BI65+BI69+BI73</f>
        <v/>
      </c>
      <c r="BJ5" s="32">
        <f>BI5/CC5-1</f>
        <v/>
      </c>
      <c r="BK5" s="1915">
        <f>BK9+BK13+BK17+BK21+BK25+BK29+BK33+BK37+BK41+BK45+BK49+BK53+BK57+BK61+BK65+BK69+BK73</f>
        <v/>
      </c>
      <c r="BL5" s="32">
        <f>BK5/CD5-1</f>
        <v/>
      </c>
      <c r="BM5" s="1915">
        <f>BM9+BM13+BM17+BM21+BM25+BM29+BM33+BM37+BM41+BM45+BM49+BM53+BM57+BM61+BM65+BM69+BM73</f>
        <v/>
      </c>
      <c r="BN5" s="32">
        <f>BM5/CE5-1</f>
        <v/>
      </c>
      <c r="BO5" s="1915">
        <f>BO9+BO13+BO17+BO21+BO25+BO29+BO33+BO37+BO41+BO45+BO49+BO53+BO57+BO61+BO65+BO69+BO73</f>
        <v/>
      </c>
      <c r="BP5" s="32">
        <f>BO5/CF5-1</f>
        <v/>
      </c>
      <c r="BQ5" s="1915">
        <f>BQ9+BQ13+BQ17+BQ21+BQ25+BQ29+BQ33+BQ37+BQ41+BQ45+BQ49+BQ53+BQ57+BQ61+BQ65+BQ69+BQ73</f>
        <v/>
      </c>
      <c r="BR5" s="32">
        <f>BQ5/CG5-1</f>
        <v/>
      </c>
      <c r="BS5" s="1915">
        <f>AU5+AW5+AY5+BA5+BC5+BE5+BG5+BI5+BK5+BM5+BO5+BQ5</f>
        <v/>
      </c>
      <c r="BT5" s="1909">
        <f>BS5/CH5-1</f>
        <v/>
      </c>
      <c r="BU5" s="1910" t="n"/>
      <c r="BV5" s="1916">
        <f>BV9+BV13+BV17+BV21+BV25+BV29+BV33+BV37+BV41+BV45+BV49+BV53+BV57+BV61+BV65+BV69+BV73</f>
        <v/>
      </c>
      <c r="BW5" s="1917">
        <f>BW9+BW13+BW17+BW21+BW25+BW29+BW33+BW37+BW41+BW45+BW49+BW53+BW57+BW61+BW65+BW69+BW73</f>
        <v/>
      </c>
      <c r="BX5" s="1917">
        <f>BX9+BX13+BX17+BX21+BX25+BX29+BX33+BX37+BX41+BX45+BX49+BX53+BX57+BX61+BX65+BX69+BX73</f>
        <v/>
      </c>
      <c r="BY5" s="1917">
        <f>BY9+BY13+BY17+BY21+BY25+BY29+BY33+BY37+BY41+BY45+BY49+BY53+BY57+BY61+BY65+BY69+BY73</f>
        <v/>
      </c>
      <c r="BZ5" s="1917">
        <f>BZ9+BZ13+BZ17+BZ21+BZ25+BZ29+BZ33+BZ37+BZ41+BZ45+BZ49+BZ53+BZ57+BZ61+BZ65+BZ69+BZ73</f>
        <v/>
      </c>
      <c r="CA5" s="1917">
        <f>CA9+CA13+CA17+CA21+CA25+CA29+CA33+CA37+CA41+CA45+CA49+CA53+CA57+CA61+CA65+CA69+CA73</f>
        <v/>
      </c>
      <c r="CB5" s="1917">
        <f>CB9+CB13+CB17+CB21+CB25+CB29+CB33+CB37+CB41+CB45+CB49+CB53+CB57+CB61+CB65+CB69+CB73</f>
        <v/>
      </c>
      <c r="CC5" s="1917">
        <f>CC9+CC13+CC17+CC21+CC25+CC29+CC33+CC37+CC41+CC45+CC49+CC53+CC57+CC61+CC65+CC69+CC73</f>
        <v/>
      </c>
      <c r="CD5" s="1917">
        <f>CD9+CD13+CD17+CD21+CD25+CD29+CD33+CD37+CD41+CD45+CD49+CD53+CD57+CD61+CD65+CD69+CD73</f>
        <v/>
      </c>
      <c r="CE5" s="1917">
        <f>CE9+CE13+CE17+CE21+CE25+CE29+CE33+CE37+CE41+CE45+CE49+CE53+CE57+CE61+CE65+CE69+CE73</f>
        <v/>
      </c>
      <c r="CF5" s="1917">
        <f>CF9+CF13+CF17+CF21+CF25+CF29+CF33+CF37+CF41+CF45+CF49+CF53+CF57+CF61+CF65+CF69+CF73</f>
        <v/>
      </c>
      <c r="CG5" s="1917">
        <f>CG9+CG13+CG17+CG21+CG25+CG29+CG33+CG37+CG41+CG45+CG49+CG53+CG57+CG61+CG65+CG69+CG73</f>
        <v/>
      </c>
      <c r="CH5" s="1915">
        <f>BV5+BW5+BX5+BY5+BZ5+CA5+CB5+CC5+CD5+CE5+CF5+CG5</f>
        <v/>
      </c>
    </row>
    <row r="6" ht="27" customFormat="1" customHeight="1" s="190">
      <c r="A6" s="2079" t="n"/>
      <c r="B6" s="1350" t="inlineStr">
        <is>
          <t>旅客周转量       （万人公里）</t>
        </is>
      </c>
      <c r="C6" s="1409">
        <f>C10+C14+C18+C22+C26+C30+C34+C38+C42+C46+C50+C54+C58+C62+C66+C70+C74</f>
        <v/>
      </c>
      <c r="D6" s="31">
        <f>C6/T6-1</f>
        <v/>
      </c>
      <c r="E6" s="1409">
        <f>E10+E14+E18+E22+E26+E30+E34+E38+E42+E46+E50+E54+E58+E62+E66+E70+E74</f>
        <v/>
      </c>
      <c r="F6" s="31">
        <f>E6/V6-1</f>
        <v/>
      </c>
      <c r="G6" s="1409">
        <f>G10+G14+G18+G22+G26+G30+G34+G38+G42+G46+G50+G54+G58+G62+G66+G70+G74</f>
        <v/>
      </c>
      <c r="H6" s="31">
        <f>G6/X6-1</f>
        <v/>
      </c>
      <c r="I6" s="1409">
        <f>I10+I14+I18+I22+I26+I30+I34+I38+I42+I46+I50+I54+I58+I62+I66+I70+I74</f>
        <v/>
      </c>
      <c r="J6" s="31">
        <f>I6/Z6-1</f>
        <v/>
      </c>
      <c r="K6" s="2354">
        <f>K10+K14+K18+K22+K26+K30+K34+K38+K42+K46+K50+K54+K58+K62+K66+K70+K74</f>
      </c>
      <c r="L6" s="31">
        <f>K6/AB6-1</f>
      </c>
      <c r="M6" s="2355">
        <f>M10+M14+M18+M22+M26+M30+M34+M38+M42+M46+M50+M54+M58+M62+M66+M70+M74</f>
      </c>
      <c r="N6" s="31">
        <f>M6/AD6-1</f>
      </c>
      <c r="O6" s="2356">
        <f>O10+O14+O18+O22+O26+O30+O34+O38+O42+O46+O50+O54+O58+O62+O66+O70+O74</f>
      </c>
      <c r="P6" s="31">
        <f>O6/AF6-1</f>
      </c>
      <c r="Q6" s="1409">
        <f>C6+E6+G6+I6+K6+M6+O6</f>
      </c>
      <c r="R6" s="31">
        <f>Q6/SUM(T6+V6+X6+Z6+AB6+AD6+AF6)-1</f>
      </c>
      <c r="S6" s="1915">
        <f>T6+V6+X6+Z6+AB6+AD6</f>
        <v/>
      </c>
      <c r="T6" s="1409">
        <f>T10+T14+T18+T22+T26+T30+T34+T38+T42+T46+T50+T54+T58+T62+T66+T70+T74</f>
        <v/>
      </c>
      <c r="U6" s="31">
        <f>T6/AU6-1</f>
        <v/>
      </c>
      <c r="V6" s="1409">
        <f>V10+V14+V18+V22+V26+V30+V34+V38+V42+V46+V50+V54+V58+V62+V66+V70+V74</f>
        <v/>
      </c>
      <c r="W6" s="31">
        <f>V6/AU6-1</f>
        <v/>
      </c>
      <c r="X6" s="1409">
        <f>X10+X14+X18+X22+X26+X30+X34+X38+X42+X46+X50+X54+X58+X62+X66+X70+X74</f>
        <v/>
      </c>
      <c r="Y6" s="31">
        <f>X6/AW6-1</f>
        <v/>
      </c>
      <c r="Z6" s="1409">
        <f>Z10+Z14+Z18+Z22+Z26+Z30+Z34+Z38+Z42+Z46+Z50+Z54+Z58+Z62+Z66+Z70+Z74</f>
        <v/>
      </c>
      <c r="AA6" s="31">
        <f>Z6/AY6-1</f>
        <v/>
      </c>
      <c r="AB6" s="1409">
        <f>AB10+AB14+AB18+AB22+AB26+AB30+AB34+AB38+AB42+AB46+AB50+AB54+AB58+AB62+AB66+AB70+AB74</f>
        <v/>
      </c>
      <c r="AC6" s="31">
        <f>AB6/BA6-1</f>
        <v/>
      </c>
      <c r="AD6" s="1409">
        <f>AD10+AD14+AD18+AD22+AD26+AD30+AD34+AD38+AD42+AD46+AD50+AD54+AD58+AD62+AD66+AD70+AD74</f>
        <v/>
      </c>
      <c r="AE6" s="31">
        <f>AD6/BE6-1</f>
        <v/>
      </c>
      <c r="AF6" s="1409">
        <f>AF10+AF14+AF18+AF22+AF26+AF30+AF34+AF38+AF42+AF46+AF50+AF54+AF58+AF62+AF66+AF70+AF74</f>
        <v/>
      </c>
      <c r="AG6" s="31">
        <f>AF6/BG6-1</f>
        <v/>
      </c>
      <c r="AH6" s="1409">
        <f>AH10+AH14+AH18+AH22+AH26+AH30+AH34+AH38+AH42+AH46+AH50+AH54+AH58+AH62+AH66+AH70+AH74</f>
        <v/>
      </c>
      <c r="AI6" s="31">
        <f>AH6/BI6-1</f>
        <v/>
      </c>
      <c r="AJ6" s="1409">
        <f>AJ10+AJ14+AJ18+AJ22+AJ26+AJ30+AJ34+AJ38+AJ42+AJ46+AJ50+AJ54+AJ58+AJ62+AJ66+AJ70+AJ74</f>
        <v/>
      </c>
      <c r="AK6" s="31">
        <f>AJ6/BK6-1</f>
        <v/>
      </c>
      <c r="AL6" s="1409">
        <f>AL10+AL14+AL18+AL22+AL26+AL30+AL34+AL38+AL42+AL46+AL50+AL54+AL58+AL62+AL66+AL70+AL74</f>
        <v/>
      </c>
      <c r="AM6" s="31">
        <f>AL6/BM6-1</f>
        <v/>
      </c>
      <c r="AN6" s="1409">
        <f>AN10+AN14+AN18+AN22+AN26+AN30+AN34+AN38+AN42+AN46+AN50+AN54+AN58+AN62+AN66+AN70+AN74</f>
        <v/>
      </c>
      <c r="AO6" s="31">
        <f>AN6/BO6-1</f>
        <v/>
      </c>
      <c r="AP6" s="1409">
        <f>AP10+AP14+AP18+AP22+AP26+AP30+AP34+AP38+AP42+AP46+AP50+AP54+AP58+AP62+AP66+AP70+AP74</f>
        <v/>
      </c>
      <c r="AQ6" s="31">
        <f>AP6/BQ6-1</f>
        <v/>
      </c>
      <c r="AR6" s="1409">
        <f>T6+V6+X6+Z6+AB6+AD6+AF6+AH6+AJ6+AL6+AN6+AP6</f>
      </c>
      <c r="AS6" s="31">
        <f>AR6/(AU6+AW6+AY6+BA6+BC6+BE6+BG6+BI6+BK6+BM6+BO6+BQ6)-1</f>
        <v/>
      </c>
      <c r="AT6" s="1341" t="n"/>
      <c r="AU6" s="1409">
        <f>AU10+AU14+AU18+AU22+AU26+AU30+AU34+AU38+AU42+AU46+AU50+AU54+AU58+AU62+AU66+AU70+AU74</f>
        <v/>
      </c>
      <c r="AV6" s="31" t="n"/>
      <c r="AW6" s="1409">
        <f>AW10+AW14+AW18+AW22+AW26+AW30+AW34+AW38+AW42+AW46+AW50+AW54+AW58+AW62+AW66+AW70+AW74</f>
        <v/>
      </c>
      <c r="AX6" s="31" t="n"/>
      <c r="AY6" s="1409">
        <f>AY10+AY14+AY18+AY22+AY26+AY30+AY34+AY38+AY42+AY46+AY50+AY54+AY58+AY62+AY66+AY70+AY74</f>
        <v/>
      </c>
      <c r="AZ6" s="31" t="n"/>
      <c r="BA6" s="1409">
        <f>BA10+BA14+BA18+BA22+BA26+BA30+BA34+BA38+BA42+BA46+BA50+BA54+BA58+BA62+BA66+BA70+BA74</f>
        <v/>
      </c>
      <c r="BB6" s="31" t="n"/>
      <c r="BC6" s="1409">
        <f>BC10+BC14+BC18+BC22+BC26+BC30+BC34+BC38+BC42+BC46+BC50+BC54+BC58+BC62+BC66+BC70+BC74</f>
        <v/>
      </c>
      <c r="BD6" s="31" t="n"/>
      <c r="BE6" s="1409">
        <f>BE10+BE14+BE18+BE22+BE26+BE30+BE34+BE38+BE42+BE46+BE50+BE54+BE58+BE62+BE66+BE70+BE74</f>
        <v/>
      </c>
      <c r="BF6" s="31" t="n"/>
      <c r="BG6" s="1409">
        <f>BG10+BG14+BG18+BG22+BG26+BG30+BG34+BG38+BG42+BG46+BG50+BG54+BG58+BG62+BG66+BG70+BG74</f>
        <v/>
      </c>
      <c r="BH6" s="31" t="n"/>
      <c r="BI6" s="1409">
        <f>BI10+BI14+BI18+BI22+BI26+BI30+BI34+BI38+BI42+BI46+BI50+BI54+BI58+BI62+BI66+BI70+BI74</f>
        <v/>
      </c>
      <c r="BJ6" s="31" t="n"/>
      <c r="BK6" s="1409">
        <f>BK10+BK14+BK18+BK22+BK26+BK30+BK34+BK38+BK42+BK46+BK50+BK54+BK58+BK62+BK66+BK70+BK74</f>
        <v/>
      </c>
      <c r="BL6" s="31" t="n"/>
      <c r="BM6" s="1409">
        <f>BM10+BM14+BM18+BM22+BM26+BM30+BM34+BM38+BM42+BM46+BM50+BM54+BM58+BM62+BM66+BM70+BM74</f>
        <v/>
      </c>
      <c r="BN6" s="32" t="n"/>
      <c r="BO6" s="1409">
        <f>BO10+BO14+BO18+BO22+BO26+BO30+BO34+BO38+BO42+BO46+BO50+BO54+BO58+BO62+BO66+BO70+BO74</f>
        <v/>
      </c>
      <c r="BP6" s="31" t="n"/>
      <c r="BQ6" s="1409">
        <f>BQ10+BQ14+BQ18+BQ22+BQ26+BQ30+BQ34+BQ38+BQ42+BQ46+BQ50+BQ54+BQ58+BQ62+BQ66+BQ70+BQ74</f>
        <v/>
      </c>
      <c r="BR6" s="31" t="n"/>
      <c r="BS6" s="1409">
        <f>AU6+AW6+AY6+BA6+BC6+BE6+BG6+BI6+BK6+BM6+BO6+BQ6</f>
        <v/>
      </c>
      <c r="BT6" s="1913" t="n"/>
      <c r="BU6" s="1440" t="n"/>
      <c r="BV6" s="1914" t="n"/>
      <c r="BW6" s="1355" t="n"/>
      <c r="BX6" s="1355" t="n"/>
      <c r="BY6" s="1355" t="n"/>
      <c r="BZ6" s="1355" t="n"/>
      <c r="CA6" s="1355" t="n"/>
      <c r="CB6" s="1355" t="n"/>
      <c r="CC6" s="1355" t="n"/>
      <c r="CD6" s="1355" t="n"/>
      <c r="CE6" s="1355" t="n"/>
      <c r="CF6" s="1355" t="n"/>
      <c r="CG6" s="1355" t="n"/>
      <c r="CH6" s="1289" t="n"/>
    </row>
    <row r="7" ht="27" customFormat="1" customHeight="1" s="190">
      <c r="A7" s="2079" t="n"/>
      <c r="B7" s="1350" t="inlineStr">
        <is>
          <t>其中城市内客运量 （万人次）</t>
        </is>
      </c>
      <c r="C7" s="1409">
        <f>C11+C15+C19+C23+C27+C31+C35+C39+C43+C47+C51+C55+C59+C63+C67+C71+C75</f>
        <v/>
      </c>
      <c r="D7" s="31">
        <f>C7/T7-1</f>
        <v/>
      </c>
      <c r="E7" s="1409">
        <f>E11+E15+E19+E23+E27+E31+E35+E39+E43+E47+E51+E55+E59+E63+E67+E71+E75</f>
        <v/>
      </c>
      <c r="F7" s="31">
        <f>E7/V7-1</f>
        <v/>
      </c>
      <c r="G7" s="1409">
        <f>G11+G15+G19+G23+G27+G31+G35+G39+G43+G47+G51+G55+G59+G63+G67+G71+G75</f>
        <v/>
      </c>
      <c r="H7" s="31">
        <f>G7/X7-1</f>
        <v/>
      </c>
      <c r="I7" s="1409">
        <f>I11+I15+I19+I23+I27+I31+I35+I39+I43+I47+I51+I55+I59+I63+I67+I71+I75</f>
        <v/>
      </c>
      <c r="J7" s="31">
        <f>I7/Z7-1</f>
        <v/>
      </c>
      <c r="K7" s="2357">
        <f>K11+K15+K19+K23+K27+K31+K35+K39+K43+K47+K51+K55+K59+K63+K67+K71+K75</f>
      </c>
      <c r="L7" s="31">
        <f>K7/AB7-1</f>
      </c>
      <c r="M7" s="2358">
        <f>M11+M15+M19+M23+M27+M31+M35+M39+M43+M47+M51+M55+M59+M63+M67+M71+M75</f>
      </c>
      <c r="N7" s="31">
        <f>M7/AD7-1</f>
      </c>
      <c r="O7" s="2359">
        <f>O11+O15+O19+O23+O27+O31+O35+O39+O43+O47+O51+O55+O59+O63+O67+O71+O75</f>
      </c>
      <c r="P7" s="31">
        <f>O7/AF7-1</f>
      </c>
      <c r="Q7" s="1409">
        <f>C7+E7+G7+I7+K7+M7+O7</f>
      </c>
      <c r="R7" s="31">
        <f>Q7/SUM(T7+V7+X7+Z7+AB7+AD7+AF7)-1</f>
      </c>
      <c r="S7" s="1915">
        <f>T7+V7+X7+Z7+AB7+AD7</f>
        <v/>
      </c>
      <c r="T7" s="1409">
        <f>T11+T15+T19+T23+T27+T31+T35+T39+T43+T47+T51+T55+T59+T63+T67+T71+T75</f>
        <v/>
      </c>
      <c r="U7" s="31">
        <f>T7/AU7-1</f>
        <v/>
      </c>
      <c r="V7" s="1409">
        <f>V11+V15+V19+V23+V27+V31+V35+V39+V43+V47+V51+V55+V59+V63+V67+V71+V75</f>
        <v/>
      </c>
      <c r="W7" s="31">
        <f>V7/AW7-1</f>
        <v/>
      </c>
      <c r="X7" s="1409">
        <f>X11+X15+X19+X23+X27+X31+X35+X39+X43+X47+X51+X55+X59+X63+X67+X71+X75</f>
        <v/>
      </c>
      <c r="Y7" s="31">
        <f>X7/AY7-1</f>
        <v/>
      </c>
      <c r="Z7" s="1409">
        <f>Z11+Z15+Z19+Z23+Z27+Z31+Z35+Z39+Z43+Z47+Z51+Z55+Z59+Z63+Z67+Z71+Z75</f>
        <v/>
      </c>
      <c r="AA7" s="31">
        <f>Z7/BA7-1</f>
        <v/>
      </c>
      <c r="AB7" s="1409">
        <f>AB11+AB15+AB19+AB23+AB27+AB31+AB35+AB39+AB43+AB47+AB51+AB55+AB59+AB63+AB67+AB71+AB75</f>
        <v/>
      </c>
      <c r="AC7" s="31">
        <f>AB7/BC7-1</f>
        <v/>
      </c>
      <c r="AD7" s="1409">
        <f>AD11+AD15+AD19+AD23+AD27+AD31+AD35+AD39+AD43+AD47+AD51+AD55+AD59+AD63+AD67+AD71+AD75</f>
        <v/>
      </c>
      <c r="AE7" s="31">
        <f>AD7/BE7-1</f>
        <v/>
      </c>
      <c r="AF7" s="1409">
        <f>AF11+AF15+AF19+AF23+AF27+AF31+AF35+AF39+AF43+AF47+AF51+AF55+AF59+AF63+AF67+AF71+AF75</f>
        <v/>
      </c>
      <c r="AG7" s="31">
        <f>AF7/BG7-1</f>
        <v/>
      </c>
      <c r="AH7" s="1409">
        <f>AH11+AH15+AH19+AH23+AH27+AH31+AH35+AH39+AH43+AH47+AH51+AH55+AH59+AH63+AH67+AH71+AH75</f>
        <v/>
      </c>
      <c r="AI7" s="31">
        <f>AH7/BI7-1</f>
        <v/>
      </c>
      <c r="AJ7" s="1409">
        <f>AJ11+AJ15+AJ19+AJ23+AJ27+AJ31+AJ35+AJ39+AJ43+AJ47+AJ51+AJ55+AJ59+AJ63+AJ67+AJ71+AJ75</f>
        <v/>
      </c>
      <c r="AK7" s="31">
        <f>AJ7/BK7-1</f>
        <v/>
      </c>
      <c r="AL7" s="1409">
        <f>AL11+AL15+AL19+AL23+AL27+AL31+AL35+AL39+AL43+AL47+AL51+AL55+AL59+AL63+AL67+AL71+AL75</f>
        <v/>
      </c>
      <c r="AM7" s="31">
        <f>AL7/BM7-1</f>
        <v/>
      </c>
      <c r="AN7" s="1409">
        <f>AN11+AN15+AN19+AN23+AN27+AN31+AN35+AN39+AN43+AN47+AN51+AN55+AN59+AN63+AN67+AN71+AN75</f>
        <v/>
      </c>
      <c r="AO7" s="31">
        <f>AN7/BO7-1</f>
        <v/>
      </c>
      <c r="AP7" s="1409">
        <f>AP11+AP15+AP19+AP23+AP27+AP31+AP35+AP39+AP43+AP47+AP51+AP55+AP59+AP63+AP67+AP71+AP75</f>
        <v/>
      </c>
      <c r="AQ7" s="31">
        <f>AP7/BQ7-1</f>
        <v/>
      </c>
      <c r="AR7" s="1409">
        <f>T7+V7+X7+Z7+AB7+AD7+AF7+AH7+AJ7+AL7+AN7+AP7</f>
      </c>
      <c r="AS7" s="31">
        <f>AR7/(AU7+AW7+AY7+BA7+BC7+BE7+BG7+BI7+BK7+BM7+BO7+BQ7)-1</f>
        <v/>
      </c>
      <c r="AT7" s="1289" t="n"/>
      <c r="AU7" s="1409">
        <f>AU11+AU15+AU19+AU23+AU27+AU31+AU35+AU39+AU43+AU47+AU51+AU55+AU59+AU63+AU67+AU71+AU75</f>
        <v/>
      </c>
      <c r="AV7" s="31" t="n"/>
      <c r="AW7" s="1409">
        <f>AW11+AW15+AW19+AW23+AW27+AW31+AW35+AW39+AW43+AW47+AW51+AW55+AW59+AW63+AW67+AW71+AW75</f>
        <v/>
      </c>
      <c r="AX7" s="31" t="n"/>
      <c r="AY7" s="1409">
        <f>AY11+AY15+AY19+AY23+AY27+AY31+AY35+AY39+AY43+AY47+AY51+AY55+AY59+AY63+AY67+AY71+AY75</f>
        <v/>
      </c>
      <c r="AZ7" s="31" t="n"/>
      <c r="BA7" s="1409">
        <f>BA11+BA15+BA19+BA23+BA27+BA31+BA35+BA39+BA43+BA47+BA51+BA55+BA59+BA63+BA67+BA71+BA75</f>
        <v/>
      </c>
      <c r="BB7" s="31" t="n"/>
      <c r="BC7" s="1409">
        <f>BC11+BC15+BC19+BC23+BC27+BC31+BC35+BC39+BC43+BC47+BC51+BC55+BC59+BC63+BC67+BC71+BC75</f>
        <v/>
      </c>
      <c r="BD7" s="31" t="n"/>
      <c r="BE7" s="1409">
        <f>BE11+BE15+BE19+BE23+BE27+BE31+BE35+BE39+BE43+BE47+BE51+BE55+BE59+BE63+BE67+BE71+BE75</f>
        <v/>
      </c>
      <c r="BF7" s="31" t="n"/>
      <c r="BG7" s="1409">
        <f>BG11+BG15+BG19+BG23+BG27+BG31+BG35+BG39+BG43+BG47+BG51+BG55+BG59+BG63+BG67+BG71+BG75</f>
        <v/>
      </c>
      <c r="BH7" s="31">
        <f>BG7/CB7-1</f>
        <v/>
      </c>
      <c r="BI7" s="1409">
        <f>BI11+BI15+BI19+BI23+BI27+BI31+BI35+BI39+BI43+BI47+BI51+BI55+BI59+BI63+BI67+BI71+BI75</f>
        <v/>
      </c>
      <c r="BJ7" s="31">
        <f>BI7/CC7-1</f>
        <v/>
      </c>
      <c r="BK7" s="1409">
        <f>BK11+BK15+BK19+BK23+BK27+BK31+BK35+BK39+BK43+BK47+BK51+BK55+BK59+BK63+BK67+BK71+BK75</f>
        <v/>
      </c>
      <c r="BL7" s="31">
        <f>BK7/CD7-1</f>
        <v/>
      </c>
      <c r="BM7" s="1409">
        <f>BM11+BM15+BM19+BM23+BM27+BM31+BM35+BM39+BM43+BM47+BM51+BM55+BM59+BM63+BM67+BM71+BM75</f>
        <v/>
      </c>
      <c r="BN7" s="31">
        <f>BM7/CE7-1</f>
        <v/>
      </c>
      <c r="BO7" s="1409">
        <f>BO11+BO15+BO19+BO23+BO27+BO31+BO35+BO39+BO43+BO47+BO51+BO55+BO59+BO63+BO67+BO71+BO75</f>
        <v/>
      </c>
      <c r="BP7" s="31">
        <f>BO7/CF7-1</f>
        <v/>
      </c>
      <c r="BQ7" s="1409">
        <f>BQ11+BQ15+BQ19+BQ23+BQ27+BQ31+BQ35+BQ39+BQ43+BQ47+BQ51+BQ55+BQ59+BQ63+BQ67+BQ71+BQ75</f>
        <v/>
      </c>
      <c r="BR7" s="31">
        <f>BQ7/CG7-1</f>
        <v/>
      </c>
      <c r="BS7" s="1409">
        <f>AU7+AW7+AY7+BA7+BC7+BE7+BG7+BI7+BK7+BM7+BO7+BQ7</f>
        <v/>
      </c>
      <c r="BT7" s="1913" t="n"/>
      <c r="BU7" s="1440" t="n"/>
      <c r="BV7" s="1914" t="n"/>
      <c r="BW7" s="1355" t="n"/>
      <c r="BX7" s="1355" t="n"/>
      <c r="BY7" s="1355" t="n"/>
      <c r="BZ7" s="1355" t="n"/>
      <c r="CA7" s="1355" t="n"/>
      <c r="CB7" s="1414">
        <f>CB11+CB15+CB19+CB23+CB27+CB31+CB35+CB39+CB43+CB47+CB51+CB55+CB59+CB63+CB67+CB71+CB75</f>
        <v/>
      </c>
      <c r="CC7" s="1414">
        <f>CC11+CC15+CC19+CC23+CC27+CC31+CC35+CC39+CC43+CC47+CC51+CC55+CC59+CC63+CC67+CC71+CC75</f>
        <v/>
      </c>
      <c r="CD7" s="1414">
        <f>CD11+CD15+CD19+CD23+CD27+CD31+CD35+CD39+CD43+CD47+CD51+CD55+CD59+CD63+CD67+CD71+CD75</f>
        <v/>
      </c>
      <c r="CE7" s="1414">
        <f>CE11+CE15+CE19+CE23+CE27+CE31+CE35+CE39+CE43+CE47+CE51+CE55+CE59+CE63+CE67+CE71+CE75</f>
        <v/>
      </c>
      <c r="CF7" s="1414">
        <f>CF11+CF15+CF19+CF23+CF27+CF31+CF35+CF39+CF43+CF47+CF51+CF55+CF59+CF63+CF67+CF71+CF75</f>
        <v/>
      </c>
      <c r="CG7" s="1414">
        <f>CG11+CG15+CG19+CG23+CG27+CG31+CG35+CG39+CG43+CG47+CG51+CG55+CG59+CG63+CG67+CG71+CG75</f>
        <v/>
      </c>
      <c r="CH7" s="1409">
        <f>BV7+BW7+BX7+BY7+BZ7+CA7+CB7+CC7+CD7+CE7+CF7+CG7</f>
        <v/>
      </c>
    </row>
    <row r="8" ht="27" customFormat="1" customHeight="1" s="190">
      <c r="A8" s="2082" t="n"/>
      <c r="B8" s="1350" t="inlineStr">
        <is>
          <t>其中城市内旅客周转量  (万人公里)</t>
        </is>
      </c>
      <c r="C8" s="1409">
        <f>C12+C16+C20+C24+C28+C32+C36+C40+C44+C48+C52+C56+C60+C64+C68+C72+C76</f>
        <v/>
      </c>
      <c r="D8" s="31">
        <f>C8/T8-1</f>
        <v/>
      </c>
      <c r="E8" s="1409">
        <f>E12+E16+E20+E24+E28+E32+E36+E40+E44+E48+E52+E56+E60+E64+E68+E72+E76</f>
        <v/>
      </c>
      <c r="F8" s="31">
        <f>E8/V8-1</f>
        <v/>
      </c>
      <c r="G8" s="1409">
        <f>G12+G16+G20+G24+G28+G32+G36+G40+G44+G48+G52+G56+G60+G64+G68+G72+G76</f>
        <v/>
      </c>
      <c r="H8" s="31">
        <f>G8/X8-1</f>
        <v/>
      </c>
      <c r="I8" s="1409">
        <f>I12+I16+I20+I24+I28+I32+I36+I40+I44+I48+I52+I56+I60+I64+I68+I72+I76</f>
        <v/>
      </c>
      <c r="J8" s="31">
        <f>I8/Z8-1</f>
        <v/>
      </c>
      <c r="K8" s="2360">
        <f>K12+K16+K20+K24+K28+K32+K36+K40+K44+K48+K52+K56+K60+K64+K68+K72+K76</f>
      </c>
      <c r="L8" s="31">
        <f>K8/AB8-1</f>
      </c>
      <c r="M8" s="2361">
        <f>M12+M16+M20+M24+M28+M32+M36+M40+M44+M48+M52+M56+M60+M64+M68+M72+M76</f>
      </c>
      <c r="N8" s="31">
        <f>M8/AD8-1</f>
      </c>
      <c r="O8" s="2362">
        <f>O12+O16+O20+O24+O28+O32+O36+O40+O44+O48+O52+O56+O60+O64+O68+O72+O76</f>
      </c>
      <c r="P8" s="31">
        <f>O8/AF8-1</f>
      </c>
      <c r="Q8" s="1409">
        <f>C8+E8+G8+I8+K8+M8+O8</f>
      </c>
      <c r="R8" s="31">
        <f>Q8/SUM(T8+V8+X8+Z8+AB8+AD8+AF8)-1</f>
      </c>
      <c r="S8" s="1915">
        <f>T8+V8+X8+Z8+AB8+AD8</f>
        <v/>
      </c>
      <c r="T8" s="1409">
        <f>T12+T16+T20+T24+T28+T32+T36+T40+T44+T48+T52+T56+T60+T64+T68+T72+T76</f>
        <v/>
      </c>
      <c r="U8" s="31">
        <f>T8/AU8-1</f>
        <v/>
      </c>
      <c r="V8" s="1409">
        <f>V12+V16+V20+V24+V28+V32+V36+V40+V44+V48+V52+V56+V60+V64+V68+V72+V76</f>
        <v/>
      </c>
      <c r="W8" s="31">
        <f>V8/AW8-1</f>
        <v/>
      </c>
      <c r="X8" s="1409">
        <f>X12+X16+X20+X24+X28+X32+X36+X40+X44+X48+X52+X56+X60+X64+X68+X72+X76</f>
        <v/>
      </c>
      <c r="Y8" s="31">
        <f>X8/AY8-1</f>
        <v/>
      </c>
      <c r="Z8" s="1409">
        <f>Z12+Z16+Z20+Z24+Z28+Z32+Z36+Z40+Z44+Z48+Z52+Z56+Z60+Z64+Z68+Z72+Z76</f>
        <v/>
      </c>
      <c r="AA8" s="31">
        <f>Z8/BA8-1</f>
        <v/>
      </c>
      <c r="AB8" s="1409">
        <f>AB12+AB16+AB20+AB24+AB28+AB32+AB36+AB40+AB44+AB48+AB52+AB56+AB60+AB64+AB68+AB72+AB76</f>
        <v/>
      </c>
      <c r="AC8" s="31">
        <f>AB8/BC8-1</f>
        <v/>
      </c>
      <c r="AD8" s="1409">
        <f>AD12+AD16+AD20+AD24+AD28+AD32+AD36+AD40+AD44+AD48+AD52+AD56+AD60+AD64+AD68+AD72+AD76</f>
        <v/>
      </c>
      <c r="AE8" s="31">
        <f>AD8/BE8-1</f>
        <v/>
      </c>
      <c r="AF8" s="1409">
        <f>AF12+AF16+AF20+AF24+AF28+AF32+AF36+AF40+AF44+AF48+AF52+AF56+AF60+AF64+AF68+AF72+AF76</f>
        <v/>
      </c>
      <c r="AG8" s="31">
        <f>AF8/BG8-1</f>
        <v/>
      </c>
      <c r="AH8" s="1409">
        <f>AH12+AH16+AH20+AH24+AH28+AH32+AH36+AH40+AH44+AH48+AH52+AH56+AH60+AH64+AH68+AH72+AH76</f>
        <v/>
      </c>
      <c r="AI8" s="31">
        <f>AH8/BI8-1</f>
        <v/>
      </c>
      <c r="AJ8" s="1409">
        <f>AJ12+AJ16+AJ20+AJ24+AJ28+AJ32+AJ36+AJ40+AJ44+AJ48+AJ52+AJ56+AJ60+AJ64+AJ68+AJ72+AJ76</f>
        <v/>
      </c>
      <c r="AK8" s="31">
        <f>AJ8/BK8-1</f>
        <v/>
      </c>
      <c r="AL8" s="1409">
        <f>AL12+AL16+AL20+AL24+AL28+AL32+AL36+AL40+AL44+AL48+AL52+AL56+AL60+AL64+AL68+AL72+AL76</f>
        <v/>
      </c>
      <c r="AM8" s="31">
        <f>AL8/BM8-1</f>
        <v/>
      </c>
      <c r="AN8" s="1409">
        <f>AN12+AN16+AN20+AN24+AN28+AN32+AN36+AN40+AN44+AN48+AN52+AN56+AN60+AN64+AN68+AN72+AN76</f>
        <v/>
      </c>
      <c r="AO8" s="31">
        <f>AN8/BO8-1</f>
        <v/>
      </c>
      <c r="AP8" s="1409">
        <f>AP12+AP16+AP20+AP24+AP28+AP32+AP36+AP40+AP44+AP48+AP52+AP56+AP60+AP64+AP68+AP72+AP76</f>
        <v/>
      </c>
      <c r="AQ8" s="31">
        <f>AP8/BQ8-1</f>
        <v/>
      </c>
      <c r="AR8" s="1409">
        <f>T8+V8+X8+Z8+AB8+AD8+AF8+AH8+AJ8+AL8+AN8+AP8</f>
      </c>
      <c r="AS8" s="31">
        <f>AR8/(AU8+AW8+AY8+BA8+BC8+BE8+BG8+BI8+BK8+BM8+BO8+BQ8)-1</f>
        <v/>
      </c>
      <c r="AT8" s="1289" t="n"/>
      <c r="AU8" s="1409">
        <f>AU12+AU16+AU20+AU24+AU28+AU32+AU36+AU40+AU44+AU48+AU52+AU56+AU60+AU64+AU68+AU72+AU76</f>
        <v/>
      </c>
      <c r="AV8" s="31" t="n"/>
      <c r="AW8" s="1409">
        <f>AW12+AW16+AW20+AW24+AW28+AW32+AW36+AW40+AW44+AW48+AW52+AW56+AW60+AW64+AW68+AW72+AW76</f>
        <v/>
      </c>
      <c r="AX8" s="31" t="n"/>
      <c r="AY8" s="1409">
        <f>AY12+AY16+AY20+AY24+AY28+AY32+AY36+AY40+AY44+AY48+AY52+AY56+AY60+AY64+AY68+AY72+AY76</f>
        <v/>
      </c>
      <c r="AZ8" s="31" t="n"/>
      <c r="BA8" s="1409">
        <f>BA12+BA16+BA20+BA24+BA28+BA32+BA36+BA40+BA44+BA48+BA52+BA56+BA60+BA64+BA68+BA72+BA76</f>
        <v/>
      </c>
      <c r="BB8" s="31" t="n"/>
      <c r="BC8" s="1409">
        <f>BC12+BC16+BC20+BC24+BC28+BC32+BC36+BC40+BC44+BC48+BC52+BC56+BC60+BC64+BC68+BC72+BC76</f>
        <v/>
      </c>
      <c r="BD8" s="31" t="n"/>
      <c r="BE8" s="1409">
        <f>BE12+BE16+BE20+BE24+BE28+BE32+BE36+BE40+BE44+BE48+BE52+BE56+BE60+BE64+BE68+BE72+BE76</f>
        <v/>
      </c>
      <c r="BF8" s="31" t="n"/>
      <c r="BG8" s="1409">
        <f>BG12+BG16+BG20+BG24+BG28+BG32+BG36+BG40+BG44+BG48+BG52+BG56+BG60+BG64+BG68+BG72+BG76</f>
        <v/>
      </c>
      <c r="BH8" s="31" t="n"/>
      <c r="BI8" s="1409">
        <f>BI12+BI16+BI20+BI24+BI28+BI32+BI36+BI40+BI44+BI48+BI52+BI56+BI60+BI64+BI68+BI72+BI76</f>
        <v/>
      </c>
      <c r="BJ8" s="31" t="n"/>
      <c r="BK8" s="1409">
        <f>BK12+BK16+BK20+BK24+BK28+BK32+BK36+BK40+BK44+BK48+BK52+BK56+BK60+BK64+BK68+BK72+BK76</f>
        <v/>
      </c>
      <c r="BL8" s="31" t="n"/>
      <c r="BM8" s="1409">
        <f>BM12+BM16+BM20+BM24+BM28+BM32+BM36+BM40+BM44+BM48+BM52+BM56+BM60+BM64+BM68+BM72+BM76</f>
        <v/>
      </c>
      <c r="BN8" s="32" t="n"/>
      <c r="BO8" s="1409">
        <f>BO12+BO16+BO20+BO24+BO28+BO32+BO36+BO40+BO44+BO48+BO52+BO56+BO60+BO64+BO68+BO72+BO76</f>
        <v/>
      </c>
      <c r="BP8" s="31" t="n"/>
      <c r="BQ8" s="1409">
        <f>BQ12+BQ16+BQ20+BQ24+BQ28+BQ32+BQ36+BQ40+BQ44+BQ48+BQ52+BQ56+BQ60+BQ64+BQ68+BQ72+BQ76</f>
        <v/>
      </c>
      <c r="BR8" s="31" t="n"/>
      <c r="BS8" s="1409">
        <f>AU8+AW8+AY8+BA8+BC8+BE8+BG8+BI8+BK8+BM8+BO8+BQ8</f>
        <v/>
      </c>
      <c r="BT8" s="1913" t="n"/>
      <c r="BU8" s="1440" t="n"/>
      <c r="BV8" s="1914" t="n"/>
      <c r="BW8" s="1355" t="n"/>
      <c r="BX8" s="1355" t="n"/>
      <c r="BY8" s="1355" t="n"/>
      <c r="BZ8" s="1355" t="n"/>
      <c r="CA8" s="1355" t="n"/>
      <c r="CB8" s="1355" t="n"/>
      <c r="CC8" s="1355" t="n"/>
      <c r="CD8" s="1355" t="n"/>
      <c r="CE8" s="1355" t="n"/>
      <c r="CF8" s="1355" t="n"/>
      <c r="CG8" s="1355" t="n"/>
      <c r="CH8" s="1289" t="n"/>
    </row>
    <row r="9" ht="27" customFormat="1" customHeight="1" s="189">
      <c r="A9" s="1356" t="inlineStr">
        <is>
          <t>武汉市</t>
        </is>
      </c>
      <c r="B9" s="1350" t="inlineStr">
        <is>
          <t>客运量           （万人次）</t>
        </is>
      </c>
      <c r="C9" s="1409" t="n">
        <v>4822.15</v>
      </c>
      <c r="D9" s="31">
        <f>C9/T9-1</f>
        <v/>
      </c>
      <c r="E9" s="1409" t="n">
        <v>3448.72</v>
      </c>
      <c r="F9" s="31">
        <f>E9/V9-1</f>
        <v/>
      </c>
      <c r="G9" s="1409" t="n">
        <v>5225.23</v>
      </c>
      <c r="H9" s="31">
        <f>G9/X9-1</f>
        <v/>
      </c>
      <c r="I9" s="1409" t="n">
        <v>5272.13</v>
      </c>
      <c r="J9" s="31">
        <f>I9/Z9-1</f>
        <v/>
      </c>
      <c r="K9" s="1409" t="n">
        <v>5120.95</v>
      </c>
      <c r="L9" s="31">
        <f>K9/AB9-1</f>
      </c>
      <c r="M9" s="1409" t="s">
        <v>9</v>
      </c>
      <c r="N9" s="31">
        <f>M9/AD9-1</f>
      </c>
      <c r="O9" s="1409" t="n">
        <v>4218.74</v>
      </c>
      <c r="P9" s="31">
        <f>O9/AF9-1</f>
      </c>
      <c r="Q9" s="1736">
        <f>C9+E9+G9+I9+K9+M9+O9</f>
      </c>
      <c r="R9" s="76">
        <f>Q9/SUM(T9+V9+X9+Z9+AB9+AD9+AF9)-1</f>
      </c>
      <c r="S9" s="1915">
        <f>T9+V9+X9+Z9+AB9+AD9</f>
        <v/>
      </c>
      <c r="T9" s="1409" t="n">
        <v>4743.96</v>
      </c>
      <c r="U9" s="31">
        <f>T9/AU9-1</f>
        <v/>
      </c>
      <c r="V9" s="1409" t="n">
        <v>4370.23</v>
      </c>
      <c r="W9" s="31">
        <f>V9/AW9-1</f>
        <v/>
      </c>
      <c r="X9" s="1409" t="n">
        <v>5621.15</v>
      </c>
      <c r="Y9" s="31">
        <f>X9/AY9-1</f>
        <v/>
      </c>
      <c r="Z9" s="1409" t="n">
        <v>5563.83</v>
      </c>
      <c r="AA9" s="31">
        <f>Z9/BA9-1</f>
        <v/>
      </c>
      <c r="AB9" s="1409" t="n">
        <v>5233.17</v>
      </c>
      <c r="AC9" s="31">
        <f>AB9/BC9-1</f>
        <v/>
      </c>
      <c r="AD9" s="37" t="inlineStr">
        <is>
          <t>4782.98</t>
        </is>
      </c>
      <c r="AE9" s="31">
        <f>AD9/BE9-1</f>
        <v/>
      </c>
      <c r="AF9" s="1409" t="n">
        <v>4169.13</v>
      </c>
      <c r="AG9" s="31">
        <f>AF9/BG9-1</f>
        <v/>
      </c>
      <c r="AH9" s="1409" t="n">
        <v>3935.38</v>
      </c>
      <c r="AI9" s="31">
        <f>AH9/BI9-1</f>
        <v/>
      </c>
      <c r="AJ9" s="1409" t="n">
        <v>4943.69</v>
      </c>
      <c r="AK9" s="31">
        <f>AJ9/BK9-1</f>
        <v/>
      </c>
      <c r="AL9" s="1409" t="n">
        <v>5105.99</v>
      </c>
      <c r="AM9" s="31">
        <f>AL9/BM9-1</f>
        <v/>
      </c>
      <c r="AN9" s="1409" t="n">
        <v>5585.43</v>
      </c>
      <c r="AO9" s="31">
        <f>AN9/BO9-1</f>
        <v/>
      </c>
      <c r="AP9" s="1409" t="n">
        <v>5232.59</v>
      </c>
      <c r="AQ9" s="31">
        <f>AP9/BQ9-1</f>
        <v/>
      </c>
      <c r="AR9" s="1409">
        <f>T9+V9+X9+Z9+AB9+AD9+AF9+AH9+AJ9+AL9+AN9+AP9</f>
      </c>
      <c r="AS9" s="31">
        <f>AR9/(AU9+AW9+AY9+BA9+BC9+BE9+BG9+BI9+BK9+BM9+BO9+BQ9)-1</f>
        <v/>
      </c>
      <c r="AT9" s="1352" t="n"/>
      <c r="AU9" s="1915" t="n">
        <v>5896.34</v>
      </c>
      <c r="AV9" s="32">
        <f>AU9/BV9-1</f>
        <v/>
      </c>
      <c r="AW9" s="1915" t="n">
        <v>3929.06</v>
      </c>
      <c r="AX9" s="32">
        <f>AW9/BW9-1</f>
        <v/>
      </c>
      <c r="AY9" s="1915" t="n">
        <v>6422.45</v>
      </c>
      <c r="AZ9" s="32">
        <f>AY9/BX9-1</f>
        <v/>
      </c>
      <c r="BA9" s="1915" t="n">
        <v>6279.1</v>
      </c>
      <c r="BB9" s="32">
        <f>BA9/BY9-1</f>
        <v/>
      </c>
      <c r="BC9" s="1915" t="n">
        <v>5982.58</v>
      </c>
      <c r="BD9" s="32">
        <f>BC9/BZ9-1</f>
        <v/>
      </c>
      <c r="BE9" s="1915" t="n">
        <v>5483.39</v>
      </c>
      <c r="BF9" s="32">
        <f>BE9/CA9-1</f>
        <v/>
      </c>
      <c r="BG9" s="1915" t="n">
        <v>4987.13</v>
      </c>
      <c r="BH9" s="32">
        <f>BG9/CB9-1</f>
        <v/>
      </c>
      <c r="BI9" s="1915" t="n">
        <v>4537.4</v>
      </c>
      <c r="BJ9" s="32">
        <f>BI9/CC9-1</f>
        <v/>
      </c>
      <c r="BK9" s="1915" t="n">
        <v>5414.08</v>
      </c>
      <c r="BL9" s="32">
        <f>BK9/CD9-1</f>
        <v/>
      </c>
      <c r="BM9" s="1915" t="n">
        <v>5714.32</v>
      </c>
      <c r="BN9" s="32">
        <f>BM9/CE9-1</f>
        <v/>
      </c>
      <c r="BO9" s="1915" t="n">
        <v>5720.13</v>
      </c>
      <c r="BP9" s="32">
        <f>BO9/CF9-1</f>
        <v/>
      </c>
      <c r="BQ9" s="1915" t="n">
        <v>5808.34</v>
      </c>
      <c r="BR9" s="32">
        <f>BQ9/CG9-1</f>
        <v/>
      </c>
      <c r="BS9" s="1915">
        <f>AU9+AW9+AY9+BA9+BC9+BE9+BG9+BI9+BK9+BM9+BO9+BQ9</f>
        <v/>
      </c>
      <c r="BT9" s="1909">
        <f>BS9/CH9-1</f>
        <v/>
      </c>
      <c r="BU9" s="1910" t="n"/>
      <c r="BV9" s="1916" t="n">
        <v>3436.01</v>
      </c>
      <c r="BW9" s="1917" t="n">
        <v>5088.99</v>
      </c>
      <c r="BX9" s="1917" t="n">
        <v>6463.01</v>
      </c>
      <c r="BY9" s="1917" t="n">
        <v>6343.57</v>
      </c>
      <c r="BZ9" s="1917" t="n">
        <v>6215.24</v>
      </c>
      <c r="CA9" s="1917" t="n">
        <v>5912.28</v>
      </c>
      <c r="CB9" s="1917" t="n">
        <v>5511.23</v>
      </c>
      <c r="CC9" s="1917" t="n">
        <v>5539.6</v>
      </c>
      <c r="CD9" s="1917" t="n">
        <v>5192.82</v>
      </c>
      <c r="CE9" s="1917" t="n">
        <v>6360.72</v>
      </c>
      <c r="CF9" s="1917" t="n">
        <v>6511.69</v>
      </c>
      <c r="CG9" s="1917" t="n">
        <v>6669.92</v>
      </c>
      <c r="CH9" s="1915">
        <f>BV9+BW9+BX9+BY9+BZ9+CA9+CB9+CC9+CD9+CE9+CF9+CG9</f>
        <v/>
      </c>
    </row>
    <row r="10" ht="27" customFormat="1" customHeight="1" s="190">
      <c r="A10" s="1977" t="n"/>
      <c r="B10" s="1350" t="inlineStr">
        <is>
          <t>旅客周转量       （万人公里）</t>
        </is>
      </c>
      <c r="C10" s="1409" t="n">
        <v>25612.39</v>
      </c>
      <c r="D10" s="31">
        <f>C10/T10-1</f>
        <v/>
      </c>
      <c r="E10" s="1409" t="n">
        <v>18335.28</v>
      </c>
      <c r="F10" s="31">
        <f>E10/V10-1</f>
        <v/>
      </c>
      <c r="G10" s="1409" t="n">
        <v>27748.46</v>
      </c>
      <c r="H10" s="31">
        <f>G10/X10-1</f>
        <v/>
      </c>
      <c r="I10" s="1409" t="n">
        <v>28005.4</v>
      </c>
      <c r="J10" s="31">
        <f>I10/Z10-1</f>
        <v/>
      </c>
      <c r="K10" s="1409" t="n">
        <v>27205.78</v>
      </c>
      <c r="L10" s="31">
        <f>K10/AB10-1</f>
      </c>
      <c r="M10" s="1409" t="s">
        <v>10</v>
      </c>
      <c r="N10" s="31">
        <f>M10/AD10-1</f>
      </c>
      <c r="O10" s="1409" t="n">
        <v>22416.79</v>
      </c>
      <c r="P10" s="31">
        <f>O10/AF10-1</f>
      </c>
      <c r="Q10" s="1409">
        <f>C10+E10+G10+I10+K10+M10+O10</f>
      </c>
      <c r="R10" s="31">
        <f>Q10/SUM(T10+V10+X10+Z10+AB10+AD10+AF10)-1</f>
      </c>
      <c r="S10" s="1915">
        <f>T10+V10+X10+Z10+AB10+AD10</f>
        <v/>
      </c>
      <c r="T10" s="1409" t="n">
        <v>25085.28</v>
      </c>
      <c r="U10" s="31">
        <f>T10/AU10-1</f>
        <v/>
      </c>
      <c r="V10" s="1409" t="n">
        <v>23109.27</v>
      </c>
      <c r="W10" s="31">
        <f>V10/AU10-1</f>
        <v/>
      </c>
      <c r="X10" s="1409" t="n">
        <v>29728.89</v>
      </c>
      <c r="Y10" s="31">
        <f>X10/AW10-1</f>
        <v/>
      </c>
      <c r="Z10" s="1409" t="n">
        <v>29427.17</v>
      </c>
      <c r="AA10" s="31">
        <f>Z10/AY10-1</f>
        <v/>
      </c>
      <c r="AB10" s="1409" t="n">
        <v>27675.91</v>
      </c>
      <c r="AC10" s="31">
        <f>AB10/BA10-1</f>
        <v/>
      </c>
      <c r="AD10" s="37" t="inlineStr">
        <is>
          <t>25294.47</t>
        </is>
      </c>
      <c r="AE10" s="31">
        <f>AD10/BE10-1</f>
        <v/>
      </c>
      <c r="AF10" s="1409" t="n">
        <v>22413.35</v>
      </c>
      <c r="AG10" s="31">
        <f>AF10/BG10-1</f>
        <v/>
      </c>
      <c r="AH10" s="1409" t="n">
        <v>20810.08</v>
      </c>
      <c r="AI10" s="31">
        <f>AH10/BI10-1</f>
        <v/>
      </c>
      <c r="AJ10" s="1409" t="n">
        <v>26146.38</v>
      </c>
      <c r="AK10" s="31">
        <f>AJ10/BK10-1</f>
        <v/>
      </c>
      <c r="AL10" s="1409" t="n">
        <v>27005.22</v>
      </c>
      <c r="AM10" s="31">
        <f>AL10/BM10-1</f>
        <v/>
      </c>
      <c r="AN10" s="1409" t="n">
        <v>29546.41</v>
      </c>
      <c r="AO10" s="31">
        <f>AN10/BO10-1</f>
        <v/>
      </c>
      <c r="AP10" s="1409" t="n">
        <v>27676.6</v>
      </c>
      <c r="AQ10" s="31">
        <f>AP10/BQ10-1</f>
        <v/>
      </c>
      <c r="AR10" s="1409">
        <f>T10+V10+X10+Z10+AB10+AD10+AF10+AH10+AJ10+AL10+AN10+AP10</f>
      </c>
      <c r="AS10" s="31">
        <f>AR10/(AU10+AW10+AY10+BA10+BC10+BE10+BG10+BI10+BK10+BM10+BO10+BQ10)-1</f>
        <v/>
      </c>
      <c r="AT10" s="1289" t="n"/>
      <c r="AU10" s="1409" t="n">
        <v>31181.85</v>
      </c>
      <c r="AV10" s="31" t="n"/>
      <c r="AW10" s="1409" t="n">
        <v>20775.56</v>
      </c>
      <c r="AX10" s="31" t="n"/>
      <c r="AY10" s="1409" t="n">
        <v>33968.84</v>
      </c>
      <c r="AZ10" s="31" t="n"/>
      <c r="BA10" s="1409" t="n">
        <v>33209.55</v>
      </c>
      <c r="BB10" s="31" t="n"/>
      <c r="BC10" s="1409" t="n">
        <v>31638.31</v>
      </c>
      <c r="BD10" s="31" t="n"/>
      <c r="BE10" s="1409" t="n">
        <v>28998.41</v>
      </c>
      <c r="BF10" s="31" t="n"/>
      <c r="BG10" s="1409" t="n">
        <v>26371.7</v>
      </c>
      <c r="BH10" s="31" t="n"/>
      <c r="BI10" s="1409" t="n">
        <v>23993.67</v>
      </c>
      <c r="BJ10" s="31" t="n"/>
      <c r="BK10" s="1409" t="n">
        <v>28634.71</v>
      </c>
      <c r="BL10" s="31" t="n"/>
      <c r="BM10" s="1409" t="n">
        <v>30221.72</v>
      </c>
      <c r="BN10" s="32" t="n"/>
      <c r="BO10" s="1409" t="n">
        <v>30254.36</v>
      </c>
      <c r="BP10" s="31" t="n"/>
      <c r="BQ10" s="1409" t="n">
        <v>30721.81</v>
      </c>
      <c r="BR10" s="31" t="n"/>
      <c r="BS10" s="1409">
        <f>AU10+AW10+AY10+BA10+BC10+BE10+BG10+BI10+BK10+BM10+BO10+BQ10</f>
        <v/>
      </c>
      <c r="BT10" s="1913" t="n"/>
      <c r="BU10" s="1440" t="n"/>
      <c r="BV10" s="1914" t="n"/>
      <c r="BW10" s="1355" t="n"/>
      <c r="BX10" s="1355" t="n"/>
      <c r="BY10" s="1355" t="n"/>
      <c r="BZ10" s="1355" t="n"/>
      <c r="CA10" s="1355" t="n"/>
      <c r="CB10" s="1355" t="n"/>
      <c r="CC10" s="1355" t="n"/>
      <c r="CD10" s="1355" t="n"/>
      <c r="CE10" s="1355" t="n"/>
      <c r="CF10" s="1355" t="n"/>
      <c r="CG10" s="1355" t="n"/>
      <c r="CH10" s="1289" t="n"/>
    </row>
    <row r="11" ht="27" customFormat="1" customHeight="1" s="190">
      <c r="A11" s="1977" t="n"/>
      <c r="B11" s="1350" t="inlineStr">
        <is>
          <t>其中城市内客运量 （万人次）</t>
        </is>
      </c>
      <c r="C11" s="1409" t="n">
        <v>4796.5</v>
      </c>
      <c r="D11" s="31">
        <f>C11/T11-1</f>
        <v/>
      </c>
      <c r="E11" s="1409" t="n">
        <v>3427.95</v>
      </c>
      <c r="F11" s="31">
        <f>E11/V11-1</f>
        <v/>
      </c>
      <c r="G11" s="1409" t="n">
        <v>5195.34</v>
      </c>
      <c r="H11" s="31">
        <f>G11/X11-1</f>
        <v/>
      </c>
      <c r="I11" s="1409" t="n">
        <v>5245.79</v>
      </c>
      <c r="J11" s="31">
        <f>I11/Z11-1</f>
        <v/>
      </c>
      <c r="K11" s="1409" t="n">
        <v>5095.37</v>
      </c>
      <c r="L11" s="31">
        <f>K11/AB11-1</f>
      </c>
      <c r="M11" s="1409" t="s">
        <v>11</v>
      </c>
      <c r="N11" s="31">
        <f>M11/AD11-1</f>
      </c>
      <c r="O11" s="1409" t="n">
        <v>4198.33</v>
      </c>
      <c r="P11" s="31">
        <f>O11/AF11-1</f>
      </c>
      <c r="Q11" s="1409">
        <f>C11+E11+G11+I11+K11+M11+O11</f>
      </c>
      <c r="R11" s="31">
        <f>Q11/SUM(T11+V11+X11+Z11+AB11+AD11+AF11)-1</f>
      </c>
      <c r="S11" s="1915">
        <f>T11+V11+X11+Z11+AB11+AD11</f>
        <v/>
      </c>
      <c r="T11" s="1409" t="n">
        <v>4724.03</v>
      </c>
      <c r="U11" s="31">
        <f>T11/AU11-1</f>
        <v/>
      </c>
      <c r="V11" s="1409" t="n">
        <v>4351.68</v>
      </c>
      <c r="W11" s="31">
        <f>V11/AW11-1</f>
        <v/>
      </c>
      <c r="X11" s="1409" t="n">
        <v>5598.6</v>
      </c>
      <c r="Y11" s="31">
        <f>X11/AY11-1</f>
        <v/>
      </c>
      <c r="Z11" s="1409" t="n">
        <v>5541.85</v>
      </c>
      <c r="AA11" s="31">
        <f>Z11/BA11-1</f>
        <v/>
      </c>
      <c r="AB11" s="1409" t="n">
        <v>5212.97</v>
      </c>
      <c r="AC11" s="31">
        <f>AB11/BC11-1</f>
        <v/>
      </c>
      <c r="AD11" s="37" t="inlineStr">
        <is>
          <t>4758.64</t>
        </is>
      </c>
      <c r="AE11" s="31">
        <f>AD11/BE11-1</f>
        <v/>
      </c>
      <c r="AF11" s="1409" t="n">
        <v>4145.68</v>
      </c>
      <c r="AG11" s="31">
        <f>AF11/BG11-1</f>
        <v/>
      </c>
      <c r="AH11" s="1409" t="n">
        <v>3911.74</v>
      </c>
      <c r="AI11" s="31">
        <f>AH11/BI11-1</f>
        <v/>
      </c>
      <c r="AJ11" s="1409" t="n">
        <v>4917.84</v>
      </c>
      <c r="AK11" s="31">
        <f>AJ11/BK11-1</f>
        <v/>
      </c>
      <c r="AL11" s="1409" t="n">
        <v>5076.96</v>
      </c>
      <c r="AM11" s="31">
        <f>AL11/BM11-1</f>
        <v/>
      </c>
      <c r="AN11" s="1409" t="n">
        <v>5556.94</v>
      </c>
      <c r="AO11" s="31">
        <f>AN11/BO11-1</f>
        <v/>
      </c>
      <c r="AP11" s="1409" t="n">
        <v>5204.71</v>
      </c>
      <c r="AQ11" s="31">
        <f>AP11/BQ11-1</f>
        <v/>
      </c>
      <c r="AR11" s="1409">
        <f>T11+V11+X11+Z11+AB11+AD11+AF11+AH11+AJ11+AL11+AN11+AP11</f>
      </c>
      <c r="AS11" s="31">
        <f>AR11/(AU11+AW11+AY11+BA11+BC11+BE11+BG11+BI11+BK11+BM11+BO11+BQ11)-1</f>
        <v/>
      </c>
      <c r="AT11" s="1289" t="n"/>
      <c r="AU11" s="1409" t="n">
        <v>5868.49</v>
      </c>
      <c r="AV11" s="31" t="n"/>
      <c r="AW11" s="1409" t="n">
        <v>3910.96</v>
      </c>
      <c r="AX11" s="31" t="n"/>
      <c r="AY11" s="1409" t="n">
        <v>6393.29</v>
      </c>
      <c r="AZ11" s="31" t="n"/>
      <c r="BA11" s="1409" t="n">
        <v>6250.96</v>
      </c>
      <c r="BB11" s="31" t="n"/>
      <c r="BC11" s="1409" t="n">
        <v>5953.54</v>
      </c>
      <c r="BD11" s="31" t="n"/>
      <c r="BE11" s="1409" t="n">
        <v>5456.84</v>
      </c>
      <c r="BF11" s="31" t="n"/>
      <c r="BG11" s="1409" t="n">
        <v>4961.17</v>
      </c>
      <c r="BH11" s="31">
        <f>BG11/CB11-1</f>
        <v/>
      </c>
      <c r="BI11" s="1409" t="n">
        <v>4514.13</v>
      </c>
      <c r="BJ11" s="31">
        <f>BI11/CC11-1</f>
        <v/>
      </c>
      <c r="BK11" s="1409" t="n">
        <v>5388.46</v>
      </c>
      <c r="BL11" s="31">
        <f>BK11/CD11-1</f>
        <v/>
      </c>
      <c r="BM11" s="1409" t="n">
        <v>5686.46</v>
      </c>
      <c r="BN11" s="31">
        <f>BM11/CE11-1</f>
        <v/>
      </c>
      <c r="BO11" s="1409" t="n">
        <v>5695.05</v>
      </c>
      <c r="BP11" s="31">
        <f>BO11/CF11-1</f>
        <v/>
      </c>
      <c r="BQ11" s="1409" t="n">
        <v>5783.6</v>
      </c>
      <c r="BR11" s="31">
        <f>BQ11/CG11-1</f>
        <v/>
      </c>
      <c r="BS11" s="1409">
        <f>AU11+AW11+AY11+BA11+BC11+BE11+BG11+BI11+BK11+BM11+BO11+BQ11</f>
        <v/>
      </c>
      <c r="BT11" s="1913" t="n"/>
      <c r="BU11" s="1440" t="n"/>
      <c r="BV11" s="1914" t="n"/>
      <c r="BW11" s="1355" t="n"/>
      <c r="BX11" s="1355" t="n"/>
      <c r="BY11" s="1355" t="n"/>
      <c r="BZ11" s="1355" t="n"/>
      <c r="CA11" s="1355" t="n"/>
      <c r="CB11" s="1414" t="n">
        <v>5451</v>
      </c>
      <c r="CC11" s="1414" t="n">
        <v>5481.72</v>
      </c>
      <c r="CD11" s="1414" t="n">
        <v>5123.37</v>
      </c>
      <c r="CE11" s="1414" t="n">
        <v>6291.5</v>
      </c>
      <c r="CF11" s="1414" t="n">
        <v>6436.87</v>
      </c>
      <c r="CG11" s="1414" t="n">
        <v>6532.07</v>
      </c>
      <c r="CH11" s="1409">
        <f>BV11+BW11+BX11+BY11+BZ11+CA11+CB11+CC11+CD11+CE11+CF11+CG11</f>
        <v/>
      </c>
    </row>
    <row r="12" ht="27" customFormat="1" customHeight="1" s="190">
      <c r="A12" s="1954" t="n"/>
      <c r="B12" s="1350" t="inlineStr">
        <is>
          <t>其中城市内旅客周转量  (万人公里)</t>
        </is>
      </c>
      <c r="C12" s="1409" t="n">
        <v>25023.37</v>
      </c>
      <c r="D12" s="31">
        <f>C12/T12-1</f>
        <v/>
      </c>
      <c r="E12" s="1409" t="n">
        <v>17905.71</v>
      </c>
      <c r="F12" s="31">
        <f>E12/V12-1</f>
        <v/>
      </c>
      <c r="G12" s="1290" t="inlineStr">
        <is>
          <t>27097.57</t>
        </is>
      </c>
      <c r="H12" s="31">
        <f>G12/X12-1</f>
        <v/>
      </c>
      <c r="I12" s="1409" t="n">
        <v>27368.77</v>
      </c>
      <c r="J12" s="31">
        <f>I12/Z12-1</f>
        <v/>
      </c>
      <c r="K12" s="1409" t="n">
        <v>26587.44</v>
      </c>
      <c r="L12" s="31">
        <f>K12/AB12-1</f>
      </c>
      <c r="M12" s="1409" t="s">
        <v>12</v>
      </c>
      <c r="N12" s="31">
        <f>M12/AD12-1</f>
      </c>
      <c r="O12" s="1409" t="n">
        <v>21912.54</v>
      </c>
      <c r="P12" s="31">
        <f>O12/AF12-1</f>
      </c>
      <c r="Q12" s="1409">
        <f>C12+E12+G12+I12+K12+M12+O12</f>
      </c>
      <c r="R12" s="31">
        <f>Q12/SUM(T12+V12+X12+Z12+AB12+AD12+AF12)-1</f>
      </c>
      <c r="S12" s="1915">
        <f>T12+V12+X12+Z12+AB12+AD12</f>
        <v/>
      </c>
      <c r="T12" s="1409" t="n">
        <v>24564.95</v>
      </c>
      <c r="U12" s="31">
        <f>T12/AU12-1</f>
        <v/>
      </c>
      <c r="V12" s="1409" t="n">
        <v>22628.74</v>
      </c>
      <c r="W12" s="31">
        <f>V12/AW12-1</f>
        <v/>
      </c>
      <c r="X12" s="1409" t="n">
        <v>29112.72</v>
      </c>
      <c r="Y12" s="31">
        <f>X12/AY12-1</f>
        <v/>
      </c>
      <c r="Z12" s="1409" t="n">
        <v>28817.62</v>
      </c>
      <c r="AA12" s="31">
        <f>Z12/BA12-1</f>
        <v/>
      </c>
      <c r="AB12" s="1409" t="n">
        <v>27107.45</v>
      </c>
      <c r="AC12" s="31">
        <f>AB12/BC12-1</f>
        <v/>
      </c>
      <c r="AD12" s="37" t="inlineStr">
        <is>
          <t>24744.94</t>
        </is>
      </c>
      <c r="AE12" s="31">
        <f>AD12/BE12-1</f>
        <v/>
      </c>
      <c r="AF12" s="1409" t="n">
        <v>21921.84</v>
      </c>
      <c r="AG12" s="31">
        <f>AF12/BG12-1</f>
        <v/>
      </c>
      <c r="AH12" s="1409" t="n">
        <v>20341.05</v>
      </c>
      <c r="AI12" s="31">
        <f>AH12/BI12-1</f>
        <v/>
      </c>
      <c r="AJ12" s="1409" t="n">
        <v>25572.77</v>
      </c>
      <c r="AK12" s="31">
        <f>AJ12/BK12-1</f>
        <v/>
      </c>
      <c r="AL12" s="1409" t="n">
        <v>26400.2</v>
      </c>
      <c r="AM12" s="31">
        <f>AL12/BM12-1</f>
        <v/>
      </c>
      <c r="AN12" s="1409" t="n">
        <v>28896.08</v>
      </c>
      <c r="AO12" s="31">
        <f>AN12/BO12-1</f>
        <v/>
      </c>
      <c r="AP12" s="1409" t="n">
        <v>27064.5</v>
      </c>
      <c r="AQ12" s="31">
        <f>AP12/BQ12-1</f>
        <v/>
      </c>
      <c r="AR12" s="1409">
        <f>T12+V12+X12+Z12+AB12+AD12+AF12+AH12+AJ12+AL12+AN12+AP12</f>
      </c>
      <c r="AS12" s="31">
        <f>AR12/(AU12+AW12+AY12+BA12+BC12+BE12+BG12+BI12+BK12+BM12+BO12+BQ12)-1</f>
        <v/>
      </c>
      <c r="AT12" s="1289" t="n"/>
      <c r="AU12" s="1409" t="n">
        <v>30516.15</v>
      </c>
      <c r="AV12" s="31" t="n"/>
      <c r="AW12" s="1409" t="n">
        <v>20336.99</v>
      </c>
      <c r="AX12" s="31" t="n"/>
      <c r="AY12" s="1409" t="n">
        <v>33245.1</v>
      </c>
      <c r="AZ12" s="31" t="n"/>
      <c r="BA12" s="1409" t="n">
        <v>32504.99</v>
      </c>
      <c r="BB12" s="31" t="n"/>
      <c r="BC12" s="1409" t="n">
        <v>30958.4</v>
      </c>
      <c r="BD12" s="31" t="n"/>
      <c r="BE12" s="1409" t="n">
        <v>28375.57</v>
      </c>
      <c r="BF12" s="31" t="n"/>
      <c r="BG12" s="1409" t="n">
        <v>25798.08</v>
      </c>
      <c r="BH12" s="31" t="n"/>
      <c r="BI12" s="1409" t="n">
        <v>23473.47</v>
      </c>
      <c r="BJ12" s="31" t="n"/>
      <c r="BK12" s="1409" t="n">
        <v>28019.99</v>
      </c>
      <c r="BL12" s="31" t="n"/>
      <c r="BM12" s="1409" t="n">
        <v>29569.59</v>
      </c>
      <c r="BN12" s="32" t="n"/>
      <c r="BO12" s="1409" t="n">
        <v>29614.26</v>
      </c>
      <c r="BP12" s="31" t="n"/>
      <c r="BQ12" s="1409" t="n">
        <v>30074.72</v>
      </c>
      <c r="BR12" s="31" t="n"/>
      <c r="BS12" s="1409">
        <f>AU12+AW12+AY12+BA12+BC12+BE12+BG12+BI12+BK12+BM12+BO12+BQ12</f>
        <v/>
      </c>
      <c r="BT12" s="1913" t="n"/>
      <c r="BU12" s="1440" t="n"/>
      <c r="BV12" s="1914" t="n"/>
      <c r="BW12" s="1355" t="n"/>
      <c r="BX12" s="1355" t="n"/>
      <c r="BY12" s="1355" t="n"/>
      <c r="BZ12" s="1355" t="n"/>
      <c r="CA12" s="1355" t="n"/>
      <c r="CB12" s="1355" t="n"/>
      <c r="CC12" s="1355" t="n"/>
      <c r="CD12" s="1355" t="n"/>
      <c r="CE12" s="1355" t="n"/>
      <c r="CF12" s="1355" t="n"/>
      <c r="CG12" s="1355" t="n"/>
      <c r="CH12" s="1289" t="n"/>
    </row>
    <row r="13" ht="27" customFormat="1" customHeight="1" s="189">
      <c r="A13" s="1358" t="inlineStr">
        <is>
          <t>黄石市</t>
        </is>
      </c>
      <c r="B13" s="1350" t="inlineStr">
        <is>
          <t>客运量           （万人次）</t>
        </is>
      </c>
      <c r="C13" s="1409" t="n">
        <v>1058.57</v>
      </c>
      <c r="D13" s="31">
        <f>C13/T13-1</f>
        <v/>
      </c>
      <c r="E13" s="1409" t="n">
        <v>859.16</v>
      </c>
      <c r="F13" s="31">
        <f>E13/V13-1</f>
        <v/>
      </c>
      <c r="G13" s="1409" t="n">
        <v>1103.48</v>
      </c>
      <c r="H13" s="31">
        <f>G13/X13-1</f>
        <v/>
      </c>
      <c r="I13" s="1409" t="n">
        <v>1071.21</v>
      </c>
      <c r="J13" s="31">
        <f>I13/Z13-1</f>
        <v/>
      </c>
      <c r="K13" s="1409" t="n">
        <v>1064.46</v>
      </c>
      <c r="L13" s="31">
        <f>K13/AB13-1</f>
      </c>
      <c r="M13" s="1409" t="s">
        <v>13</v>
      </c>
      <c r="N13" s="31">
        <f>M13/AD13-1</f>
      </c>
      <c r="O13" s="1409" t="n">
        <v>941.69</v>
      </c>
      <c r="P13" s="31">
        <f>O13/AF13-1</f>
      </c>
      <c r="Q13" s="1736">
        <f>C13+E13+G13+I13+K13+M13+O13</f>
      </c>
      <c r="R13" s="76">
        <f>Q13/SUM(T13+V13+X13+Z13+AB13+AD13+AF13)-1</f>
      </c>
      <c r="S13" s="1915">
        <f>T13+V13+X13+Z13+AB13+AD13</f>
        <v/>
      </c>
      <c r="T13" s="1409" t="n">
        <v>1107.48</v>
      </c>
      <c r="U13" s="31">
        <f>T13/AU13-1</f>
        <v/>
      </c>
      <c r="V13" s="1409" t="n">
        <v>1102.8</v>
      </c>
      <c r="W13" s="31">
        <f>V13/AW13-1</f>
        <v/>
      </c>
      <c r="X13" s="1409" t="n">
        <v>1109.87</v>
      </c>
      <c r="Y13" s="31">
        <f>X13/AY13-1</f>
        <v/>
      </c>
      <c r="Z13" s="1409" t="n">
        <v>1183.93</v>
      </c>
      <c r="AA13" s="31">
        <f>Z13/BA13-1</f>
        <v/>
      </c>
      <c r="AB13" s="1409" t="n">
        <v>1178.84</v>
      </c>
      <c r="AC13" s="31">
        <f>AB13/BC13-1</f>
        <v/>
      </c>
      <c r="AD13" s="37" t="inlineStr">
        <is>
          <t>1050.46</t>
        </is>
      </c>
      <c r="AE13" s="31">
        <f>AD13/BE13-1</f>
        <v/>
      </c>
      <c r="AF13" s="1409" t="n">
        <v>965.98</v>
      </c>
      <c r="AG13" s="31">
        <f>AF13/BG13-1</f>
        <v/>
      </c>
      <c r="AH13" s="1409" t="n">
        <v>946.53</v>
      </c>
      <c r="AI13" s="31">
        <f>AH13/BI13-1</f>
        <v/>
      </c>
      <c r="AJ13" s="1409" t="n">
        <v>1006.91</v>
      </c>
      <c r="AK13" s="31">
        <f>AJ13/BK13-1</f>
        <v/>
      </c>
      <c r="AL13" s="1409" t="n">
        <v>1069.55</v>
      </c>
      <c r="AM13" s="31">
        <f>AL13/BM13-1</f>
        <v/>
      </c>
      <c r="AN13" s="1409" t="n">
        <v>1057.59</v>
      </c>
      <c r="AO13" s="31">
        <f>AN13/BO13-1</f>
        <v/>
      </c>
      <c r="AP13" s="1409" t="n">
        <v>1085.74</v>
      </c>
      <c r="AQ13" s="31">
        <f>AP13/BQ13-1</f>
        <v/>
      </c>
      <c r="AR13" s="1409">
        <f>T13+V13+X13+Z13+AB13+AD13+AF13+AH13+AJ13+AL13+AN13+AP13</f>
      </c>
      <c r="AS13" s="31">
        <f>AR13/(AU13+AW13+AY13+BA13+BC13+BE13+BG13+BI13+BK13+BM13+BO13+BQ13)-1</f>
        <v/>
      </c>
      <c r="AT13" s="1352" t="n"/>
      <c r="AU13" s="1915" t="n">
        <v>1258.67</v>
      </c>
      <c r="AV13" s="32">
        <f>AU13/BV13-1</f>
        <v/>
      </c>
      <c r="AW13" s="1915" t="n">
        <v>969.3</v>
      </c>
      <c r="AX13" s="32">
        <f>AW13/BW13-1</f>
        <v/>
      </c>
      <c r="AY13" s="1915" t="n">
        <v>1204.54</v>
      </c>
      <c r="AZ13" s="32">
        <f>AY13/BX13-1</f>
        <v/>
      </c>
      <c r="BA13" s="1915" t="n">
        <v>1246.98</v>
      </c>
      <c r="BB13" s="32">
        <f>BA13/BY13-1</f>
        <v/>
      </c>
      <c r="BC13" s="1915" t="n">
        <v>1228.31</v>
      </c>
      <c r="BD13" s="32">
        <f>BC13/BZ13-1</f>
        <v/>
      </c>
      <c r="BE13" s="1915" t="n">
        <v>1155.38</v>
      </c>
      <c r="BF13" s="32">
        <f>BE13/CA13-1</f>
        <v/>
      </c>
      <c r="BG13" s="1915" t="n">
        <v>1120.55</v>
      </c>
      <c r="BH13" s="32">
        <f>BG13/CB13-1</f>
        <v/>
      </c>
      <c r="BI13" s="1915" t="n">
        <v>1081.47</v>
      </c>
      <c r="BJ13" s="32">
        <f>BI13/CC13-1</f>
        <v/>
      </c>
      <c r="BK13" s="1915" t="n">
        <v>1107.21</v>
      </c>
      <c r="BL13" s="32">
        <f>BK13/CD13-1</f>
        <v/>
      </c>
      <c r="BM13" s="1915" t="n">
        <v>1158.31</v>
      </c>
      <c r="BN13" s="32">
        <f>BM13/CE13-1</f>
        <v/>
      </c>
      <c r="BO13" s="1915" t="n">
        <v>1175.22</v>
      </c>
      <c r="BP13" s="32">
        <f>BO13/CF13-1</f>
        <v/>
      </c>
      <c r="BQ13" s="1915" t="n">
        <v>1155.6</v>
      </c>
      <c r="BR13" s="32">
        <f>BQ13/CG13-1</f>
        <v/>
      </c>
      <c r="BS13" s="1915">
        <f>AU13+AW13+AY13+BA13+BC13+BE13+BG13+BI13+BK13+BM13+BO13+BQ13</f>
        <v/>
      </c>
      <c r="BT13" s="1909">
        <f>BS13/CH13-1</f>
        <v/>
      </c>
      <c r="BU13" s="1910" t="n"/>
      <c r="BV13" s="1916" t="n">
        <v>1075.64</v>
      </c>
      <c r="BW13" s="1917" t="n">
        <v>1150.82</v>
      </c>
      <c r="BX13" s="1917" t="n">
        <v>1213.67</v>
      </c>
      <c r="BY13" s="1917" t="n">
        <v>1276.5</v>
      </c>
      <c r="BZ13" s="1917" t="n">
        <v>1201.81</v>
      </c>
      <c r="CA13" s="1917" t="n">
        <v>1163</v>
      </c>
      <c r="CB13" s="1917" t="n">
        <v>1122.83</v>
      </c>
      <c r="CC13" s="1917" t="n">
        <v>1110.96</v>
      </c>
      <c r="CD13" s="1917" t="n">
        <v>1253.63</v>
      </c>
      <c r="CE13" s="1917" t="n">
        <v>1229.75</v>
      </c>
      <c r="CF13" s="1917" t="n">
        <v>1236.87</v>
      </c>
      <c r="CG13" s="1917" t="n">
        <v>1187.6</v>
      </c>
      <c r="CH13" s="1915">
        <f>BV13+BW13+BX13+BY13+BZ13+CA13+CB13+CC13+CD13+CE13+CF13+CG13</f>
        <v/>
      </c>
    </row>
    <row r="14" ht="27" customFormat="1" customHeight="1" s="190">
      <c r="A14" s="1977" t="n"/>
      <c r="B14" s="1350" t="inlineStr">
        <is>
          <t>旅客周转量       （万人公里）</t>
        </is>
      </c>
      <c r="C14" s="1409" t="n">
        <v>8176.61</v>
      </c>
      <c r="D14" s="31">
        <f>C14/T14-1</f>
        <v/>
      </c>
      <c r="E14" s="1409" t="n">
        <v>6631.65</v>
      </c>
      <c r="F14" s="31">
        <f>E14/V14-1</f>
        <v/>
      </c>
      <c r="G14" s="1409" t="n">
        <v>8516.98</v>
      </c>
      <c r="H14" s="31">
        <f>G14/X14-1</f>
        <v/>
      </c>
      <c r="I14" s="1409" t="n">
        <v>8273.43</v>
      </c>
      <c r="J14" s="31">
        <f>I14/Z14-1</f>
        <v/>
      </c>
      <c r="K14" s="1409" t="n">
        <v>8221.81</v>
      </c>
      <c r="L14" s="31">
        <f>K14/AB14-1</f>
      </c>
      <c r="M14" s="1409" t="s">
        <v>14</v>
      </c>
      <c r="N14" s="31">
        <f>M14/AD14-1</f>
      </c>
      <c r="O14" s="1409" t="n">
        <v>7279.12</v>
      </c>
      <c r="P14" s="31">
        <f>O14/AF14-1</f>
      </c>
      <c r="Q14" s="1409">
        <f>C14+E14+G14+I14+K14+M14+O14</f>
      </c>
      <c r="R14" s="31">
        <f>Q14/SUM(T14+V14+X14+Z14+AB14+AD14+AF14)-1</f>
      </c>
      <c r="S14" s="1915">
        <f>T14+V14+X14+Z14+AB14+AD14</f>
        <v/>
      </c>
      <c r="T14" s="1409" t="n">
        <v>8516.959999999999</v>
      </c>
      <c r="U14" s="31">
        <f>T14/AU14-1</f>
        <v/>
      </c>
      <c r="V14" s="1409" t="n">
        <v>8517.440000000001</v>
      </c>
      <c r="W14" s="31">
        <f>V14/AU14-1</f>
        <v/>
      </c>
      <c r="X14" s="1409" t="n">
        <v>8527.82</v>
      </c>
      <c r="Y14" s="31">
        <f>X14/AW14-1</f>
        <v/>
      </c>
      <c r="Z14" s="1409" t="n">
        <v>9143.4</v>
      </c>
      <c r="AA14" s="31">
        <f>Z14/AY14-1</f>
        <v/>
      </c>
      <c r="AB14" s="1409" t="n">
        <v>9065.639999999999</v>
      </c>
      <c r="AC14" s="31">
        <f>AB14/BA14-1</f>
        <v/>
      </c>
      <c r="AD14" s="37" t="inlineStr">
        <is>
          <t>8089.20</t>
        </is>
      </c>
      <c r="AE14" s="31">
        <f>AD14/BE14-1</f>
        <v/>
      </c>
      <c r="AF14" s="1409" t="n">
        <v>7453.06</v>
      </c>
      <c r="AG14" s="31">
        <f>AF14/BG14-1</f>
        <v/>
      </c>
      <c r="AH14" s="1409" t="n">
        <v>7307.3</v>
      </c>
      <c r="AI14" s="31">
        <f>AH14/BI14-1</f>
        <v/>
      </c>
      <c r="AJ14" s="1409" t="n">
        <v>7771.35</v>
      </c>
      <c r="AK14" s="31">
        <f>AJ14/BK14-1</f>
        <v/>
      </c>
      <c r="AL14" s="1409" t="n">
        <v>8258.639999999999</v>
      </c>
      <c r="AM14" s="31">
        <f>AL14/BM14-1</f>
        <v/>
      </c>
      <c r="AN14" s="1409" t="n">
        <v>8160.01</v>
      </c>
      <c r="AO14" s="31">
        <f>AN14/BO14-1</f>
        <v/>
      </c>
      <c r="AP14" s="1409" t="n">
        <v>8368.280000000001</v>
      </c>
      <c r="AQ14" s="31">
        <f>AP14/BQ14-1</f>
        <v/>
      </c>
      <c r="AR14" s="1409">
        <f>T14+V14+X14+Z14+AB14+AD14+AF14+AH14+AJ14+AL14+AN14+AP14</f>
      </c>
      <c r="AS14" s="31">
        <f>AR14/(AU14+AW14+AY14+BA14+BC14+BE14+BG14+BI14+BK14+BM14+BO14+BQ14)-1</f>
        <v/>
      </c>
      <c r="AT14" s="1289" t="n"/>
      <c r="AU14" s="1409" t="n">
        <v>9686.91</v>
      </c>
      <c r="AV14" s="31" t="n"/>
      <c r="AW14" s="1409" t="n">
        <v>7452.56</v>
      </c>
      <c r="AX14" s="31" t="n"/>
      <c r="AY14" s="1409" t="n">
        <v>9247.280000000001</v>
      </c>
      <c r="AZ14" s="31" t="n"/>
      <c r="BA14" s="1409" t="n">
        <v>9593.25</v>
      </c>
      <c r="BB14" s="31" t="n"/>
      <c r="BC14" s="1409" t="n">
        <v>9455.65</v>
      </c>
      <c r="BD14" s="31" t="n"/>
      <c r="BE14" s="1409" t="n">
        <v>8894.440000000001</v>
      </c>
      <c r="BF14" s="31" t="n"/>
      <c r="BG14" s="1409" t="n">
        <v>8639.84</v>
      </c>
      <c r="BH14" s="31" t="n"/>
      <c r="BI14" s="1409" t="n">
        <v>8337.559999999999</v>
      </c>
      <c r="BJ14" s="31" t="n"/>
      <c r="BK14" s="1409" t="n">
        <v>8516.6</v>
      </c>
      <c r="BL14" s="31" t="n"/>
      <c r="BM14" s="1409" t="n">
        <v>8904.17</v>
      </c>
      <c r="BN14" s="32" t="n"/>
      <c r="BO14" s="1409" t="n">
        <v>9047.959999999999</v>
      </c>
      <c r="BP14" s="31" t="n"/>
      <c r="BQ14" s="1409" t="n">
        <v>8887.440000000001</v>
      </c>
      <c r="BR14" s="31" t="n"/>
      <c r="BS14" s="1409">
        <f>AU14+AW14+AY14+BA14+BC14+BE14+BG14+BI14+BK14+BM14+BO14+BQ14</f>
        <v/>
      </c>
      <c r="BT14" s="1913" t="n"/>
      <c r="BU14" s="1440" t="n"/>
      <c r="BV14" s="1914" t="n"/>
      <c r="BW14" s="1355" t="n"/>
      <c r="BX14" s="1355" t="n"/>
      <c r="BY14" s="1355" t="n"/>
      <c r="BZ14" s="1355" t="n"/>
      <c r="CA14" s="1355" t="n"/>
      <c r="CB14" s="1355" t="n"/>
      <c r="CC14" s="1355" t="n"/>
      <c r="CD14" s="1355" t="n"/>
      <c r="CE14" s="1355" t="n"/>
      <c r="CF14" s="1355" t="n"/>
      <c r="CG14" s="1355" t="n"/>
      <c r="CH14" s="1289" t="n"/>
    </row>
    <row r="15" ht="27" customFormat="1" customHeight="1" s="190">
      <c r="A15" s="1977" t="n"/>
      <c r="B15" s="1350" t="inlineStr">
        <is>
          <t>其中城市内客运量 （万人次）</t>
        </is>
      </c>
      <c r="C15" s="1409" t="n">
        <v>952.52</v>
      </c>
      <c r="D15" s="31">
        <f>C15/T15-1</f>
        <v/>
      </c>
      <c r="E15" s="1409" t="n">
        <v>758.4299999999999</v>
      </c>
      <c r="F15" s="31">
        <f>E15/V15-1</f>
        <v/>
      </c>
      <c r="G15" s="1409" t="n">
        <v>991.6799999999999</v>
      </c>
      <c r="H15" s="31">
        <f>G15/X15-1</f>
        <v/>
      </c>
      <c r="I15" s="1409" t="n">
        <v>960.8099999999999</v>
      </c>
      <c r="J15" s="31">
        <f>I15/Z15-1</f>
        <v/>
      </c>
      <c r="K15" s="1409" t="n">
        <v>923.06</v>
      </c>
      <c r="L15" s="31">
        <f>K15/AB15-1</f>
      </c>
      <c r="M15" s="1409" t="s">
        <v>15</v>
      </c>
      <c r="N15" s="31">
        <f>M15/AD15-1</f>
      </c>
      <c r="O15" s="1409" t="n">
        <v>806.39</v>
      </c>
      <c r="P15" s="31">
        <f>O15/AF15-1</f>
      </c>
      <c r="Q15" s="1409">
        <f>C15+E15+G15+I15+K15+M15+O15</f>
      </c>
      <c r="R15" s="31">
        <f>Q15/SUM(T15+V15+X15+Z15+AB15+AD15+AF15)-1</f>
      </c>
      <c r="S15" s="1915">
        <f>T15+V15+X15+Z15+AB15+AD15</f>
        <v/>
      </c>
      <c r="T15" s="1409" t="n">
        <v>1023.98</v>
      </c>
      <c r="U15" s="31">
        <f>T15/AU15-1</f>
        <v/>
      </c>
      <c r="V15" s="1409" t="n">
        <v>1018.4</v>
      </c>
      <c r="W15" s="31">
        <f>V15/AW15-1</f>
        <v/>
      </c>
      <c r="X15" s="1409" t="n">
        <v>1023.27</v>
      </c>
      <c r="Y15" s="31">
        <f>X15/AY15-1</f>
        <v/>
      </c>
      <c r="Z15" s="1409" t="n">
        <v>1089.63</v>
      </c>
      <c r="AA15" s="31">
        <f>Z15/BA15-1</f>
        <v/>
      </c>
      <c r="AB15" s="1409" t="n">
        <v>1091.84</v>
      </c>
      <c r="AC15" s="31">
        <f>AB15/BC15-1</f>
        <v/>
      </c>
      <c r="AD15" s="37" t="inlineStr">
        <is>
          <t>929.16</t>
        </is>
      </c>
      <c r="AE15" s="31">
        <f>AD15/BE15-1</f>
        <v/>
      </c>
      <c r="AF15" s="1409" t="n">
        <v>864.38</v>
      </c>
      <c r="AG15" s="31">
        <f>AF15/BG15-1</f>
        <v/>
      </c>
      <c r="AH15" s="1409" t="n">
        <v>844.13</v>
      </c>
      <c r="AI15" s="31">
        <f>AH15/BI15-1</f>
        <v/>
      </c>
      <c r="AJ15" s="1409" t="n">
        <v>914.3099999999999</v>
      </c>
      <c r="AK15" s="31">
        <f>AJ15/BK15-1</f>
        <v/>
      </c>
      <c r="AL15" s="1409" t="n">
        <v>960.05</v>
      </c>
      <c r="AM15" s="31">
        <f>AL15/BM15-1</f>
        <v/>
      </c>
      <c r="AN15" s="1409" t="n">
        <v>956.49</v>
      </c>
      <c r="AO15" s="31">
        <f>AN15/BO15-1</f>
        <v/>
      </c>
      <c r="AP15" s="1409" t="n">
        <v>971.54</v>
      </c>
      <c r="AQ15" s="31">
        <f>AP15/BQ15-1</f>
        <v/>
      </c>
      <c r="AR15" s="1409">
        <f>T15+V15+X15+Z15+AB15+AD15+AF15+AH15+AJ15+AL15+AN15+AP15</f>
      </c>
      <c r="AS15" s="31">
        <f>AR15/(AU15+AW15+AY15+BA15+BC15+BE15+BG15+BI15+BK15+BM15+BO15+BQ15)-1</f>
        <v/>
      </c>
      <c r="AT15" s="1289" t="n"/>
      <c r="AU15" s="1409" t="n">
        <v>1207.97</v>
      </c>
      <c r="AV15" s="31" t="n"/>
      <c r="AW15" s="1409" t="n">
        <v>884</v>
      </c>
      <c r="AX15" s="31" t="n"/>
      <c r="AY15" s="1409" t="n">
        <v>1110.95</v>
      </c>
      <c r="AZ15" s="31" t="n"/>
      <c r="BA15" s="1409" t="n">
        <v>1148.14</v>
      </c>
      <c r="BB15" s="31" t="n"/>
      <c r="BC15" s="1409" t="n">
        <v>1126.27</v>
      </c>
      <c r="BD15" s="31" t="n"/>
      <c r="BE15" s="1409" t="n">
        <v>1059.1</v>
      </c>
      <c r="BF15" s="31" t="n"/>
      <c r="BG15" s="1409" t="n">
        <v>1026.25</v>
      </c>
      <c r="BH15" s="31">
        <f>BG15/CB15-1</f>
        <v/>
      </c>
      <c r="BI15" s="1409" t="n">
        <v>995.67</v>
      </c>
      <c r="BJ15" s="31">
        <f>BI15/CC15-1</f>
        <v/>
      </c>
      <c r="BK15" s="1409" t="n">
        <v>1021.41</v>
      </c>
      <c r="BL15" s="31">
        <f>BK15/CD15-1</f>
        <v/>
      </c>
      <c r="BM15" s="1409" t="n">
        <v>1063.71</v>
      </c>
      <c r="BN15" s="31">
        <f>BM15/CE15-1</f>
        <v/>
      </c>
      <c r="BO15" s="1409" t="n">
        <v>1085.02</v>
      </c>
      <c r="BP15" s="31">
        <f>BO15/CF15-1</f>
        <v/>
      </c>
      <c r="BQ15" s="1409" t="n">
        <v>1069.6</v>
      </c>
      <c r="BR15" s="31">
        <f>BQ15/CG15-1</f>
        <v/>
      </c>
      <c r="BS15" s="1409">
        <f>AU15+AW15+AY15+BA15+BC15+BE15+BG15+BI15+BK15+BM15+BO15+BQ15</f>
        <v/>
      </c>
      <c r="BT15" s="1913" t="n"/>
      <c r="BU15" s="1440" t="n"/>
      <c r="BV15" s="1914" t="n"/>
      <c r="BW15" s="1355" t="n"/>
      <c r="BX15" s="1355" t="n"/>
      <c r="BY15" s="1355" t="n"/>
      <c r="BZ15" s="1355" t="n"/>
      <c r="CA15" s="1355" t="n"/>
      <c r="CB15" s="1414" t="n">
        <v>1070.53</v>
      </c>
      <c r="CC15" s="1414" t="n">
        <v>1070.76</v>
      </c>
      <c r="CD15" s="1414" t="n">
        <v>1207.63</v>
      </c>
      <c r="CE15" s="1414" t="n">
        <v>1185.75</v>
      </c>
      <c r="CF15" s="1414" t="n">
        <v>1183.67</v>
      </c>
      <c r="CG15" s="1414" t="n">
        <v>1133.29</v>
      </c>
      <c r="CH15" s="1409">
        <f>BV15+BW15+BX15+BY15+BZ15+CA15+CB15+CC15+CD15+CE15+CF15+CG15</f>
        <v/>
      </c>
    </row>
    <row r="16" ht="27" customFormat="1" customHeight="1" s="190">
      <c r="A16" s="1954" t="n"/>
      <c r="B16" s="1350" t="inlineStr">
        <is>
          <t>其中城市内旅客周转量  (万人公里)</t>
        </is>
      </c>
      <c r="C16" s="1409" t="n">
        <v>5291.04</v>
      </c>
      <c r="D16" s="31">
        <f>C16/T16-1</f>
        <v/>
      </c>
      <c r="E16" s="1409" t="n">
        <v>4235.66</v>
      </c>
      <c r="F16" s="31">
        <f>E16/V16-1</f>
        <v/>
      </c>
      <c r="G16" s="1290" t="inlineStr">
        <is>
          <t>5513.96</t>
        </is>
      </c>
      <c r="H16" s="31">
        <f>G16/X16-1</f>
        <v/>
      </c>
      <c r="I16" s="1409" t="n">
        <v>5343.29</v>
      </c>
      <c r="J16" s="31">
        <f>I16/Z16-1</f>
        <v/>
      </c>
      <c r="K16" s="1409" t="n">
        <v>5166.59</v>
      </c>
      <c r="L16" s="31">
        <f>K16/AB16-1</f>
      </c>
      <c r="M16" s="1409" t="s">
        <v>16</v>
      </c>
      <c r="N16" s="31">
        <f>M16/AD16-1</f>
      </c>
      <c r="O16" s="1409" t="n">
        <v>4495.58</v>
      </c>
      <c r="P16" s="31">
        <f>O16/AF16-1</f>
      </c>
      <c r="Q16" s="1409">
        <f>C16+E16+G16+I16+K16+M16+O16</f>
      </c>
      <c r="R16" s="31">
        <f>Q16/SUM(T16+V16+X16+Z16+AB16+AD16+AF16)-1</f>
      </c>
      <c r="S16" s="1915">
        <f>T16+V16+X16+Z16+AB16+AD16</f>
        <v/>
      </c>
      <c r="T16" s="1409" t="n">
        <v>4827.2</v>
      </c>
      <c r="U16" s="31">
        <f>T16/AU16-1</f>
        <v/>
      </c>
      <c r="V16" s="1409" t="n">
        <v>4807.32</v>
      </c>
      <c r="W16" s="31">
        <f>V16/AW16-1</f>
        <v/>
      </c>
      <c r="X16" s="1409" t="n">
        <v>4820.2</v>
      </c>
      <c r="Y16" s="31">
        <f>X16/AY16-1</f>
        <v/>
      </c>
      <c r="Z16" s="1409" t="n">
        <v>5126.43</v>
      </c>
      <c r="AA16" s="31">
        <f>Z16/BA16-1</f>
        <v/>
      </c>
      <c r="AB16" s="1409" t="n">
        <v>5134.63</v>
      </c>
      <c r="AC16" s="31">
        <f>AB16/BC16-1</f>
        <v/>
      </c>
      <c r="AD16" s="37" t="inlineStr">
        <is>
          <t>4383.17</t>
        </is>
      </c>
      <c r="AE16" s="31">
        <f>AD16/BE16-1</f>
        <v/>
      </c>
      <c r="AF16" s="1409" t="n">
        <v>4079.73</v>
      </c>
      <c r="AG16" s="31">
        <f>AF16/BG16-1</f>
        <v/>
      </c>
      <c r="AH16" s="1409" t="n">
        <v>3984.92</v>
      </c>
      <c r="AI16" s="31">
        <f>AH16/BI16-1</f>
        <v/>
      </c>
      <c r="AJ16" s="1409" t="n">
        <v>4314.59</v>
      </c>
      <c r="AK16" s="31">
        <f>AJ16/BK16-1</f>
        <v/>
      </c>
      <c r="AL16" s="1409" t="n">
        <v>5333.19</v>
      </c>
      <c r="AM16" s="31">
        <f>AL16/BM16-1</f>
        <v/>
      </c>
      <c r="AN16" s="1409" t="n">
        <v>5315.51</v>
      </c>
      <c r="AO16" s="31">
        <f>AN16/BO16-1</f>
        <v/>
      </c>
      <c r="AP16" s="1409" t="n">
        <v>5419.24</v>
      </c>
      <c r="AQ16" s="31">
        <f>AP16/BQ16-1</f>
        <v/>
      </c>
      <c r="AR16" s="1409">
        <f>T16+V16+X16+Z16+AB16+AD16+AF16+AH16+AJ16+AL16+AN16+AP16</f>
      </c>
      <c r="AS16" s="31">
        <f>AR16/(AU16+AW16+AY16+BA16+BC16+BE16+BG16+BI16+BK16+BM16+BO16+BQ16)-1</f>
        <v/>
      </c>
      <c r="AT16" s="1289" t="n"/>
      <c r="AU16" s="1409" t="n">
        <v>5798.26</v>
      </c>
      <c r="AV16" s="31" t="n"/>
      <c r="AW16" s="1409" t="n">
        <v>4243.2</v>
      </c>
      <c r="AX16" s="31" t="n"/>
      <c r="AY16" s="1409" t="n">
        <v>5332.56</v>
      </c>
      <c r="AZ16" s="31" t="n"/>
      <c r="BA16" s="1409" t="n">
        <v>5511.07</v>
      </c>
      <c r="BB16" s="31" t="n"/>
      <c r="BC16" s="1409" t="n">
        <v>5406.1</v>
      </c>
      <c r="BD16" s="31" t="n"/>
      <c r="BE16" s="1409" t="n">
        <v>5083.68</v>
      </c>
      <c r="BF16" s="31" t="n"/>
      <c r="BG16" s="1409" t="n">
        <v>4926</v>
      </c>
      <c r="BH16" s="31" t="n"/>
      <c r="BI16" s="1409" t="n">
        <v>4779.22</v>
      </c>
      <c r="BJ16" s="31" t="n"/>
      <c r="BK16" s="1409" t="n">
        <v>4902.77</v>
      </c>
      <c r="BL16" s="31" t="n"/>
      <c r="BM16" s="1409" t="n">
        <v>5105.81</v>
      </c>
      <c r="BN16" s="32" t="n"/>
      <c r="BO16" s="1409" t="n">
        <v>5208.1</v>
      </c>
      <c r="BP16" s="31" t="n"/>
      <c r="BQ16" s="1409" t="n">
        <v>5134.08</v>
      </c>
      <c r="BR16" s="31" t="n"/>
      <c r="BS16" s="1409">
        <f>AU16+AW16+AY16+BA16+BC16+BE16+BG16+BI16+BK16+BM16+BO16+BQ16</f>
        <v/>
      </c>
      <c r="BT16" s="1913" t="n"/>
      <c r="BU16" s="1440" t="n"/>
      <c r="BV16" s="1914" t="n"/>
      <c r="BW16" s="1355" t="n"/>
      <c r="BX16" s="1355" t="n"/>
      <c r="BY16" s="1355" t="n"/>
      <c r="BZ16" s="1355" t="n"/>
      <c r="CA16" s="1355" t="n"/>
      <c r="CB16" s="1355" t="n"/>
      <c r="CC16" s="1355" t="n"/>
      <c r="CD16" s="1355" t="n"/>
      <c r="CE16" s="1355" t="n"/>
      <c r="CF16" s="1355" t="n"/>
      <c r="CG16" s="1355" t="n"/>
      <c r="CH16" s="1289" t="n"/>
    </row>
    <row r="17" ht="27" customFormat="1" customHeight="1" s="189">
      <c r="A17" s="1358" t="inlineStr">
        <is>
          <t>十堰市</t>
        </is>
      </c>
      <c r="B17" s="1350" t="inlineStr">
        <is>
          <t>客运量           （万人次）</t>
        </is>
      </c>
      <c r="C17" s="1409" t="n">
        <v>1424.48</v>
      </c>
      <c r="D17" s="31">
        <f>C17/T17-1</f>
        <v/>
      </c>
      <c r="E17" s="1409" t="n">
        <v>1247.07</v>
      </c>
      <c r="F17" s="31">
        <f>E17/V17-1</f>
        <v/>
      </c>
      <c r="G17" s="1409" t="n">
        <v>1297.23</v>
      </c>
      <c r="H17" s="31">
        <f>G17/X17-1</f>
        <v/>
      </c>
      <c r="I17" s="1409" t="n">
        <v>1471.46</v>
      </c>
      <c r="J17" s="31">
        <f>I17/Z17-1</f>
        <v/>
      </c>
      <c r="K17" s="1409" t="n">
        <v>1374.45</v>
      </c>
      <c r="L17" s="31">
        <f>K17/AB17-1</f>
      </c>
      <c r="M17" s="1409" t="s">
        <v>17</v>
      </c>
      <c r="N17" s="31">
        <f>M17/AD17-1</f>
      </c>
      <c r="O17" s="1409" t="n">
        <v>1225.52</v>
      </c>
      <c r="P17" s="31">
        <f>O17/AF17-1</f>
      </c>
      <c r="Q17" s="1736">
        <f>C17+E17+G17+I17+K17+M17+O17</f>
      </c>
      <c r="R17" s="76">
        <f>Q17/SUM(T17+V17+X17+Z17+AB17+AD17+AF17)-1</f>
      </c>
      <c r="S17" s="1915">
        <f>T17+V17+X17+Z17+AB17+AD17</f>
        <v/>
      </c>
      <c r="T17" s="1409" t="n">
        <v>1463.28</v>
      </c>
      <c r="U17" s="31">
        <f>T17/AU17-1</f>
        <v/>
      </c>
      <c r="V17" s="1409" t="n">
        <v>1233.35</v>
      </c>
      <c r="W17" s="31">
        <f>V17/AW17-1</f>
        <v/>
      </c>
      <c r="X17" s="1409" t="n">
        <v>1338.87</v>
      </c>
      <c r="Y17" s="31">
        <f>X17/AY17-1</f>
        <v/>
      </c>
      <c r="Z17" s="1409" t="n">
        <v>1442.6</v>
      </c>
      <c r="AA17" s="31">
        <f>Z17/BA17-1</f>
        <v/>
      </c>
      <c r="AB17" s="1409" t="n">
        <v>1353.17</v>
      </c>
      <c r="AC17" s="31">
        <f>AB17/BC17-1</f>
        <v/>
      </c>
      <c r="AD17" s="37" t="inlineStr">
        <is>
          <t>1377.98</t>
        </is>
      </c>
      <c r="AE17" s="31">
        <f>AD17/BE17-1</f>
        <v/>
      </c>
      <c r="AF17" s="1409" t="n">
        <v>1236.9</v>
      </c>
      <c r="AG17" s="31">
        <f>AF17/BG17-1</f>
        <v/>
      </c>
      <c r="AH17" s="1409" t="n">
        <v>1173.81</v>
      </c>
      <c r="AI17" s="31">
        <f>AH17/BI17-1</f>
        <v/>
      </c>
      <c r="AJ17" s="1409" t="n">
        <v>1384.72</v>
      </c>
      <c r="AK17" s="31">
        <f>AJ17/BK17-1</f>
        <v/>
      </c>
      <c r="AL17" s="1409" t="n">
        <v>1325.96</v>
      </c>
      <c r="AM17" s="31">
        <f>AL17/BM17-1</f>
        <v/>
      </c>
      <c r="AN17" s="1409" t="n">
        <v>1416.61</v>
      </c>
      <c r="AO17" s="31">
        <f>AN17/BO17-1</f>
        <v/>
      </c>
      <c r="AP17" s="1409" t="n">
        <v>1378.21</v>
      </c>
      <c r="AQ17" s="31">
        <f>AP17/BQ17-1</f>
        <v/>
      </c>
      <c r="AR17" s="1409">
        <f>T17+V17+X17+Z17+AB17+AD17+AF17+AH17+AJ17+AL17+AN17+AP17</f>
      </c>
      <c r="AS17" s="31">
        <f>AR17/(AU17+AW17+AY17+BA17+BC17+BE17+BG17+BI17+BK17+BM17+BO17+BQ17)-1</f>
        <v/>
      </c>
      <c r="AT17" s="1352" t="n"/>
      <c r="AU17" s="1915" t="n">
        <v>1554.89</v>
      </c>
      <c r="AV17" s="32">
        <f>AU17/BV17-1</f>
        <v/>
      </c>
      <c r="AW17" s="1915" t="n">
        <v>1261.46</v>
      </c>
      <c r="AX17" s="32">
        <f>AW17/BW17-1</f>
        <v/>
      </c>
      <c r="AY17" s="1915" t="n">
        <v>1496.16</v>
      </c>
      <c r="AZ17" s="32">
        <f>AY17/BX17-1</f>
        <v/>
      </c>
      <c r="BA17" s="1915" t="n">
        <v>1568.81</v>
      </c>
      <c r="BB17" s="32">
        <f>BA17/BY17-1</f>
        <v/>
      </c>
      <c r="BC17" s="1915" t="n">
        <v>1475.5</v>
      </c>
      <c r="BD17" s="32">
        <f>BC17/BZ17-1</f>
        <v/>
      </c>
      <c r="BE17" s="1915" t="n">
        <v>1488.76</v>
      </c>
      <c r="BF17" s="32">
        <f>BE17/CA17-1</f>
        <v/>
      </c>
      <c r="BG17" s="1915" t="n">
        <v>1407.64</v>
      </c>
      <c r="BH17" s="32">
        <f>BG17/CB17-1</f>
        <v/>
      </c>
      <c r="BI17" s="1915" t="n">
        <v>1295.5</v>
      </c>
      <c r="BJ17" s="32">
        <f>BI17/CC17-1</f>
        <v/>
      </c>
      <c r="BK17" s="1915" t="n">
        <v>1459.17</v>
      </c>
      <c r="BL17" s="32">
        <f>BK17/CD17-1</f>
        <v/>
      </c>
      <c r="BM17" s="1915" t="n">
        <v>1431.22</v>
      </c>
      <c r="BN17" s="32">
        <f>BM17/CE17-1</f>
        <v/>
      </c>
      <c r="BO17" s="1915" t="n">
        <v>1480.49</v>
      </c>
      <c r="BP17" s="32">
        <f>BO17/CF17-1</f>
        <v/>
      </c>
      <c r="BQ17" s="1915" t="n">
        <v>1456.69</v>
      </c>
      <c r="BR17" s="32">
        <f>BQ17/CG17-1</f>
        <v/>
      </c>
      <c r="BS17" s="1915">
        <f>AU17+AW17+AY17+BA17+BC17+BE17+BG17+BI17+BK17+BM17+BO17+BQ17</f>
        <v/>
      </c>
      <c r="BT17" s="1909">
        <f>BS17/CH17-1</f>
        <v/>
      </c>
      <c r="BU17" s="1910" t="n"/>
      <c r="BV17" s="1916" t="n">
        <v>979.0700000000001</v>
      </c>
      <c r="BW17" s="1917" t="n">
        <v>1373.81</v>
      </c>
      <c r="BX17" s="1917" t="n">
        <v>1309.63</v>
      </c>
      <c r="BY17" s="1917" t="n">
        <v>1482.32</v>
      </c>
      <c r="BZ17" s="1917" t="n">
        <v>1415.9</v>
      </c>
      <c r="CA17" s="1917" t="n">
        <v>1443.5</v>
      </c>
      <c r="CB17" s="1917" t="n">
        <v>1380.81</v>
      </c>
      <c r="CC17" s="1917" t="n">
        <v>1321.47</v>
      </c>
      <c r="CD17" s="1917" t="n">
        <v>1451.67</v>
      </c>
      <c r="CE17" s="1917" t="n">
        <v>1444.6</v>
      </c>
      <c r="CF17" s="1917" t="n">
        <v>1546.95</v>
      </c>
      <c r="CG17" s="1917" t="n">
        <v>1469.84</v>
      </c>
      <c r="CH17" s="1915">
        <f>BV17+BW17+BX17+BY17+BZ17+CA17+CB17+CC17+CD17+CE17+CF17+CG17</f>
        <v/>
      </c>
    </row>
    <row r="18" ht="27" customFormat="1" customHeight="1" s="190">
      <c r="A18" s="1977" t="n"/>
      <c r="B18" s="1350" t="inlineStr">
        <is>
          <t>旅客周转量       （万人公里）</t>
        </is>
      </c>
      <c r="C18" s="1409" t="n">
        <v>8346.15</v>
      </c>
      <c r="D18" s="31">
        <f>C18/T18-1</f>
        <v/>
      </c>
      <c r="E18" s="1409" t="n">
        <v>7973.07</v>
      </c>
      <c r="F18" s="31">
        <f>E18/V18-1</f>
        <v/>
      </c>
      <c r="G18" s="1409" t="n">
        <v>7716.14</v>
      </c>
      <c r="H18" s="31">
        <f>G18/X18-1</f>
        <v/>
      </c>
      <c r="I18" s="1409" t="n">
        <v>8782.09</v>
      </c>
      <c r="J18" s="31">
        <f>I18/Z18-1</f>
        <v/>
      </c>
      <c r="K18" s="1409" t="n">
        <v>8275.45</v>
      </c>
      <c r="L18" s="31">
        <f>K18/AB18-1</f>
      </c>
      <c r="M18" s="1409" t="s">
        <v>18</v>
      </c>
      <c r="N18" s="31">
        <f>M18/AD18-1</f>
      </c>
      <c r="O18" s="1409" t="n">
        <v>7503.85</v>
      </c>
      <c r="P18" s="31">
        <f>O18/AF18-1</f>
      </c>
      <c r="Q18" s="1409">
        <f>C18+E18+G18+I18+K18+M18+O18</f>
      </c>
      <c r="R18" s="31">
        <f>Q18/SUM(T18+V18+X18+Z18+AB18+AD18+AF18)-1</f>
      </c>
      <c r="S18" s="1915">
        <f>T18+V18+X18+Z18+AB18+AD18</f>
        <v/>
      </c>
      <c r="T18" s="1409" t="n">
        <v>9015.780000000001</v>
      </c>
      <c r="U18" s="31">
        <f>T18/AU18-1</f>
        <v/>
      </c>
      <c r="V18" s="1409" t="n">
        <v>8033.5</v>
      </c>
      <c r="W18" s="31">
        <f>V18/AU18-1</f>
        <v/>
      </c>
      <c r="X18" s="1409" t="n">
        <v>8548.639999999999</v>
      </c>
      <c r="Y18" s="31">
        <f>X18/AW18-1</f>
        <v/>
      </c>
      <c r="Z18" s="1409" t="n">
        <v>8796.610000000001</v>
      </c>
      <c r="AA18" s="31">
        <f>Z18/AY18-1</f>
        <v/>
      </c>
      <c r="AB18" s="1409" t="n">
        <v>8232.190000000001</v>
      </c>
      <c r="AC18" s="31">
        <f>AB18/BA18-1</f>
        <v/>
      </c>
      <c r="AD18" s="37" t="inlineStr">
        <is>
          <t>8297.71</t>
        </is>
      </c>
      <c r="AE18" s="31">
        <f>AD18/BE18-1</f>
        <v/>
      </c>
      <c r="AF18" s="1409" t="n">
        <v>7915.23</v>
      </c>
      <c r="AG18" s="31">
        <f>AF18/BG18-1</f>
        <v/>
      </c>
      <c r="AH18" s="1409" t="n">
        <v>7327.77</v>
      </c>
      <c r="AI18" s="31">
        <f>AH18/BI18-1</f>
        <v/>
      </c>
      <c r="AJ18" s="1409" t="n">
        <v>8102.23</v>
      </c>
      <c r="AK18" s="31">
        <f>AJ18/BK18-1</f>
        <v/>
      </c>
      <c r="AL18" s="1409" t="n">
        <v>7961.47</v>
      </c>
      <c r="AM18" s="31">
        <f>AL18/BM18-1</f>
        <v/>
      </c>
      <c r="AN18" s="1409" t="n">
        <v>8332.17</v>
      </c>
      <c r="AO18" s="31">
        <f>AN18/BO18-1</f>
        <v/>
      </c>
      <c r="AP18" s="1409" t="n">
        <v>8009.56</v>
      </c>
      <c r="AQ18" s="31">
        <f>AP18/BQ18-1</f>
        <v/>
      </c>
      <c r="AR18" s="1409">
        <f>T18+V18+X18+Z18+AB18+AD18+AF18+AH18+AJ18+AL18+AN18+AP18</f>
      </c>
      <c r="AS18" s="31">
        <f>AR18/(AU18+AW18+AY18+BA18+BC18+BE18+BG18+BI18+BK18+BM18+BO18+BQ18)-1</f>
        <v/>
      </c>
      <c r="AT18" s="1289" t="n"/>
      <c r="AU18" s="1409" t="n">
        <v>10329.62</v>
      </c>
      <c r="AV18" s="31" t="n"/>
      <c r="AW18" s="1409" t="n">
        <v>8447.360000000001</v>
      </c>
      <c r="AX18" s="31" t="n"/>
      <c r="AY18" s="1409" t="n">
        <v>9952.1</v>
      </c>
      <c r="AZ18" s="31" t="n"/>
      <c r="BA18" s="1409" t="n">
        <v>10456.27</v>
      </c>
      <c r="BB18" s="31" t="n"/>
      <c r="BC18" s="1409" t="n">
        <v>9842.5</v>
      </c>
      <c r="BD18" s="31" t="n"/>
      <c r="BE18" s="1409" t="n">
        <v>9869.709999999999</v>
      </c>
      <c r="BF18" s="31" t="n"/>
      <c r="BG18" s="1409" t="n">
        <v>9358.82</v>
      </c>
      <c r="BH18" s="31" t="n"/>
      <c r="BI18" s="1409" t="n">
        <v>8496.440000000001</v>
      </c>
      <c r="BJ18" s="31" t="n"/>
      <c r="BK18" s="1409" t="n">
        <v>10532.4</v>
      </c>
      <c r="BL18" s="31" t="n"/>
      <c r="BM18" s="1409" t="n">
        <v>9123.950000000001</v>
      </c>
      <c r="BN18" s="32" t="n"/>
      <c r="BO18" s="1409" t="n">
        <v>9113.51</v>
      </c>
      <c r="BP18" s="31" t="n"/>
      <c r="BQ18" s="1409" t="n">
        <v>9038.280000000001</v>
      </c>
      <c r="BR18" s="31" t="n"/>
      <c r="BS18" s="1409">
        <f>AU18+AW18+AY18+BA18+BC18+BE18+BG18+BI18+BK18+BM18+BO18+BQ18</f>
        <v/>
      </c>
      <c r="BT18" s="1913" t="n"/>
      <c r="BU18" s="1440" t="n"/>
      <c r="BV18" s="1914" t="n"/>
      <c r="BW18" s="1355" t="n"/>
      <c r="BX18" s="1355" t="n"/>
      <c r="BY18" s="1355" t="n"/>
      <c r="BZ18" s="1355" t="n"/>
      <c r="CA18" s="1355" t="n"/>
      <c r="CB18" s="1355" t="n"/>
      <c r="CC18" s="1355" t="n"/>
      <c r="CD18" s="1355" t="n"/>
      <c r="CE18" s="1355" t="n"/>
      <c r="CF18" s="1355" t="n"/>
      <c r="CG18" s="1355" t="n"/>
      <c r="CH18" s="1289" t="n"/>
    </row>
    <row r="19" ht="27" customFormat="1" customHeight="1" s="190">
      <c r="A19" s="1977" t="n"/>
      <c r="B19" s="1350" t="inlineStr">
        <is>
          <t>其中城市内客运量 （万人次）</t>
        </is>
      </c>
      <c r="C19" s="1409" t="n">
        <v>1309.23</v>
      </c>
      <c r="D19" s="31">
        <f>C19/T19-1</f>
        <v/>
      </c>
      <c r="E19" s="1409" t="n">
        <v>1135.83</v>
      </c>
      <c r="F19" s="31">
        <f>E19/V19-1</f>
        <v/>
      </c>
      <c r="G19" s="1409" t="n">
        <v>1184.61</v>
      </c>
      <c r="H19" s="31">
        <f>G19/X19-1</f>
        <v/>
      </c>
      <c r="I19" s="1409" t="n">
        <v>1349.29</v>
      </c>
      <c r="J19" s="31">
        <f>I19/Z19-1</f>
        <v/>
      </c>
      <c r="K19" s="1409" t="n">
        <v>1255.29</v>
      </c>
      <c r="L19" s="31">
        <f>K19/AB19-1</f>
      </c>
      <c r="M19" s="1409" t="s">
        <v>19</v>
      </c>
      <c r="N19" s="31">
        <f>M19/AD19-1</f>
      </c>
      <c r="O19" s="1409" t="n">
        <v>1111.97</v>
      </c>
      <c r="P19" s="31">
        <f>O19/AF19-1</f>
      </c>
      <c r="Q19" s="1409">
        <f>C19+E19+G19+I19+K19+M19+O19</f>
      </c>
      <c r="R19" s="31">
        <f>Q19/SUM(T19+V19+X19+Z19+AB19+AD19+AF19)-1</f>
      </c>
      <c r="S19" s="1915">
        <f>T19+V19+X19+Z19+AB19+AD19</f>
        <v/>
      </c>
      <c r="T19" s="1409" t="n">
        <v>1345.85</v>
      </c>
      <c r="U19" s="31">
        <f>T19/AU19-1</f>
        <v/>
      </c>
      <c r="V19" s="1409" t="n">
        <v>1123.95</v>
      </c>
      <c r="W19" s="31">
        <f>V19/AW19-1</f>
        <v/>
      </c>
      <c r="X19" s="1409" t="n">
        <v>1226.89</v>
      </c>
      <c r="Y19" s="31">
        <f>X19/AY19-1</f>
        <v/>
      </c>
      <c r="Z19" s="1409" t="n">
        <v>1323.45</v>
      </c>
      <c r="AA19" s="31">
        <f>Z19/BA19-1</f>
        <v/>
      </c>
      <c r="AB19" s="1409" t="n">
        <v>1234.24</v>
      </c>
      <c r="AC19" s="31">
        <f>AB19/BC19-1</f>
        <v/>
      </c>
      <c r="AD19" s="37" t="inlineStr">
        <is>
          <t>1255.71</t>
        </is>
      </c>
      <c r="AE19" s="31">
        <f>AD19/BE19-1</f>
        <v/>
      </c>
      <c r="AF19" s="1409" t="n">
        <v>1126.88</v>
      </c>
      <c r="AG19" s="31">
        <f>AF19/BG19-1</f>
        <v/>
      </c>
      <c r="AH19" s="1409" t="n">
        <v>1065.48</v>
      </c>
      <c r="AI19" s="31">
        <f>AH19/BI19-1</f>
        <v/>
      </c>
      <c r="AJ19" s="1409" t="n">
        <v>1269.28</v>
      </c>
      <c r="AK19" s="31">
        <f>AJ19/BK19-1</f>
        <v/>
      </c>
      <c r="AL19" s="1409" t="n">
        <v>1210.72</v>
      </c>
      <c r="AM19" s="31">
        <f>AL19/BM19-1</f>
        <v/>
      </c>
      <c r="AN19" s="1409" t="n">
        <v>1302.2</v>
      </c>
      <c r="AO19" s="31">
        <f>AN19/BO19-1</f>
        <v/>
      </c>
      <c r="AP19" s="1409" t="n">
        <v>1265.46</v>
      </c>
      <c r="AQ19" s="31">
        <f>AP19/BQ19-1</f>
        <v/>
      </c>
      <c r="AR19" s="1409">
        <f>T19+V19+X19+Z19+AB19+AD19+AF19+AH19+AJ19+AL19+AN19+AP19</f>
      </c>
      <c r="AS19" s="31">
        <f>AR19/(AU19+AW19+AY19+BA19+BC19+BE19+BG19+BI19+BK19+BM19+BO19+BQ19)-1</f>
        <v/>
      </c>
      <c r="AT19" s="1289" t="n"/>
      <c r="AU19" s="1409" t="n">
        <v>1445.03</v>
      </c>
      <c r="AV19" s="31" t="n"/>
      <c r="AW19" s="1409" t="n">
        <v>1167.82</v>
      </c>
      <c r="AX19" s="31" t="n"/>
      <c r="AY19" s="1409" t="n">
        <v>1389.73</v>
      </c>
      <c r="AZ19" s="31" t="n"/>
      <c r="BA19" s="1409" t="n">
        <v>1444.82</v>
      </c>
      <c r="BB19" s="31" t="n"/>
      <c r="BC19" s="1409" t="n">
        <v>1361.04</v>
      </c>
      <c r="BD19" s="31" t="n"/>
      <c r="BE19" s="1409" t="n">
        <v>1394.3</v>
      </c>
      <c r="BF19" s="31" t="n"/>
      <c r="BG19" s="1409" t="n">
        <v>1291.25</v>
      </c>
      <c r="BH19" s="31">
        <f>BG19/CB19-1</f>
        <v/>
      </c>
      <c r="BI19" s="1409" t="n">
        <v>1182.19</v>
      </c>
      <c r="BJ19" s="31">
        <f>BI19/CC19-1</f>
        <v/>
      </c>
      <c r="BK19" s="1409" t="n">
        <v>1340.84</v>
      </c>
      <c r="BL19" s="31">
        <f>BK19/CD19-1</f>
        <v/>
      </c>
      <c r="BM19" s="1409" t="n">
        <v>1310.59</v>
      </c>
      <c r="BN19" s="31">
        <f>BM19/CE19-1</f>
        <v/>
      </c>
      <c r="BO19" s="1409" t="n">
        <v>1365.17</v>
      </c>
      <c r="BP19" s="31">
        <f>BO19/CF19-1</f>
        <v/>
      </c>
      <c r="BQ19" s="1409" t="n">
        <v>1342.8</v>
      </c>
      <c r="BR19" s="31">
        <f>BQ19/CG19-1</f>
        <v/>
      </c>
      <c r="BS19" s="1409">
        <f>AU19+AW19+AY19+BA19+BC19+BE19+BG19+BI19+BK19+BM19+BO19+BQ19</f>
        <v/>
      </c>
      <c r="BT19" s="1913" t="n"/>
      <c r="BU19" s="1440" t="n"/>
      <c r="BV19" s="1914" t="n"/>
      <c r="BW19" s="1355" t="n"/>
      <c r="BX19" s="1355" t="n"/>
      <c r="BY19" s="1355" t="n"/>
      <c r="BZ19" s="1355" t="n"/>
      <c r="CA19" s="1355" t="n"/>
      <c r="CB19" s="1414" t="n">
        <v>1235.1</v>
      </c>
      <c r="CC19" s="1414" t="n">
        <v>1133.7</v>
      </c>
      <c r="CD19" s="1414" t="n">
        <v>1253.59</v>
      </c>
      <c r="CE19" s="1414" t="n">
        <v>1269.69</v>
      </c>
      <c r="CF19" s="1414" t="n">
        <v>1329.93</v>
      </c>
      <c r="CG19" s="1414" t="n">
        <v>1257.31</v>
      </c>
      <c r="CH19" s="1409">
        <f>BV19+BW19+BX19+BY19+BZ19+CA19+CB19+CC19+CD19+CE19+CF19+CG19</f>
        <v/>
      </c>
    </row>
    <row r="20" ht="27" customFormat="1" customHeight="1" s="190">
      <c r="A20" s="1954" t="n"/>
      <c r="B20" s="1350" t="inlineStr">
        <is>
          <t>其中城市内旅客周转量  (万人公里)</t>
        </is>
      </c>
      <c r="C20" s="1409" t="n">
        <v>5963.69</v>
      </c>
      <c r="D20" s="31">
        <f>C20/T20-1</f>
        <v/>
      </c>
      <c r="E20" s="1409" t="n">
        <v>5670.03</v>
      </c>
      <c r="F20" s="31">
        <f>E20/V20-1</f>
        <v/>
      </c>
      <c r="G20" s="1290" t="inlineStr">
        <is>
          <t>5431.49</t>
        </is>
      </c>
      <c r="H20" s="31">
        <f>G20/X20-1</f>
        <v/>
      </c>
      <c r="I20" s="1409" t="n">
        <v>6191.21</v>
      </c>
      <c r="J20" s="31">
        <f>I20/Z20-1</f>
        <v/>
      </c>
      <c r="K20" s="1409" t="n">
        <v>5848.82</v>
      </c>
      <c r="L20" s="31">
        <f>K20/AB20-1</f>
      </c>
      <c r="M20" s="1409" t="s">
        <v>20</v>
      </c>
      <c r="N20" s="31">
        <f>M20/AD20-1</f>
      </c>
      <c r="O20" s="1409" t="n">
        <v>5221.57</v>
      </c>
      <c r="P20" s="31">
        <f>O20/AF20-1</f>
      </c>
      <c r="Q20" s="1409">
        <f>C20+E20+G20+I20+K20+M20+O20</f>
      </c>
      <c r="R20" s="31">
        <f>Q20/SUM(T20+V20+X20+Z20+AB20+AD20+AF20)-1</f>
      </c>
      <c r="S20" s="1915">
        <f>T20+V20+X20+Z20+AB20+AD20</f>
        <v/>
      </c>
      <c r="T20" s="1409" t="n">
        <v>6368.86</v>
      </c>
      <c r="U20" s="31">
        <f>T20/AU20-1</f>
        <v/>
      </c>
      <c r="V20" s="1409" t="n">
        <v>5614.12</v>
      </c>
      <c r="W20" s="31">
        <f>V20/AW20-1</f>
        <v/>
      </c>
      <c r="X20" s="1409" t="n">
        <v>5599.43</v>
      </c>
      <c r="Y20" s="31">
        <f>X20/AY20-1</f>
        <v/>
      </c>
      <c r="Z20" s="1409" t="n">
        <v>6147.61</v>
      </c>
      <c r="AA20" s="31">
        <f>Z20/BA20-1</f>
        <v/>
      </c>
      <c r="AB20" s="1409" t="n">
        <v>5745.07</v>
      </c>
      <c r="AC20" s="31">
        <f>AB20/BC20-1</f>
        <v/>
      </c>
      <c r="AD20" s="37" t="inlineStr">
        <is>
          <t>5763.00</t>
        </is>
      </c>
      <c r="AE20" s="31">
        <f>AD20/BE20-1</f>
        <v/>
      </c>
      <c r="AF20" s="1409" t="n">
        <v>5344.55</v>
      </c>
      <c r="AG20" s="31">
        <f>AF20/BG20-1</f>
        <v/>
      </c>
      <c r="AH20" s="1409" t="n">
        <v>5144.87</v>
      </c>
      <c r="AI20" s="31">
        <f>AH20/BI20-1</f>
        <v/>
      </c>
      <c r="AJ20" s="1409" t="n">
        <v>5760.58</v>
      </c>
      <c r="AK20" s="31">
        <f>AJ20/BK20-1</f>
        <v/>
      </c>
      <c r="AL20" s="1409" t="n">
        <v>5798.57</v>
      </c>
      <c r="AM20" s="31">
        <f>AL20/BM20-1</f>
        <v/>
      </c>
      <c r="AN20" s="1409" t="n">
        <v>5945.63</v>
      </c>
      <c r="AO20" s="31">
        <f>AN20/BO20-1</f>
        <v/>
      </c>
      <c r="AP20" s="1409" t="n">
        <v>5707.62</v>
      </c>
      <c r="AQ20" s="31">
        <f>AP20/BQ20-1</f>
        <v/>
      </c>
      <c r="AR20" s="1409">
        <f>T20+V20+X20+Z20+AB20+AD20+AF20+AH20+AJ20+AL20+AN20+AP20</f>
      </c>
      <c r="AS20" s="31">
        <f>AR20/(AU20+AW20+AY20+BA20+BC20+BE20+BG20+BI20+BK20+BM20+BO20+BQ20)-1</f>
        <v/>
      </c>
      <c r="AT20" s="1289" t="n"/>
      <c r="AU20" s="1409" t="n">
        <v>6158.56</v>
      </c>
      <c r="AV20" s="31" t="n"/>
      <c r="AW20" s="1409" t="n">
        <v>5024.52</v>
      </c>
      <c r="AX20" s="31" t="n"/>
      <c r="AY20" s="1409" t="n">
        <v>5933.88</v>
      </c>
      <c r="AZ20" s="31" t="n"/>
      <c r="BA20" s="1409" t="n">
        <v>6169.93</v>
      </c>
      <c r="BB20" s="31" t="n"/>
      <c r="BC20" s="1409" t="n">
        <v>5807.38</v>
      </c>
      <c r="BD20" s="31" t="n"/>
      <c r="BE20" s="1409" t="n">
        <v>6807.77</v>
      </c>
      <c r="BF20" s="31" t="n"/>
      <c r="BG20" s="1409" t="n">
        <v>6304.95</v>
      </c>
      <c r="BH20" s="31" t="n"/>
      <c r="BI20" s="1409" t="n">
        <v>6018.52</v>
      </c>
      <c r="BJ20" s="31" t="n"/>
      <c r="BK20" s="1409" t="n">
        <v>6304.67</v>
      </c>
      <c r="BL20" s="31" t="n"/>
      <c r="BM20" s="1409" t="n">
        <v>6516.76</v>
      </c>
      <c r="BN20" s="32" t="n"/>
      <c r="BO20" s="1409" t="n">
        <v>6547.89</v>
      </c>
      <c r="BP20" s="31" t="n"/>
      <c r="BQ20" s="1409" t="n">
        <v>6438.02</v>
      </c>
      <c r="BR20" s="31" t="n"/>
      <c r="BS20" s="1409">
        <f>AU20+AW20+AY20+BA20+BC20+BE20+BG20+BI20+BK20+BM20+BO20+BQ20</f>
        <v/>
      </c>
      <c r="BT20" s="1913" t="n"/>
      <c r="BU20" s="1440" t="n"/>
      <c r="BV20" s="1914" t="n"/>
      <c r="BW20" s="1355" t="n"/>
      <c r="BX20" s="1355" t="n"/>
      <c r="BY20" s="1355" t="n"/>
      <c r="BZ20" s="1355" t="n"/>
      <c r="CA20" s="1355" t="n"/>
      <c r="CB20" s="1355" t="n"/>
      <c r="CC20" s="1355" t="n"/>
      <c r="CD20" s="1355" t="n"/>
      <c r="CE20" s="1355" t="n"/>
      <c r="CF20" s="1355" t="n"/>
      <c r="CG20" s="1355" t="n"/>
      <c r="CH20" s="1289" t="n"/>
    </row>
    <row r="21" ht="27" customFormat="1" customHeight="1" s="191">
      <c r="A21" s="1358" t="inlineStr">
        <is>
          <t>宜昌市</t>
        </is>
      </c>
      <c r="B21" s="1350" t="inlineStr">
        <is>
          <t>客运量           （万人次）</t>
        </is>
      </c>
      <c r="C21" s="1409" t="n">
        <v>1068.03</v>
      </c>
      <c r="D21" s="31">
        <f>C21/T21-1</f>
        <v/>
      </c>
      <c r="E21" s="1409" t="n">
        <v>939.71</v>
      </c>
      <c r="F21" s="31">
        <f>E21/V21-1</f>
        <v/>
      </c>
      <c r="G21" s="1409" t="n">
        <v>957.8099999999999</v>
      </c>
      <c r="H21" s="31">
        <f>G21/X21-1</f>
        <v/>
      </c>
      <c r="I21" s="1409" t="n">
        <v>1114.68</v>
      </c>
      <c r="J21" s="31">
        <f>I21/Z21-1</f>
        <v/>
      </c>
      <c r="K21" s="1409" t="n">
        <v>1096.97</v>
      </c>
      <c r="L21" s="31">
        <f>K21/AB21-1</f>
      </c>
      <c r="M21" s="1409" t="s">
        <v>21</v>
      </c>
      <c r="N21" s="31">
        <f>M21/AD21-1</f>
      </c>
      <c r="O21" s="1409" t="n">
        <v>995.29</v>
      </c>
      <c r="P21" s="31">
        <f>O21/AF21-1</f>
      </c>
      <c r="Q21" s="1736">
        <f>C21+E21+G21+I21+K21+M21+O21</f>
      </c>
      <c r="R21" s="76">
        <f>Q21/SUM(T21+V21+X21+Z21+AB21+AD21+AF21)-1</f>
      </c>
      <c r="S21" s="1915">
        <f>T21+V21+X21+Z21+AB21+AD21</f>
        <v/>
      </c>
      <c r="T21" s="1409" t="n">
        <v>1160.77</v>
      </c>
      <c r="U21" s="31">
        <f>T21/AU21-1</f>
        <v/>
      </c>
      <c r="V21" s="1409" t="n">
        <v>943.53</v>
      </c>
      <c r="W21" s="31">
        <f>V21/AW21-1</f>
        <v/>
      </c>
      <c r="X21" s="1409" t="n">
        <v>1063.61</v>
      </c>
      <c r="Y21" s="31">
        <f>X21/AY21-1</f>
        <v/>
      </c>
      <c r="Z21" s="1409" t="n">
        <v>1146.62</v>
      </c>
      <c r="AA21" s="31">
        <f>Z21/BA21-1</f>
        <v/>
      </c>
      <c r="AB21" s="1409" t="n">
        <v>1090.06</v>
      </c>
      <c r="AC21" s="31">
        <f>AB21/BC21-1</f>
        <v/>
      </c>
      <c r="AD21" s="37" t="inlineStr">
        <is>
          <t>1075.39</t>
        </is>
      </c>
      <c r="AE21" s="31">
        <f>AD21/BE21-1</f>
        <v/>
      </c>
      <c r="AF21" s="1409" t="n">
        <v>966.49</v>
      </c>
      <c r="AG21" s="31">
        <f>AF21/BG21-1</f>
        <v/>
      </c>
      <c r="AH21" s="1409" t="n">
        <v>937.96</v>
      </c>
      <c r="AI21" s="31">
        <f>AH21/BI21-1</f>
        <v/>
      </c>
      <c r="AJ21" s="1409" t="n">
        <v>1030.06</v>
      </c>
      <c r="AK21" s="31">
        <f>AJ21/BK21-1</f>
        <v/>
      </c>
      <c r="AL21" s="1409" t="n">
        <v>1038.47</v>
      </c>
      <c r="AM21" s="31">
        <f>AL21/BM21-1</f>
        <v/>
      </c>
      <c r="AN21" s="1409" t="n">
        <v>1129.25</v>
      </c>
      <c r="AO21" s="31">
        <f>AN21/BO21-1</f>
        <v/>
      </c>
      <c r="AP21" s="1409" t="n">
        <v>1080.45</v>
      </c>
      <c r="AQ21" s="31">
        <f>AP21/BQ21-1</f>
        <v/>
      </c>
      <c r="AR21" s="1409">
        <f>T21+V21+X21+Z21+AB21+AD21+AF21+AH21+AJ21+AL21+AN21+AP21</f>
      </c>
      <c r="AS21" s="31">
        <f>AR21/(AU21+AW21+AY21+BA21+BC21+BE21+BG21+BI21+BK21+BM21+BO21+BQ21)-1</f>
        <v/>
      </c>
      <c r="AT21" s="1352" t="n"/>
      <c r="AU21" s="1915" t="n">
        <v>1101.46</v>
      </c>
      <c r="AV21" s="32">
        <f>AU21/BV21-1</f>
        <v/>
      </c>
      <c r="AW21" s="1915" t="n">
        <v>906.6</v>
      </c>
      <c r="AX21" s="32">
        <f>AW21/BW21-1</f>
        <v/>
      </c>
      <c r="AY21" s="1915" t="n">
        <v>1052.59</v>
      </c>
      <c r="AZ21" s="32">
        <f>AY21/BX21-1</f>
        <v/>
      </c>
      <c r="BA21" s="1915" t="n">
        <v>1144.83</v>
      </c>
      <c r="BB21" s="32">
        <f>BA21/BY21-1</f>
        <v/>
      </c>
      <c r="BC21" s="1915" t="n">
        <v>1108.55</v>
      </c>
      <c r="BD21" s="32">
        <f>BC21/BZ21-1</f>
        <v/>
      </c>
      <c r="BE21" s="1915" t="n">
        <v>1124.31</v>
      </c>
      <c r="BF21" s="32">
        <f>BE21/CA21-1</f>
        <v/>
      </c>
      <c r="BG21" s="1915" t="n">
        <v>1047.07</v>
      </c>
      <c r="BH21" s="32">
        <f>BG21/CB21-1</f>
        <v/>
      </c>
      <c r="BI21" s="1915" t="n">
        <v>965.89</v>
      </c>
      <c r="BJ21" s="32">
        <f>BI21/CC21-1</f>
        <v/>
      </c>
      <c r="BK21" s="1915" t="n">
        <v>1020.83</v>
      </c>
      <c r="BL21" s="32">
        <f>BK21/CD21-1</f>
        <v/>
      </c>
      <c r="BM21" s="1915" t="n">
        <v>1067</v>
      </c>
      <c r="BN21" s="32">
        <f>BM21/CE21-1</f>
        <v/>
      </c>
      <c r="BO21" s="1915" t="n">
        <v>1177.21</v>
      </c>
      <c r="BP21" s="32">
        <f>BO21/CF21-1</f>
        <v/>
      </c>
      <c r="BQ21" s="1915" t="n">
        <v>1149.87</v>
      </c>
      <c r="BR21" s="32">
        <f>BQ21/CG21-1</f>
        <v/>
      </c>
      <c r="BS21" s="1915">
        <f>AU21+AW21+AY21+BA21+BC21+BE21+BG21+BI21+BK21+BM21+BO21+BQ21</f>
        <v/>
      </c>
      <c r="BT21" s="1909">
        <f>BS21/CH21-1</f>
        <v/>
      </c>
      <c r="BU21" s="1910" t="n"/>
      <c r="BV21" s="1918" t="n">
        <v>623.88</v>
      </c>
      <c r="BW21" s="1919" t="n">
        <v>847.66</v>
      </c>
      <c r="BX21" s="1919" t="n">
        <v>1015.48</v>
      </c>
      <c r="BY21" s="1919" t="n">
        <v>1116.26</v>
      </c>
      <c r="BZ21" s="1919" t="n">
        <v>1039.68</v>
      </c>
      <c r="CA21" s="1919" t="n">
        <v>1073.07</v>
      </c>
      <c r="CB21" s="1919" t="n">
        <v>1047.81</v>
      </c>
      <c r="CC21" s="1919" t="n">
        <v>1014.59</v>
      </c>
      <c r="CD21" s="1919" t="n">
        <v>1107.51</v>
      </c>
      <c r="CE21" s="1919" t="n">
        <v>1145.25</v>
      </c>
      <c r="CF21" s="1919" t="n">
        <v>1218.88</v>
      </c>
      <c r="CG21" s="1919" t="n">
        <v>1131.38</v>
      </c>
      <c r="CH21" s="1915">
        <f>BV21+BW21+BX21+BY21+BZ21+CA21+CB21+CC21+CD21+CE21+CF21+CG21</f>
        <v/>
      </c>
    </row>
    <row r="22" ht="27" customHeight="1" s="21">
      <c r="A22" s="1977" t="n"/>
      <c r="B22" s="1350" t="inlineStr">
        <is>
          <t>旅客周转量       （万人公里）</t>
        </is>
      </c>
      <c r="C22" s="1409" t="n">
        <v>3981.48</v>
      </c>
      <c r="D22" s="31">
        <f>C22/T22-1</f>
        <v/>
      </c>
      <c r="E22" s="1409" t="n">
        <v>3549.37</v>
      </c>
      <c r="F22" s="31">
        <f>E22/V22-1</f>
        <v/>
      </c>
      <c r="G22" s="1409" t="n">
        <v>3712.03</v>
      </c>
      <c r="H22" s="31">
        <f>G22/X22-1</f>
        <v/>
      </c>
      <c r="I22" s="1409" t="n">
        <v>4116.79</v>
      </c>
      <c r="J22" s="31">
        <f>I22/Z22-1</f>
        <v/>
      </c>
      <c r="K22" s="1409" t="n">
        <v>4387.08</v>
      </c>
      <c r="L22" s="31">
        <f>K22/AB22-1</f>
      </c>
      <c r="M22" s="1409" t="s">
        <v>22</v>
      </c>
      <c r="N22" s="31">
        <f>M22/AD22-1</f>
      </c>
      <c r="O22" s="1409" t="n">
        <v>3975.24</v>
      </c>
      <c r="P22" s="31">
        <f>O22/AF22-1</f>
      </c>
      <c r="Q22" s="1409">
        <f>C22+E22+G22+I22+K22+M22+O22</f>
      </c>
      <c r="R22" s="31">
        <f>Q22/SUM(T22+V22+X22+Z22+AB22+AD22+AF22)-1</f>
      </c>
      <c r="S22" s="1915">
        <f>T22+V22+X22+Z22+AB22+AD22</f>
        <v/>
      </c>
      <c r="T22" s="1409" t="n">
        <v>4220.23</v>
      </c>
      <c r="U22" s="31">
        <f>T22/AU22-1</f>
        <v/>
      </c>
      <c r="V22" s="1409" t="n">
        <v>3636.91</v>
      </c>
      <c r="W22" s="31">
        <f>V22/AU22-1</f>
        <v/>
      </c>
      <c r="X22" s="1409" t="n">
        <v>4062.47</v>
      </c>
      <c r="Y22" s="31">
        <f>X22/AW22-1</f>
        <v/>
      </c>
      <c r="Z22" s="1409" t="n">
        <v>4231.15</v>
      </c>
      <c r="AA22" s="31">
        <f>Z22/AY22-1</f>
        <v/>
      </c>
      <c r="AB22" s="1409" t="n">
        <v>4147.38</v>
      </c>
      <c r="AC22" s="31">
        <f>AB22/BA22-1</f>
        <v/>
      </c>
      <c r="AD22" s="37" t="inlineStr">
        <is>
          <t>4081.66</t>
        </is>
      </c>
      <c r="AE22" s="31">
        <f>AD22/BE22-1</f>
        <v/>
      </c>
      <c r="AF22" s="1409" t="n">
        <v>3666.92</v>
      </c>
      <c r="AG22" s="31">
        <f>AF22/BG22-1</f>
        <v/>
      </c>
      <c r="AH22" s="1409" t="n">
        <v>3635.92</v>
      </c>
      <c r="AI22" s="31">
        <f>AH22/BI22-1</f>
        <v/>
      </c>
      <c r="AJ22" s="1409" t="n">
        <v>4016.28</v>
      </c>
      <c r="AK22" s="31">
        <f>AJ22/BK22-1</f>
        <v/>
      </c>
      <c r="AL22" s="1409" t="n">
        <v>4082.51</v>
      </c>
      <c r="AM22" s="31">
        <f>AL22/BM22-1</f>
        <v/>
      </c>
      <c r="AN22" s="1409" t="n">
        <v>4249.16</v>
      </c>
      <c r="AO22" s="31">
        <f>AN22/BO22-1</f>
        <v/>
      </c>
      <c r="AP22" s="1409" t="n">
        <v>4025.8</v>
      </c>
      <c r="AQ22" s="31">
        <f>AP22/BQ22-1</f>
        <v/>
      </c>
      <c r="AR22" s="1409">
        <f>T22+V22+X22+Z22+AB22+AD22+AF22+AH22+AJ22+AL22+AN22+AP22</f>
      </c>
      <c r="AS22" s="31">
        <f>AR22/(AU22+AW22+AY22+BA22+BC22+BE22+BG22+BI22+BK22+BM22+BO22+BQ22)-1</f>
        <v/>
      </c>
      <c r="AT22" s="1289" t="n"/>
      <c r="AU22" s="1409" t="n">
        <v>3517.54</v>
      </c>
      <c r="AV22" s="31" t="n"/>
      <c r="AW22" s="1409" t="n">
        <v>2961.69</v>
      </c>
      <c r="AX22" s="31" t="n"/>
      <c r="AY22" s="1409" t="n">
        <v>3413.09</v>
      </c>
      <c r="AZ22" s="31" t="n"/>
      <c r="BA22" s="1409" t="n">
        <v>3649.8</v>
      </c>
      <c r="BB22" s="31" t="n"/>
      <c r="BC22" s="1409" t="n">
        <v>3593.65</v>
      </c>
      <c r="BD22" s="31" t="n"/>
      <c r="BE22" s="1409" t="n">
        <v>3624.97</v>
      </c>
      <c r="BF22" s="31" t="n"/>
      <c r="BG22" s="1409" t="n">
        <v>3352.16</v>
      </c>
      <c r="BH22" s="31" t="n"/>
      <c r="BI22" s="1409" t="n">
        <v>3129.6</v>
      </c>
      <c r="BJ22" s="31" t="n"/>
      <c r="BK22" s="1409" t="n">
        <v>3290.96</v>
      </c>
      <c r="BL22" s="31" t="n"/>
      <c r="BM22" s="1409" t="n">
        <v>3467.4</v>
      </c>
      <c r="BN22" s="32" t="n"/>
      <c r="BO22" s="1409" t="n">
        <v>4110.36</v>
      </c>
      <c r="BP22" s="31" t="n"/>
      <c r="BQ22" s="1409" t="n">
        <v>4091.72</v>
      </c>
      <c r="BR22" s="31" t="n"/>
      <c r="BS22" s="1409">
        <f>AU22+AW22+AY22+BA22+BC22+BE22+BG22+BI22+BK22+BM22+BO22+BQ22</f>
        <v/>
      </c>
      <c r="BT22" s="1913" t="n"/>
      <c r="BU22" s="1440" t="n"/>
      <c r="BV22" s="1914" t="n"/>
      <c r="BW22" s="1355" t="n"/>
      <c r="BX22" s="1355" t="n"/>
      <c r="BY22" s="1355" t="n"/>
      <c r="BZ22" s="1355" t="n"/>
      <c r="CA22" s="1355" t="n"/>
      <c r="CB22" s="1355" t="n"/>
      <c r="CC22" s="1355" t="n"/>
      <c r="CD22" s="1355" t="n"/>
      <c r="CE22" s="1355" t="n"/>
      <c r="CF22" s="1355" t="n"/>
      <c r="CG22" s="1355" t="n"/>
      <c r="CH22" s="1289" t="n"/>
    </row>
    <row r="23" ht="27" customHeight="1" s="21">
      <c r="A23" s="1977" t="n"/>
      <c r="B23" s="1350" t="inlineStr">
        <is>
          <t>其中城市内客运量 （万人次）</t>
        </is>
      </c>
      <c r="C23" s="1409" t="n">
        <v>1027.06</v>
      </c>
      <c r="D23" s="31">
        <f>C23/T23-1</f>
        <v/>
      </c>
      <c r="E23" s="1409" t="n">
        <v>901.15</v>
      </c>
      <c r="F23" s="31">
        <f>E23/V23-1</f>
        <v/>
      </c>
      <c r="G23" s="1409" t="n">
        <v>925.29</v>
      </c>
      <c r="H23" s="31">
        <f>G23/X23-1</f>
        <v/>
      </c>
      <c r="I23" s="1409" t="n">
        <v>1083.21</v>
      </c>
      <c r="J23" s="31">
        <f>I23/Z23-1</f>
        <v/>
      </c>
      <c r="K23" s="1409" t="n">
        <v>1055.83</v>
      </c>
      <c r="L23" s="31">
        <f>K23/AB23-1</f>
      </c>
      <c r="M23" s="1409" t="s">
        <v>23</v>
      </c>
      <c r="N23" s="31">
        <f>M23/AD23-1</f>
      </c>
      <c r="O23" s="1409" t="n">
        <v>957.12</v>
      </c>
      <c r="P23" s="31">
        <f>O23/AF23-1</f>
      </c>
      <c r="Q23" s="1409">
        <f>C23+E23+G23+I23+K23+M23+O23</f>
      </c>
      <c r="R23" s="31">
        <f>Q23/SUM(T23+V23+X23+Z23+AB23+AD23+AF23)-1</f>
      </c>
      <c r="S23" s="1915">
        <f>T23+V23+X23+Z23+AB23+AD23</f>
        <v/>
      </c>
      <c r="T23" s="1409" t="n">
        <v>1113.74</v>
      </c>
      <c r="U23" s="31">
        <f>T23/AU23-1</f>
        <v/>
      </c>
      <c r="V23" s="1409" t="n">
        <v>895.27</v>
      </c>
      <c r="W23" s="31">
        <f>V23/AW23-1</f>
        <v/>
      </c>
      <c r="X23" s="1409" t="n">
        <v>1016.02</v>
      </c>
      <c r="Y23" s="31">
        <f>X23/AY23-1</f>
        <v/>
      </c>
      <c r="Z23" s="1409" t="n">
        <v>1101.8</v>
      </c>
      <c r="AA23" s="31">
        <f>Z23/BA23-1</f>
        <v/>
      </c>
      <c r="AB23" s="1409" t="n">
        <v>1048.77</v>
      </c>
      <c r="AC23" s="31">
        <f>AB23/BC23-1</f>
        <v/>
      </c>
      <c r="AD23" s="37" t="inlineStr">
        <is>
          <t>1033.27</t>
        </is>
      </c>
      <c r="AE23" s="31">
        <f>AD23/BE23-1</f>
        <v/>
      </c>
      <c r="AF23" s="1409" t="n">
        <v>927.29</v>
      </c>
      <c r="AG23" s="31">
        <f>AF23/BG23-1</f>
        <v/>
      </c>
      <c r="AH23" s="1409" t="n">
        <v>896.77</v>
      </c>
      <c r="AI23" s="31">
        <f>AH23/BI23-1</f>
        <v/>
      </c>
      <c r="AJ23" s="1409" t="n">
        <v>986.13</v>
      </c>
      <c r="AK23" s="31">
        <f>AJ23/BK23-1</f>
        <v/>
      </c>
      <c r="AL23" s="1409" t="n">
        <v>994.84</v>
      </c>
      <c r="AM23" s="31">
        <f>AL23/BM23-1</f>
        <v/>
      </c>
      <c r="AN23" s="1409" t="n">
        <v>1086.66</v>
      </c>
      <c r="AO23" s="31">
        <f>AN23/BO23-1</f>
        <v/>
      </c>
      <c r="AP23" s="1409" t="n">
        <v>1037.18</v>
      </c>
      <c r="AQ23" s="31">
        <f>AP23/BQ23-1</f>
        <v/>
      </c>
      <c r="AR23" s="1409">
        <f>T23+V23+X23+Z23+AB23+AD23+AF23+AH23+AJ23+AL23+AN23+AP23</f>
      </c>
      <c r="AS23" s="31">
        <f>AR23/(AU23+AW23+AY23+BA23+BC23+BE23+BG23+BI23+BK23+BM23+BO23+BQ23)-1</f>
        <v/>
      </c>
      <c r="AT23" s="1289" t="n"/>
      <c r="AU23" s="1409" t="n">
        <v>1073.58</v>
      </c>
      <c r="AV23" s="31" t="n"/>
      <c r="AW23" s="1409" t="n">
        <v>877.5599999999999</v>
      </c>
      <c r="AX23" s="31" t="n"/>
      <c r="AY23" s="1409" t="n">
        <v>1024.02</v>
      </c>
      <c r="AZ23" s="31" t="n"/>
      <c r="BA23" s="1409" t="n">
        <v>1117.26</v>
      </c>
      <c r="BB23" s="31" t="n"/>
      <c r="BC23" s="1409" t="n">
        <v>1078.58</v>
      </c>
      <c r="BD23" s="31" t="n"/>
      <c r="BE23" s="1409" t="n">
        <v>1095.5</v>
      </c>
      <c r="BF23" s="31" t="n"/>
      <c r="BG23" s="1409" t="n">
        <v>1021.15</v>
      </c>
      <c r="BH23" s="31">
        <f>BG23/CB23-1</f>
        <v/>
      </c>
      <c r="BI23" s="1409" t="n">
        <v>937.16</v>
      </c>
      <c r="BJ23" s="31">
        <f>BI23/CC23-1</f>
        <v/>
      </c>
      <c r="BK23" s="1409" t="n">
        <v>992.79</v>
      </c>
      <c r="BL23" s="31">
        <f>BK23/CD23-1</f>
        <v/>
      </c>
      <c r="BM23" s="1409" t="n">
        <v>1037.96</v>
      </c>
      <c r="BN23" s="31">
        <f>BM23/CE23-1</f>
        <v/>
      </c>
      <c r="BO23" s="1409" t="n">
        <v>1133.98</v>
      </c>
      <c r="BP23" s="31">
        <f>BO23/CF23-1</f>
        <v/>
      </c>
      <c r="BQ23" s="1409" t="n">
        <v>1105.43</v>
      </c>
      <c r="BR23" s="31">
        <f>BQ23/CG23-1</f>
        <v/>
      </c>
      <c r="BS23" s="1409">
        <f>AU23+AW23+AY23+BA23+BC23+BE23+BG23+BI23+BK23+BM23+BO23+BQ23</f>
        <v/>
      </c>
      <c r="BT23" s="1913" t="n"/>
      <c r="BU23" s="1440" t="n"/>
      <c r="BV23" s="1920" t="n"/>
      <c r="BW23" s="1291" t="n"/>
      <c r="BX23" s="1291" t="n"/>
      <c r="BY23" s="1291" t="n"/>
      <c r="BZ23" s="1291" t="n"/>
      <c r="CA23" s="1291" t="n"/>
      <c r="CB23" s="1417" t="n">
        <v>1024.37</v>
      </c>
      <c r="CC23" s="1417" t="n">
        <v>988.92</v>
      </c>
      <c r="CD23" s="1417" t="n">
        <v>1081.51</v>
      </c>
      <c r="CE23" s="1417" t="n">
        <v>1119.18</v>
      </c>
      <c r="CF23" s="1417" t="n">
        <v>1192.43</v>
      </c>
      <c r="CG23" s="1417" t="n">
        <v>1105.79</v>
      </c>
      <c r="CH23" s="1409">
        <f>BV23+BW23+BX23+BY23+BZ23+CA23+CB23+CC23+CD23+CE23+CF23+CG23</f>
        <v/>
      </c>
    </row>
    <row r="24" ht="27" customHeight="1" s="21">
      <c r="A24" s="1954" t="n"/>
      <c r="B24" s="1350" t="inlineStr">
        <is>
          <t>其中城市内旅客周转量  (万人公里)</t>
        </is>
      </c>
      <c r="C24" s="1409" t="n">
        <v>3171.83</v>
      </c>
      <c r="D24" s="31">
        <f>C24/T24-1</f>
        <v/>
      </c>
      <c r="E24" s="1409" t="n">
        <v>2792.81</v>
      </c>
      <c r="F24" s="31">
        <f>E24/V24-1</f>
        <v/>
      </c>
      <c r="G24" s="1290" t="inlineStr">
        <is>
          <t>2887.33</t>
        </is>
      </c>
      <c r="H24" s="31">
        <f>G24/X24-1</f>
        <v/>
      </c>
      <c r="I24" s="1409" t="n">
        <v>3309.77</v>
      </c>
      <c r="J24" s="31">
        <f>I24/Z24-1</f>
        <v/>
      </c>
      <c r="K24" s="1409" t="n">
        <v>3316.89</v>
      </c>
      <c r="L24" s="31">
        <f>K24/AB24-1</f>
      </c>
      <c r="M24" s="1409" t="s">
        <v>24</v>
      </c>
      <c r="N24" s="31">
        <f>M24/AD24-1</f>
      </c>
      <c r="O24" s="1409" t="n">
        <v>2992.97</v>
      </c>
      <c r="P24" s="31">
        <f>O24/AF24-1</f>
      </c>
      <c r="Q24" s="1409">
        <f>C24+E24+G24+I24+K24+M24+O24</f>
      </c>
      <c r="R24" s="31">
        <f>Q24/SUM(T24+V24+X24+Z24+AB24+AD24+AF24)-1</f>
      </c>
      <c r="S24" s="1915">
        <f>T24+V24+X24+Z24+AB24+AD24</f>
        <v/>
      </c>
      <c r="T24" s="1409" t="n">
        <v>3416.48</v>
      </c>
      <c r="U24" s="31">
        <f>T24/AU24-1</f>
        <v/>
      </c>
      <c r="V24" s="1409" t="n">
        <v>2797.87</v>
      </c>
      <c r="W24" s="31">
        <f>V24/AW24-1</f>
        <v/>
      </c>
      <c r="X24" s="1409" t="n">
        <v>3193.08</v>
      </c>
      <c r="Y24" s="31">
        <f>X24/AY24-1</f>
        <v/>
      </c>
      <c r="Z24" s="1409" t="n">
        <v>3399.17</v>
      </c>
      <c r="AA24" s="31">
        <f>Z24/BA24-1</f>
        <v/>
      </c>
      <c r="AB24" s="1409" t="n">
        <v>3295.06</v>
      </c>
      <c r="AC24" s="31">
        <f>AB24/BC24-1</f>
        <v/>
      </c>
      <c r="AD24" s="37" t="inlineStr">
        <is>
          <t>3220.72</t>
        </is>
      </c>
      <c r="AE24" s="31">
        <f>AD24/BE24-1</f>
        <v/>
      </c>
      <c r="AF24" s="1409" t="n">
        <v>2873.61</v>
      </c>
      <c r="AG24" s="31">
        <f>AF24/BG24-1</f>
        <v/>
      </c>
      <c r="AH24" s="1409" t="n">
        <v>2788.65</v>
      </c>
      <c r="AI24" s="31">
        <f>AH24/BI24-1</f>
        <v/>
      </c>
      <c r="AJ24" s="1409" t="n">
        <v>3080.6</v>
      </c>
      <c r="AK24" s="31">
        <f>AJ24/BK24-1</f>
        <v/>
      </c>
      <c r="AL24" s="1409" t="n">
        <v>3123.47</v>
      </c>
      <c r="AM24" s="31">
        <f>AL24/BM24-1</f>
        <v/>
      </c>
      <c r="AN24" s="1409" t="n">
        <v>3361.92</v>
      </c>
      <c r="AO24" s="31">
        <f>AN24/BO24-1</f>
        <v/>
      </c>
      <c r="AP24" s="1409" t="n">
        <v>3191.37</v>
      </c>
      <c r="AQ24" s="31">
        <f>AP24/BQ24-1</f>
        <v/>
      </c>
      <c r="AR24" s="1409">
        <f>T24+V24+X24+Z24+AB24+AD24+AF24+AH24+AJ24+AL24+AN24+AP24</f>
      </c>
      <c r="AS24" s="31">
        <f>AR24/(AU24+AW24+AY24+BA24+BC24+BE24+BG24+BI24+BK24+BM24+BO24+BQ24)-1</f>
        <v/>
      </c>
      <c r="AT24" s="1289" t="n"/>
      <c r="AU24" s="1409" t="n">
        <v>3241.9</v>
      </c>
      <c r="AV24" s="31" t="n"/>
      <c r="AW24" s="1409" t="n">
        <v>2670.67</v>
      </c>
      <c r="AX24" s="31" t="n"/>
      <c r="AY24" s="1409" t="n">
        <v>3132.55</v>
      </c>
      <c r="AZ24" s="31" t="n"/>
      <c r="BA24" s="1409" t="n">
        <v>3368.6</v>
      </c>
      <c r="BB24" s="31" t="n"/>
      <c r="BC24" s="1409" t="n">
        <v>3280.15</v>
      </c>
      <c r="BD24" s="31" t="n"/>
      <c r="BE24" s="1409" t="n">
        <v>3314.4</v>
      </c>
      <c r="BF24" s="31" t="n"/>
      <c r="BG24" s="1409" t="n">
        <v>3086.51</v>
      </c>
      <c r="BH24" s="31" t="n"/>
      <c r="BI24" s="1409" t="n">
        <v>2847.1</v>
      </c>
      <c r="BJ24" s="31" t="n"/>
      <c r="BK24" s="1409" t="n">
        <v>3013.33</v>
      </c>
      <c r="BL24" s="31" t="n"/>
      <c r="BM24" s="1409" t="n">
        <v>3165.52</v>
      </c>
      <c r="BN24" s="32" t="n"/>
      <c r="BO24" s="1409" t="n">
        <v>3437.39</v>
      </c>
      <c r="BP24" s="31" t="n"/>
      <c r="BQ24" s="1409" t="n">
        <v>3383.17</v>
      </c>
      <c r="BR24" s="31" t="n"/>
      <c r="BS24" s="1409">
        <f>AU24+AW24+AY24+BA24+BC24+BE24+BG24+BI24+BK24+BM24+BO24+BQ24</f>
        <v/>
      </c>
      <c r="BT24" s="1913" t="n"/>
      <c r="BU24" s="1440" t="n"/>
      <c r="BV24" s="1920" t="n"/>
      <c r="BW24" s="1291" t="n"/>
      <c r="BX24" s="1291" t="n"/>
      <c r="BY24" s="1291" t="n"/>
      <c r="BZ24" s="1291" t="n"/>
      <c r="CA24" s="1291" t="n"/>
      <c r="CB24" s="1291" t="n"/>
      <c r="CC24" s="1291" t="n"/>
      <c r="CD24" s="1291" t="n"/>
      <c r="CE24" s="1291" t="n"/>
      <c r="CF24" s="1291" t="n"/>
      <c r="CG24" s="1291" t="n"/>
      <c r="CH24" s="1289" t="n"/>
    </row>
    <row r="25" ht="27" customFormat="1" customHeight="1" s="191">
      <c r="A25" s="1358" t="inlineStr">
        <is>
          <t>襄阳市</t>
        </is>
      </c>
      <c r="B25" s="1350" t="inlineStr">
        <is>
          <t>客运量           （万人次）</t>
        </is>
      </c>
      <c r="C25" s="1409" t="n">
        <v>1425.31</v>
      </c>
      <c r="D25" s="31">
        <f>C25/T25-1</f>
        <v/>
      </c>
      <c r="E25" s="1409" t="n">
        <v>1458.54</v>
      </c>
      <c r="F25" s="31">
        <f>E25/V25-1</f>
        <v/>
      </c>
      <c r="G25" s="1409" t="n">
        <v>1423.17</v>
      </c>
      <c r="H25" s="31">
        <f>G25/X25-1</f>
        <v/>
      </c>
      <c r="I25" s="1409" t="n">
        <v>1428.4</v>
      </c>
      <c r="J25" s="31">
        <f>I25/Z25-1</f>
        <v/>
      </c>
      <c r="K25" s="1409" t="n">
        <v>1507.8</v>
      </c>
      <c r="L25" s="31">
        <f>K25/AB25-1</f>
      </c>
      <c r="M25" s="1409" t="s">
        <v>25</v>
      </c>
      <c r="N25" s="31">
        <f>M25/AD25-1</f>
      </c>
      <c r="O25" s="1409" t="n">
        <v>1334.93</v>
      </c>
      <c r="P25" s="31">
        <f>O25/AF25-1</f>
      </c>
      <c r="Q25" s="1736">
        <f>C25+E25+G25+I25+K25+M25+O25</f>
      </c>
      <c r="R25" s="76">
        <f>Q25/SUM(T25+V25+X25+Z25+AB25+AD25+AF25)-1</f>
      </c>
      <c r="S25" s="1915">
        <f>T25+V25+X25+Z25+AB25+AD25</f>
        <v/>
      </c>
      <c r="T25" s="1409" t="n">
        <v>1928.91</v>
      </c>
      <c r="U25" s="31">
        <f>T25/AU25-1</f>
        <v/>
      </c>
      <c r="V25" s="1409" t="n">
        <v>1676.38</v>
      </c>
      <c r="W25" s="31">
        <f>V25/AW25-1</f>
        <v/>
      </c>
      <c r="X25" s="1409" t="n">
        <v>1573.54</v>
      </c>
      <c r="Y25" s="31">
        <f>X25/AY25-1</f>
        <v/>
      </c>
      <c r="Z25" s="1409" t="n">
        <v>1419.42</v>
      </c>
      <c r="AA25" s="31">
        <f>Z25/BA25-1</f>
        <v/>
      </c>
      <c r="AB25" s="1409" t="n">
        <v>1538.95</v>
      </c>
      <c r="AC25" s="31">
        <f>AB25/BC25-1</f>
        <v/>
      </c>
      <c r="AD25" s="37" t="inlineStr">
        <is>
          <t>1413.31</t>
        </is>
      </c>
      <c r="AE25" s="31">
        <f>AD25/BE25-1</f>
        <v/>
      </c>
      <c r="AF25" s="1409" t="n">
        <v>1376.51</v>
      </c>
      <c r="AG25" s="31">
        <f>AF25/BG25-1</f>
        <v/>
      </c>
      <c r="AH25" s="1409" t="n">
        <v>1424.28</v>
      </c>
      <c r="AI25" s="31">
        <f>AH25/BI25-1</f>
        <v/>
      </c>
      <c r="AJ25" s="1409" t="n">
        <v>1394.85</v>
      </c>
      <c r="AK25" s="31">
        <f>AJ25/BK25-1</f>
        <v/>
      </c>
      <c r="AL25" s="1409" t="n">
        <v>1508.55</v>
      </c>
      <c r="AM25" s="31">
        <f>AL25/BM25-1</f>
        <v/>
      </c>
      <c r="AN25" s="1409" t="n">
        <v>1713.97</v>
      </c>
      <c r="AO25" s="31">
        <f>AN25/BO25-1</f>
        <v/>
      </c>
      <c r="AP25" s="1409" t="n">
        <v>1302.99</v>
      </c>
      <c r="AQ25" s="31">
        <f>AP25/BQ25-1</f>
        <v/>
      </c>
      <c r="AR25" s="1409">
        <f>T25+V25+X25+Z25+AB25+AD25+AF25+AH25+AJ25+AL25+AN25+AP25</f>
      </c>
      <c r="AS25" s="31">
        <f>AR25/(AU25+AW25+AY25+BA25+BC25+BE25+BG25+BI25+BK25+BM25+BO25+BQ25)-1</f>
        <v/>
      </c>
      <c r="AT25" s="1352" t="n"/>
      <c r="AU25" s="1915" t="n">
        <v>1951.69</v>
      </c>
      <c r="AV25" s="32">
        <f>AU25/BV25-1</f>
        <v/>
      </c>
      <c r="AW25" s="1915" t="n">
        <v>1675.83</v>
      </c>
      <c r="AX25" s="32">
        <f>AW25/BW25-1</f>
        <v/>
      </c>
      <c r="AY25" s="1915" t="n">
        <v>1537.83</v>
      </c>
      <c r="AZ25" s="32">
        <f>AY25/BX25-1</f>
        <v/>
      </c>
      <c r="BA25" s="1915" t="n">
        <v>1624.94</v>
      </c>
      <c r="BB25" s="32">
        <f>BA25/BY25-1</f>
        <v/>
      </c>
      <c r="BC25" s="1915" t="n">
        <v>1726.38</v>
      </c>
      <c r="BD25" s="32">
        <f>BC25/BZ25-1</f>
        <v/>
      </c>
      <c r="BE25" s="1915" t="n">
        <v>1625.89</v>
      </c>
      <c r="BF25" s="32">
        <f>BE25/CA25-1</f>
        <v/>
      </c>
      <c r="BG25" s="1915" t="n">
        <v>1590.39</v>
      </c>
      <c r="BH25" s="32">
        <f>BG25/CB25-1</f>
        <v/>
      </c>
      <c r="BI25" s="1915" t="n">
        <v>1603.18</v>
      </c>
      <c r="BJ25" s="32">
        <f>BI25/CC25-1</f>
        <v/>
      </c>
      <c r="BK25" s="1915" t="n">
        <v>1615.18</v>
      </c>
      <c r="BL25" s="32">
        <f>BK25/CD25-1</f>
        <v/>
      </c>
      <c r="BM25" s="1915" t="n">
        <v>1752.2</v>
      </c>
      <c r="BN25" s="32">
        <f>BM25/CE25-1</f>
        <v/>
      </c>
      <c r="BO25" s="1915" t="n">
        <v>1982.39</v>
      </c>
      <c r="BP25" s="32">
        <f>BO25/CF25-1</f>
        <v/>
      </c>
      <c r="BQ25" s="1915" t="n">
        <v>2743.97</v>
      </c>
      <c r="BR25" s="32">
        <f>BQ25/CG25-1</f>
        <v/>
      </c>
      <c r="BS25" s="1915">
        <f>AU25+AW25+AY25+BA25+BC25+BE25+BG25+BI25+BK25+BM25+BO25+BQ25</f>
        <v/>
      </c>
      <c r="BT25" s="1909">
        <f>BS25/CH25-1</f>
        <v/>
      </c>
      <c r="BU25" s="1910" t="n"/>
      <c r="BV25" s="1918" t="n">
        <v>1347.14</v>
      </c>
      <c r="BW25" s="1919" t="n">
        <v>1579.9</v>
      </c>
      <c r="BX25" s="1919" t="n">
        <v>1656.9</v>
      </c>
      <c r="BY25" s="1919" t="n">
        <v>1850.2</v>
      </c>
      <c r="BZ25" s="1919" t="n">
        <v>1909.84</v>
      </c>
      <c r="CA25" s="1919" t="n">
        <v>1678.1</v>
      </c>
      <c r="CB25" s="1919" t="n">
        <v>1654.37</v>
      </c>
      <c r="CC25" s="1919" t="n">
        <v>1608.73</v>
      </c>
      <c r="CD25" s="1919" t="n">
        <v>1724.49</v>
      </c>
      <c r="CE25" s="1919" t="n">
        <v>1964.17</v>
      </c>
      <c r="CF25" s="1919" t="n">
        <v>2235.95</v>
      </c>
      <c r="CG25" s="1919" t="n">
        <v>2486.3</v>
      </c>
      <c r="CH25" s="1915">
        <f>BV25+BW25+BX25+BY25+BZ25+CA25+CB25+CC25+CD25+CE25+CF25+CG25</f>
        <v/>
      </c>
    </row>
    <row r="26" ht="27" customHeight="1" s="21">
      <c r="A26" s="1977" t="n"/>
      <c r="B26" s="1350" t="inlineStr">
        <is>
          <t>旅客周转量       （万人公里）</t>
        </is>
      </c>
      <c r="C26" s="1409" t="n">
        <v>9341.85</v>
      </c>
      <c r="D26" s="31">
        <f>C26/T26-1</f>
        <v/>
      </c>
      <c r="E26" s="1409" t="n">
        <v>9630.99</v>
      </c>
      <c r="F26" s="31">
        <f>E26/V26-1</f>
        <v/>
      </c>
      <c r="G26" s="1409" t="n">
        <v>9380.25</v>
      </c>
      <c r="H26" s="31">
        <f>G26/X26-1</f>
        <v/>
      </c>
      <c r="I26" s="1409" t="n">
        <v>9385.309999999999</v>
      </c>
      <c r="J26" s="31">
        <f>I26/Z26-1</f>
        <v/>
      </c>
      <c r="K26" s="1409" t="n">
        <v>9890.45</v>
      </c>
      <c r="L26" s="31">
        <f>K26/AB26-1</f>
      </c>
      <c r="M26" s="1409" t="s">
        <v>26</v>
      </c>
      <c r="N26" s="31">
        <f>M26/AD26-1</f>
      </c>
      <c r="O26" s="1409" t="n">
        <v>8785.7</v>
      </c>
      <c r="P26" s="31">
        <f>O26/AF26-1</f>
      </c>
      <c r="Q26" s="1409">
        <f>C26+E26+G26+I26+K26+M26+O26</f>
      </c>
      <c r="R26" s="31">
        <f>Q26/SUM(T26+V26+X26+Z26+AB26+AD26+AF26)-1</f>
      </c>
      <c r="S26" s="1915">
        <f>T26+V26+X26+Z26+AB26+AD26</f>
        <v/>
      </c>
      <c r="T26" s="1409" t="n">
        <v>12444.28</v>
      </c>
      <c r="U26" s="31">
        <f>T26/AU26-1</f>
        <v/>
      </c>
      <c r="V26" s="1409" t="n">
        <v>10871.74</v>
      </c>
      <c r="W26" s="31">
        <f>V26/AU26-1</f>
        <v/>
      </c>
      <c r="X26" s="1409" t="n">
        <v>10306.78</v>
      </c>
      <c r="Y26" s="31">
        <f>X26/AW26-1</f>
        <v/>
      </c>
      <c r="Z26" s="1409" t="n">
        <v>9336.59</v>
      </c>
      <c r="AA26" s="31">
        <f>Z26/AY26-1</f>
        <v/>
      </c>
      <c r="AB26" s="1409" t="n">
        <v>10078.69</v>
      </c>
      <c r="AC26" s="31">
        <f>AB26/BA26-1</f>
        <v/>
      </c>
      <c r="AD26" s="37" t="inlineStr">
        <is>
          <t>9277.11</t>
        </is>
      </c>
      <c r="AE26" s="31">
        <f>AD26/BE26-1</f>
        <v/>
      </c>
      <c r="AF26" s="1409" t="n">
        <v>9053.52</v>
      </c>
      <c r="AG26" s="31">
        <f>AF26/BG26-1</f>
        <v/>
      </c>
      <c r="AH26" s="1409" t="n">
        <v>9245.5</v>
      </c>
      <c r="AI26" s="31">
        <f>AH26/BI26-1</f>
        <v/>
      </c>
      <c r="AJ26" s="1409" t="n">
        <v>9045.51</v>
      </c>
      <c r="AK26" s="31">
        <f>AJ26/BK26-1</f>
        <v/>
      </c>
      <c r="AL26" s="1409" t="n">
        <v>9781.77</v>
      </c>
      <c r="AM26" s="31">
        <f>AL26/BM26-1</f>
        <v/>
      </c>
      <c r="AN26" s="1409" t="n">
        <v>11097.2</v>
      </c>
      <c r="AO26" s="31">
        <f>AN26/BO26-1</f>
        <v/>
      </c>
      <c r="AP26" s="1409" t="n">
        <v>8553.34</v>
      </c>
      <c r="AQ26" s="31">
        <f>AP26/BQ26-1</f>
        <v/>
      </c>
      <c r="AR26" s="1409">
        <f>T26+V26+X26+Z26+AB26+AD26+AF26+AH26+AJ26+AL26+AN26+AP26</f>
      </c>
      <c r="AS26" s="31">
        <f>AR26/(AU26+AW26+AY26+BA26+BC26+BE26+BG26+BI26+BK26+BM26+BO26+BQ26)-1</f>
        <v/>
      </c>
      <c r="AT26" s="1289" t="n"/>
      <c r="AU26" s="1409" t="n">
        <v>12588.93</v>
      </c>
      <c r="AV26" s="31" t="n"/>
      <c r="AW26" s="1409" t="n">
        <v>10841.23</v>
      </c>
      <c r="AX26" s="31" t="n"/>
      <c r="AY26" s="1409" t="n">
        <v>9963.389999999999</v>
      </c>
      <c r="AZ26" s="31" t="n"/>
      <c r="BA26" s="1409" t="n">
        <v>10525.06</v>
      </c>
      <c r="BB26" s="31" t="n"/>
      <c r="BC26" s="1409" t="n">
        <v>11144.07</v>
      </c>
      <c r="BD26" s="31" t="n"/>
      <c r="BE26" s="1409" t="n">
        <v>10532.78</v>
      </c>
      <c r="BF26" s="31" t="n"/>
      <c r="BG26" s="1409" t="n">
        <v>10304.94</v>
      </c>
      <c r="BH26" s="31" t="n"/>
      <c r="BI26" s="1409" t="n">
        <v>10367.59</v>
      </c>
      <c r="BJ26" s="31" t="n"/>
      <c r="BK26" s="1409" t="n">
        <v>10446.46</v>
      </c>
      <c r="BL26" s="31" t="n"/>
      <c r="BM26" s="1409" t="n">
        <v>11318.22</v>
      </c>
      <c r="BN26" s="32" t="n"/>
      <c r="BO26" s="1409" t="n">
        <v>12729.91</v>
      </c>
      <c r="BP26" s="31" t="n"/>
      <c r="BQ26" s="1409" t="n">
        <v>17479.21</v>
      </c>
      <c r="BR26" s="31" t="n"/>
      <c r="BS26" s="1409">
        <f>AU26+AW26+AY26+BA26+BC26+BE26+BG26+BI26+BK26+BM26+BO26+BQ26</f>
        <v/>
      </c>
      <c r="BT26" s="1913" t="n"/>
      <c r="BU26" s="1440" t="n"/>
      <c r="BV26" s="1914" t="n"/>
      <c r="BW26" s="1355" t="n"/>
      <c r="BX26" s="1355" t="n"/>
      <c r="BY26" s="1355" t="n"/>
      <c r="BZ26" s="1355" t="n"/>
      <c r="CA26" s="1355" t="n"/>
      <c r="CB26" s="1355" t="n"/>
      <c r="CC26" s="1355" t="n"/>
      <c r="CD26" s="1355" t="n"/>
      <c r="CE26" s="1355" t="n"/>
      <c r="CF26" s="1355" t="n"/>
      <c r="CG26" s="1355" t="n"/>
      <c r="CH26" s="1289" t="n"/>
    </row>
    <row r="27" ht="27" customHeight="1" s="21">
      <c r="A27" s="1977" t="n"/>
      <c r="B27" s="1350" t="inlineStr">
        <is>
          <t>其中城市内客运量 （万人次）</t>
        </is>
      </c>
      <c r="C27" s="1409" t="n">
        <v>1249.41</v>
      </c>
      <c r="D27" s="31">
        <f>C27/T27-1</f>
        <v/>
      </c>
      <c r="E27" s="1409" t="n">
        <v>1268.04</v>
      </c>
      <c r="F27" s="31">
        <f>E27/V27-1</f>
        <v/>
      </c>
      <c r="G27" s="1409" t="n">
        <v>1241.11</v>
      </c>
      <c r="H27" s="31">
        <f>G27/X27-1</f>
        <v/>
      </c>
      <c r="I27" s="1409" t="n">
        <v>1243.94</v>
      </c>
      <c r="J27" s="31">
        <f>I27/Z27-1</f>
        <v/>
      </c>
      <c r="K27" s="1409" t="n">
        <v>1315.28</v>
      </c>
      <c r="L27" s="31">
        <f>K27/AB27-1</f>
      </c>
      <c r="M27" s="1409" t="s">
        <v>27</v>
      </c>
      <c r="N27" s="31">
        <f>M27/AD27-1</f>
      </c>
      <c r="O27" s="1409" t="n">
        <v>1161.92</v>
      </c>
      <c r="P27" s="31">
        <f>O27/AF27-1</f>
      </c>
      <c r="Q27" s="1409">
        <f>C27+E27+G27+I27+K27+M27+O27</f>
      </c>
      <c r="R27" s="31">
        <f>Q27/SUM(T27+V27+X27+Z27+AB27+AD27+AF27)-1</f>
      </c>
      <c r="S27" s="1915">
        <f>T27+V27+X27+Z27+AB27+AD27</f>
        <v/>
      </c>
      <c r="T27" s="1409" t="n">
        <v>1867.65</v>
      </c>
      <c r="U27" s="31">
        <f>T27/AU27-1</f>
        <v/>
      </c>
      <c r="V27" s="1409" t="n">
        <v>1614.17</v>
      </c>
      <c r="W27" s="31">
        <f>V27/AW27-1</f>
        <v/>
      </c>
      <c r="X27" s="1409" t="n">
        <v>1433.56</v>
      </c>
      <c r="Y27" s="31">
        <f>X27/AY27-1</f>
        <v/>
      </c>
      <c r="Z27" s="1409" t="n">
        <v>1278.01</v>
      </c>
      <c r="AA27" s="31">
        <f>Z27/BA27-1</f>
        <v/>
      </c>
      <c r="AB27" s="1409" t="n">
        <v>1336.8</v>
      </c>
      <c r="AC27" s="31">
        <f>AB27/BC27-1</f>
        <v/>
      </c>
      <c r="AD27" s="37" t="inlineStr">
        <is>
          <t>1227.40</t>
        </is>
      </c>
      <c r="AE27" s="31">
        <f>AD27/BE27-1</f>
        <v/>
      </c>
      <c r="AF27" s="1409" t="n">
        <v>1189.59</v>
      </c>
      <c r="AG27" s="31">
        <f>AF27/BG27-1</f>
        <v/>
      </c>
      <c r="AH27" s="1409" t="n">
        <v>1236.21</v>
      </c>
      <c r="AI27" s="31">
        <f>AH27/BI27-1</f>
        <v/>
      </c>
      <c r="AJ27" s="1409" t="n">
        <v>1215.65</v>
      </c>
      <c r="AK27" s="31">
        <f>AJ27/BK27-1</f>
        <v/>
      </c>
      <c r="AL27" s="1409" t="n">
        <v>1313.09</v>
      </c>
      <c r="AM27" s="31">
        <f>AL27/BM27-1</f>
        <v/>
      </c>
      <c r="AN27" s="1409" t="n">
        <v>1536.86</v>
      </c>
      <c r="AO27" s="31">
        <f>AN27/BO27-1</f>
        <v/>
      </c>
      <c r="AP27" s="1409" t="n">
        <v>1128.62</v>
      </c>
      <c r="AQ27" s="31">
        <f>AP27/BQ27-1</f>
        <v/>
      </c>
      <c r="AR27" s="1409">
        <f>T27+V27+X27+Z27+AB27+AD27+AF27+AH27+AJ27+AL27+AN27+AP27</f>
      </c>
      <c r="AS27" s="31">
        <f>AR27/(AU27+AW27+AY27+BA27+BC27+BE27+BG27+BI27+BK27+BM27+BO27+BQ27)-1</f>
        <v/>
      </c>
      <c r="AT27" s="1289" t="n"/>
      <c r="AU27" s="1409" t="n">
        <v>1874.24</v>
      </c>
      <c r="AV27" s="31" t="n"/>
      <c r="AW27" s="1409" t="n">
        <v>1601.23</v>
      </c>
      <c r="AX27" s="31" t="n"/>
      <c r="AY27" s="1409" t="n">
        <v>1470.69</v>
      </c>
      <c r="AZ27" s="31" t="n"/>
      <c r="BA27" s="1409" t="n">
        <v>1558.78</v>
      </c>
      <c r="BB27" s="31" t="n"/>
      <c r="BC27" s="1409" t="n">
        <v>1661.61</v>
      </c>
      <c r="BD27" s="31" t="n"/>
      <c r="BE27" s="1409" t="n">
        <v>1561.31</v>
      </c>
      <c r="BF27" s="31" t="n"/>
      <c r="BG27" s="1409" t="n">
        <v>1525.11</v>
      </c>
      <c r="BH27" s="31">
        <f>BG27/CB27-1</f>
        <v/>
      </c>
      <c r="BI27" s="1409" t="n">
        <v>1541.2</v>
      </c>
      <c r="BJ27" s="31">
        <f>BI27/CC27-1</f>
        <v/>
      </c>
      <c r="BK27" s="1409" t="n">
        <v>1554.74</v>
      </c>
      <c r="BL27" s="31">
        <f>BK27/CD27-1</f>
        <v/>
      </c>
      <c r="BM27" s="1409" t="n">
        <v>1688.49</v>
      </c>
      <c r="BN27" s="31">
        <f>BM27/CE27-1</f>
        <v/>
      </c>
      <c r="BO27" s="1409" t="n">
        <v>1924.15</v>
      </c>
      <c r="BP27" s="31">
        <f>BO27/CF27-1</f>
        <v/>
      </c>
      <c r="BQ27" s="1409" t="n">
        <v>2685.98</v>
      </c>
      <c r="BR27" s="31">
        <f>BQ27/CG27-1</f>
        <v/>
      </c>
      <c r="BS27" s="1409">
        <f>AU27+AW27+AY27+BA27+BC27+BE27+BG27+BI27+BK27+BM27+BO27+BQ27</f>
        <v/>
      </c>
      <c r="BT27" s="1913" t="n"/>
      <c r="BU27" s="1440" t="n"/>
      <c r="BV27" s="1920" t="n"/>
      <c r="BW27" s="1291" t="n"/>
      <c r="BX27" s="1291" t="n"/>
      <c r="BY27" s="1291" t="n"/>
      <c r="BZ27" s="1291" t="n"/>
      <c r="CA27" s="1291" t="n"/>
      <c r="CB27" s="1417" t="n">
        <v>1578.89</v>
      </c>
      <c r="CC27" s="1417" t="n">
        <v>1533.97</v>
      </c>
      <c r="CD27" s="1417" t="n">
        <v>1655.9</v>
      </c>
      <c r="CE27" s="1417" t="n">
        <v>1893.27</v>
      </c>
      <c r="CF27" s="1417" t="n">
        <v>2166.42</v>
      </c>
      <c r="CG27" s="1417" t="n">
        <v>2423.64</v>
      </c>
      <c r="CH27" s="1409">
        <f>BV27+BW27+BX27+BY27+BZ27+CA27+CB27+CC27+CD27+CE27+CF27+CG27</f>
        <v/>
      </c>
    </row>
    <row r="28" ht="27" customHeight="1" s="21">
      <c r="A28" s="1954" t="n"/>
      <c r="B28" s="1350" t="inlineStr">
        <is>
          <t>其中城市内旅客周转量  (万人公里)</t>
        </is>
      </c>
      <c r="C28" s="1409" t="n">
        <v>6222.45</v>
      </c>
      <c r="D28" s="31">
        <f>C28/T28-1</f>
        <v/>
      </c>
      <c r="E28" s="1409" t="n">
        <v>6321.48</v>
      </c>
      <c r="F28" s="31">
        <f>E28/V28-1</f>
        <v/>
      </c>
      <c r="G28" s="1290" t="inlineStr">
        <is>
          <t>6177.57</t>
        </is>
      </c>
      <c r="H28" s="31">
        <f>G28/X28-1</f>
        <v/>
      </c>
      <c r="I28" s="1409" t="n">
        <v>6186.16</v>
      </c>
      <c r="J28" s="31">
        <f>I28/Z28-1</f>
        <v/>
      </c>
      <c r="K28" s="1409" t="n">
        <v>6547.17</v>
      </c>
      <c r="L28" s="31">
        <f>K28/AB28-1</f>
      </c>
      <c r="M28" s="1409" t="s">
        <v>28</v>
      </c>
      <c r="N28" s="31">
        <f>M28/AD28-1</f>
      </c>
      <c r="O28" s="1409" t="n">
        <v>5784.56</v>
      </c>
      <c r="P28" s="31">
        <f>O28/AF28-1</f>
      </c>
      <c r="Q28" s="1409">
        <f>C28+E28+G28+I28+K28+M28+O28</f>
      </c>
      <c r="R28" s="31">
        <f>Q28/SUM(T28+V28+X28+Z28+AB28+AD28+AF28)-1</f>
      </c>
      <c r="S28" s="1915">
        <f>T28+V28+X28+Z28+AB28+AD28</f>
        <v/>
      </c>
      <c r="T28" s="1409" t="n">
        <v>11418.98</v>
      </c>
      <c r="U28" s="31">
        <f>T28/AU28-1</f>
        <v/>
      </c>
      <c r="V28" s="1409" t="n">
        <v>9849.07</v>
      </c>
      <c r="W28" s="31">
        <f>V28/AW28-1</f>
        <v/>
      </c>
      <c r="X28" s="1409" t="n">
        <v>7162.09</v>
      </c>
      <c r="Y28" s="31">
        <f>X28/AY28-1</f>
        <v/>
      </c>
      <c r="Z28" s="1409" t="n">
        <v>6383.13</v>
      </c>
      <c r="AA28" s="31">
        <f>Z28/BA28-1</f>
        <v/>
      </c>
      <c r="AB28" s="1409" t="n">
        <v>6676.22</v>
      </c>
      <c r="AC28" s="31">
        <f>AB28/BC28-1</f>
        <v/>
      </c>
      <c r="AD28" s="37" t="inlineStr">
        <is>
          <t>6128.50</t>
        </is>
      </c>
      <c r="AE28" s="31">
        <f>AD28/BE28-1</f>
        <v/>
      </c>
      <c r="AF28" s="1409" t="n">
        <v>5943.99</v>
      </c>
      <c r="AG28" s="31">
        <f>AF28/BG28-1</f>
        <v/>
      </c>
      <c r="AH28" s="1409" t="n">
        <v>6141.02</v>
      </c>
      <c r="AI28" s="31">
        <f>AH28/BI28-1</f>
        <v/>
      </c>
      <c r="AJ28" s="1409" t="n">
        <v>6028.47</v>
      </c>
      <c r="AK28" s="31">
        <f>AJ28/BK28-1</f>
        <v/>
      </c>
      <c r="AL28" s="1409" t="n">
        <v>6525.47</v>
      </c>
      <c r="AM28" s="31">
        <f>AL28/BM28-1</f>
        <v/>
      </c>
      <c r="AN28" s="1409" t="n">
        <v>7639.07</v>
      </c>
      <c r="AO28" s="31">
        <f>AN28/BO28-1</f>
        <v/>
      </c>
      <c r="AP28" s="1409" t="n">
        <v>5612.81</v>
      </c>
      <c r="AQ28" s="31">
        <f>AP28/BQ28-1</f>
        <v/>
      </c>
      <c r="AR28" s="1409">
        <f>T28+V28+X28+Z28+AB28+AD28+AF28+AH28+AJ28+AL28+AN28+AP28</f>
      </c>
      <c r="AS28" s="31">
        <f>AR28/(AU28+AW28+AY28+BA28+BC28+BE28+BG28+BI28+BK28+BM28+BO28+BQ28)-1</f>
        <v/>
      </c>
      <c r="AT28" s="1289" t="n"/>
      <c r="AU28" s="1409" t="n">
        <v>11474.46</v>
      </c>
      <c r="AV28" s="31" t="n"/>
      <c r="AW28" s="1409" t="n">
        <v>9794.049999999999</v>
      </c>
      <c r="AX28" s="31" t="n"/>
      <c r="AY28" s="1409" t="n">
        <v>8988.66</v>
      </c>
      <c r="AZ28" s="31" t="n"/>
      <c r="BA28" s="1409" t="n">
        <v>9523.809999999999</v>
      </c>
      <c r="BB28" s="31" t="n"/>
      <c r="BC28" s="1409" t="n">
        <v>10165.29</v>
      </c>
      <c r="BD28" s="31" t="n"/>
      <c r="BE28" s="1409" t="n">
        <v>9536.32</v>
      </c>
      <c r="BF28" s="31" t="n"/>
      <c r="BG28" s="1409" t="n">
        <v>9317.049999999999</v>
      </c>
      <c r="BH28" s="31" t="n"/>
      <c r="BI28" s="1409" t="n">
        <v>9421.450000000001</v>
      </c>
      <c r="BJ28" s="31" t="n"/>
      <c r="BK28" s="1409" t="n">
        <v>9502.370000000001</v>
      </c>
      <c r="BL28" s="31" t="n"/>
      <c r="BM28" s="1409" t="n">
        <v>10325.5</v>
      </c>
      <c r="BN28" s="32" t="n"/>
      <c r="BO28" s="1409" t="n">
        <v>11786.52</v>
      </c>
      <c r="BP28" s="31" t="n"/>
      <c r="BQ28" s="1409" t="n">
        <v>16499.25</v>
      </c>
      <c r="BR28" s="31" t="n"/>
      <c r="BS28" s="1409">
        <f>AU28+AW28+AY28+BA28+BC28+BE28+BG28+BI28+BK28+BM28+BO28+BQ28</f>
        <v/>
      </c>
      <c r="BT28" s="1913" t="n"/>
      <c r="BU28" s="1440" t="n"/>
      <c r="BV28" s="1920" t="n"/>
      <c r="BW28" s="1291" t="n"/>
      <c r="BX28" s="1291" t="n"/>
      <c r="BY28" s="1291" t="n"/>
      <c r="BZ28" s="1291" t="n"/>
      <c r="CA28" s="1291" t="n"/>
      <c r="CB28" s="1291" t="n"/>
      <c r="CC28" s="1291" t="n"/>
      <c r="CD28" s="1291" t="n"/>
      <c r="CE28" s="1291" t="n"/>
      <c r="CF28" s="1291" t="n"/>
      <c r="CG28" s="1291" t="n"/>
      <c r="CH28" s="1289" t="n"/>
    </row>
    <row r="29" ht="27" customFormat="1" customHeight="1" s="191">
      <c r="A29" s="1358" t="inlineStr">
        <is>
          <t>鄂州市</t>
        </is>
      </c>
      <c r="B29" s="1350" t="inlineStr">
        <is>
          <t>客运量           （万人次）</t>
        </is>
      </c>
      <c r="C29" s="1409" t="n">
        <v>229.08</v>
      </c>
      <c r="D29" s="31">
        <f>C29/T29-1</f>
        <v/>
      </c>
      <c r="E29" s="1409" t="n">
        <v>234.25</v>
      </c>
      <c r="F29" s="31">
        <f>E29/V29-1</f>
        <v/>
      </c>
      <c r="G29" s="1409" t="n">
        <v>241.09</v>
      </c>
      <c r="H29" s="31">
        <f>G29/X29-1</f>
        <v/>
      </c>
      <c r="I29" s="1409" t="n">
        <v>231.21</v>
      </c>
      <c r="J29" s="31">
        <f>I29/Z29-1</f>
        <v/>
      </c>
      <c r="K29" s="1409" t="n">
        <v>217.99</v>
      </c>
      <c r="L29" s="31">
        <f>K29/AB29-1</f>
      </c>
      <c r="M29" s="1409" t="s">
        <v>29</v>
      </c>
      <c r="N29" s="31">
        <f>M29/AD29-1</f>
      </c>
      <c r="O29" s="1409" t="n">
        <v>185.99</v>
      </c>
      <c r="P29" s="31">
        <f>O29/AF29-1</f>
      </c>
      <c r="Q29" s="1736">
        <f>C29+E29+G29+I29+K29+M29+O29</f>
      </c>
      <c r="R29" s="76">
        <f>Q29/SUM(T29+V29+X29+Z29+AB29+AD29+AF29)-1</f>
      </c>
      <c r="S29" s="1915">
        <f>T29+V29+X29+Z29+AB29+AD29</f>
        <v/>
      </c>
      <c r="T29" s="1409" t="n">
        <v>226.06</v>
      </c>
      <c r="U29" s="31">
        <f>T29/AU29-1</f>
        <v/>
      </c>
      <c r="V29" s="1409" t="n">
        <v>218.52</v>
      </c>
      <c r="W29" s="31">
        <f>V29/AW29-1</f>
        <v/>
      </c>
      <c r="X29" s="1409" t="n">
        <v>249.75</v>
      </c>
      <c r="Y29" s="31">
        <f>X29/AY29-1</f>
        <v/>
      </c>
      <c r="Z29" s="1409" t="n">
        <v>234.83</v>
      </c>
      <c r="AA29" s="31">
        <f>Z29/BA29-1</f>
        <v/>
      </c>
      <c r="AB29" s="1409" t="n">
        <v>216.52</v>
      </c>
      <c r="AC29" s="31">
        <f>AB29/BC29-1</f>
        <v/>
      </c>
      <c r="AD29" s="37" t="inlineStr">
        <is>
          <t>222.22</t>
        </is>
      </c>
      <c r="AE29" s="31">
        <f>AD29/BE29-1</f>
        <v/>
      </c>
      <c r="AF29" s="1409" t="n">
        <v>189.31</v>
      </c>
      <c r="AG29" s="31">
        <f>AF29/BG29-1</f>
        <v/>
      </c>
      <c r="AH29" s="1409" t="n">
        <v>183.1</v>
      </c>
      <c r="AI29" s="31">
        <f>AH29/BI29-1</f>
        <v/>
      </c>
      <c r="AJ29" s="1409" t="n">
        <v>200.71</v>
      </c>
      <c r="AK29" s="31">
        <f>AJ29/BK29-1</f>
        <v/>
      </c>
      <c r="AL29" s="1409" t="n">
        <v>222</v>
      </c>
      <c r="AM29" s="31">
        <f>AL29/BM29-1</f>
        <v/>
      </c>
      <c r="AN29" s="1409" t="n">
        <v>210.76</v>
      </c>
      <c r="AO29" s="31">
        <f>AN29/BO29-1</f>
        <v/>
      </c>
      <c r="AP29" s="1409" t="n">
        <v>245.46</v>
      </c>
      <c r="AQ29" s="31">
        <f>AP29/BQ29-1</f>
        <v/>
      </c>
      <c r="AR29" s="1409">
        <f>T29+V29+X29+Z29+AB29+AD29+AF29+AH29+AJ29+AL29+AN29+AP29</f>
      </c>
      <c r="AS29" s="31">
        <f>AR29/(AU29+AW29+AY29+BA29+BC29+BE29+BG29+BI29+BK29+BM29+BO29+BQ29)-1</f>
        <v/>
      </c>
      <c r="AT29" s="1352" t="n"/>
      <c r="AU29" s="1915" t="n">
        <v>230.49</v>
      </c>
      <c r="AV29" s="32">
        <f>AU29/BV29-1</f>
        <v/>
      </c>
      <c r="AW29" s="1915" t="n">
        <v>239.26</v>
      </c>
      <c r="AX29" s="32">
        <f>AW29/BW29-1</f>
        <v/>
      </c>
      <c r="AY29" s="1915" t="n">
        <v>232.78</v>
      </c>
      <c r="AZ29" s="32">
        <f>AY29/BX29-1</f>
        <v/>
      </c>
      <c r="BA29" s="1915" t="n">
        <v>246.98</v>
      </c>
      <c r="BB29" s="32">
        <f>BA29/BY29-1</f>
        <v/>
      </c>
      <c r="BC29" s="1915" t="n">
        <v>249.19</v>
      </c>
      <c r="BD29" s="32">
        <f>BC29/BZ29-1</f>
        <v/>
      </c>
      <c r="BE29" s="1915" t="n">
        <v>245.32</v>
      </c>
      <c r="BF29" s="32">
        <f>BE29/CA29-1</f>
        <v/>
      </c>
      <c r="BG29" s="1915" t="n">
        <v>235.81</v>
      </c>
      <c r="BH29" s="32">
        <f>BG29/CB29-1</f>
        <v/>
      </c>
      <c r="BI29" s="1915" t="n">
        <v>203.06</v>
      </c>
      <c r="BJ29" s="32">
        <f>BI29/CC29-1</f>
        <v/>
      </c>
      <c r="BK29" s="1915" t="n">
        <v>223.2</v>
      </c>
      <c r="BL29" s="32">
        <f>BK29/CD29-1</f>
        <v/>
      </c>
      <c r="BM29" s="1915" t="n">
        <v>253.13</v>
      </c>
      <c r="BN29" s="32">
        <f>BM29/CE29-1</f>
        <v/>
      </c>
      <c r="BO29" s="1915" t="n">
        <v>235.58</v>
      </c>
      <c r="BP29" s="32">
        <f>BO29/CF29-1</f>
        <v/>
      </c>
      <c r="BQ29" s="1915" t="n">
        <v>233.76</v>
      </c>
      <c r="BR29" s="32">
        <f>BQ29/CG29-1</f>
        <v/>
      </c>
      <c r="BS29" s="1915">
        <f>AU29+AW29+AY29+BA29+BC29+BE29+BG29+BI29+BK29+BM29+BO29+BQ29</f>
        <v/>
      </c>
      <c r="BT29" s="1909">
        <f>BS29/CH29-1</f>
        <v/>
      </c>
      <c r="BU29" s="1910" t="n"/>
      <c r="BV29" s="1918" t="n">
        <v>131.47</v>
      </c>
      <c r="BW29" s="1919" t="n">
        <v>177.52</v>
      </c>
      <c r="BX29" s="1919" t="n">
        <v>200.78</v>
      </c>
      <c r="BY29" s="1919" t="n">
        <v>208.39</v>
      </c>
      <c r="BZ29" s="1919" t="n">
        <v>219.42</v>
      </c>
      <c r="CA29" s="1919" t="n">
        <v>207.67</v>
      </c>
      <c r="CB29" s="1919" t="n">
        <v>200.64</v>
      </c>
      <c r="CC29" s="1919" t="n">
        <v>198.45</v>
      </c>
      <c r="CD29" s="1919" t="n">
        <v>212.46</v>
      </c>
      <c r="CE29" s="1919" t="n">
        <v>230.13</v>
      </c>
      <c r="CF29" s="1919" t="n">
        <v>227.31</v>
      </c>
      <c r="CG29" s="1919" t="n">
        <v>251.87</v>
      </c>
      <c r="CH29" s="1915">
        <f>BV29+BW29+BX29+BY29+BZ29+CA29+CB29+CC29+CD29+CE29+CF29+CG29</f>
        <v/>
      </c>
    </row>
    <row r="30" ht="27" customHeight="1" s="21">
      <c r="A30" s="1977" t="n"/>
      <c r="B30" s="1350" t="inlineStr">
        <is>
          <t>旅客周转量       （万人公里）</t>
        </is>
      </c>
      <c r="C30" s="1409" t="n">
        <v>1415.67</v>
      </c>
      <c r="D30" s="31">
        <f>C30/T30-1</f>
        <v/>
      </c>
      <c r="E30" s="1409" t="n">
        <v>1448.12</v>
      </c>
      <c r="F30" s="31">
        <f>E30/V30-1</f>
        <v/>
      </c>
      <c r="G30" s="1409" t="n">
        <v>1485.83</v>
      </c>
      <c r="H30" s="31">
        <f>G30/X30-1</f>
        <v/>
      </c>
      <c r="I30" s="1409" t="n">
        <v>1431.94</v>
      </c>
      <c r="J30" s="31">
        <f>I30/Z30-1</f>
        <v/>
      </c>
      <c r="K30" s="1409" t="n">
        <v>1353.48</v>
      </c>
      <c r="L30" s="31">
        <f>K30/AB30-1</f>
      </c>
      <c r="M30" s="1409" t="s">
        <v>30</v>
      </c>
      <c r="N30" s="31">
        <f>M30/AD30-1</f>
      </c>
      <c r="O30" s="1409" t="n">
        <v>1160.69</v>
      </c>
      <c r="P30" s="31">
        <f>O30/AF30-1</f>
      </c>
      <c r="Q30" s="1409">
        <f>C30+E30+G30+I30+K30+M30+O30</f>
      </c>
      <c r="R30" s="31">
        <f>Q30/SUM(T30+V30+X30+Z30+AB30+AD30+AF30)-1</f>
      </c>
      <c r="S30" s="1915">
        <f>T30+V30+X30+Z30+AB30+AD30</f>
        <v/>
      </c>
      <c r="T30" s="1409" t="n">
        <v>1576.83</v>
      </c>
      <c r="U30" s="31">
        <f>T30/AU30-1</f>
        <v/>
      </c>
      <c r="V30" s="1409" t="n">
        <v>1430.16</v>
      </c>
      <c r="W30" s="31">
        <f>V30/AU30-1</f>
        <v/>
      </c>
      <c r="X30" s="1409" t="n">
        <v>1532.77</v>
      </c>
      <c r="Y30" s="31">
        <f>X30/AW30-1</f>
        <v/>
      </c>
      <c r="Z30" s="1409" t="n">
        <v>1407.91</v>
      </c>
      <c r="AA30" s="31">
        <f>Z30/AY30-1</f>
        <v/>
      </c>
      <c r="AB30" s="1409" t="n">
        <v>1266.79</v>
      </c>
      <c r="AC30" s="31">
        <f>AB30/BA30-1</f>
        <v/>
      </c>
      <c r="AD30" s="37" t="inlineStr">
        <is>
          <t>1443.21</t>
        </is>
      </c>
      <c r="AE30" s="31">
        <f>AD30/BE30-1</f>
        <v/>
      </c>
      <c r="AF30" s="1409" t="n">
        <v>1178.33</v>
      </c>
      <c r="AG30" s="31">
        <f>AF30/BG30-1</f>
        <v/>
      </c>
      <c r="AH30" s="1409" t="n">
        <v>1125.47</v>
      </c>
      <c r="AI30" s="31">
        <f>AH30/BI30-1</f>
        <v/>
      </c>
      <c r="AJ30" s="1409" t="n">
        <v>1229.51</v>
      </c>
      <c r="AK30" s="31">
        <f>AJ30/BK30-1</f>
        <v/>
      </c>
      <c r="AL30" s="1409" t="n">
        <v>1352.56</v>
      </c>
      <c r="AM30" s="31">
        <f>AL30/BM30-1</f>
        <v/>
      </c>
      <c r="AN30" s="1409" t="n">
        <v>1282.85</v>
      </c>
      <c r="AO30" s="31">
        <f>AN30/BO30-1</f>
        <v/>
      </c>
      <c r="AP30" s="1409" t="n">
        <v>1482.88</v>
      </c>
      <c r="AQ30" s="31">
        <f>AP30/BQ30-1</f>
        <v/>
      </c>
      <c r="AR30" s="1409">
        <f>T30+V30+X30+Z30+AB30+AD30+AF30+AH30+AJ30+AL30+AN30+AP30</f>
      </c>
      <c r="AS30" s="31">
        <f>AR30/(AU30+AW30+AY30+BA30+BC30+BE30+BG30+BI30+BK30+BM30+BO30+BQ30)-1</f>
        <v/>
      </c>
      <c r="AT30" s="1289" t="n"/>
      <c r="AU30" s="1409" t="n">
        <v>1608.4</v>
      </c>
      <c r="AV30" s="31" t="n"/>
      <c r="AW30" s="1409" t="n">
        <v>1741.74</v>
      </c>
      <c r="AX30" s="31" t="n"/>
      <c r="AY30" s="1409" t="n">
        <v>1598.75</v>
      </c>
      <c r="AZ30" s="31" t="n"/>
      <c r="BA30" s="1409" t="n">
        <v>1811.14</v>
      </c>
      <c r="BB30" s="31" t="n"/>
      <c r="BC30" s="1409" t="n">
        <v>1746.31</v>
      </c>
      <c r="BD30" s="31" t="n"/>
      <c r="BE30" s="1409" t="n">
        <v>1636.35</v>
      </c>
      <c r="BF30" s="31" t="n"/>
      <c r="BG30" s="1409" t="n">
        <v>1506.52</v>
      </c>
      <c r="BH30" s="31" t="n"/>
      <c r="BI30" s="1409" t="n">
        <v>1192.93</v>
      </c>
      <c r="BJ30" s="31" t="n"/>
      <c r="BK30" s="1409" t="n">
        <v>1251.16</v>
      </c>
      <c r="BL30" s="31" t="n"/>
      <c r="BM30" s="1409" t="n">
        <v>1562.48</v>
      </c>
      <c r="BN30" s="32" t="n"/>
      <c r="BO30" s="1409" t="n">
        <v>1378.07</v>
      </c>
      <c r="BP30" s="31" t="n"/>
      <c r="BQ30" s="1409" t="n">
        <v>1256.78</v>
      </c>
      <c r="BR30" s="31" t="n"/>
      <c r="BS30" s="1409">
        <f>AU30+AW30+AY30+BA30+BC30+BE30+BG30+BI30+BK30+BM30+BO30+BQ30</f>
        <v/>
      </c>
      <c r="BT30" s="1913" t="n"/>
      <c r="BU30" s="1440" t="n"/>
      <c r="BV30" s="1914" t="n"/>
      <c r="BW30" s="1355" t="n"/>
      <c r="BX30" s="1355" t="n"/>
      <c r="BY30" s="1355" t="n"/>
      <c r="BZ30" s="1355" t="n"/>
      <c r="CA30" s="1355" t="n"/>
      <c r="CB30" s="1355" t="n"/>
      <c r="CC30" s="1355" t="n"/>
      <c r="CD30" s="1355" t="n"/>
      <c r="CE30" s="1355" t="n"/>
      <c r="CF30" s="1355" t="n"/>
      <c r="CG30" s="1355" t="n"/>
      <c r="CH30" s="1289" t="n"/>
    </row>
    <row r="31" ht="27" customHeight="1" s="21">
      <c r="A31" s="1977" t="n"/>
      <c r="B31" s="1350" t="inlineStr">
        <is>
          <t>其中城市内客运量 （万人次）</t>
        </is>
      </c>
      <c r="C31" s="1409" t="n">
        <v>213.32</v>
      </c>
      <c r="D31" s="31">
        <f>C31/T31-1</f>
        <v/>
      </c>
      <c r="E31" s="1409" t="n">
        <v>218.53</v>
      </c>
      <c r="F31" s="31">
        <f>E31/V31-1</f>
        <v/>
      </c>
      <c r="G31" s="1409" t="n">
        <v>224.95</v>
      </c>
      <c r="H31" s="31">
        <f>G31/X31-1</f>
        <v/>
      </c>
      <c r="I31" s="1409" t="n">
        <v>214.4</v>
      </c>
      <c r="J31" s="31">
        <f>I31/Z31-1</f>
        <v/>
      </c>
      <c r="K31" s="1409" t="n">
        <v>206.17</v>
      </c>
      <c r="L31" s="31">
        <f>K31/AB31-1</f>
      </c>
      <c r="M31" s="1409" t="s">
        <v>31</v>
      </c>
      <c r="N31" s="31">
        <f>M31/AD31-1</f>
      </c>
      <c r="O31" s="1409" t="n">
        <v>174.76</v>
      </c>
      <c r="P31" s="31">
        <f>O31/AF31-1</f>
      </c>
      <c r="Q31" s="1409">
        <f>C31+E31+G31+I31+K31+M31+O31</f>
      </c>
      <c r="R31" s="31">
        <f>Q31/SUM(T31+V31+X31+Z31+AB31+AD31+AF31)-1</f>
      </c>
      <c r="S31" s="1915">
        <f>T31+V31+X31+Z31+AB31+AD31</f>
        <v/>
      </c>
      <c r="T31" s="1409" t="n">
        <v>210</v>
      </c>
      <c r="U31" s="31">
        <f>T31/AU31-1</f>
        <v/>
      </c>
      <c r="V31" s="1409" t="n">
        <v>202.79</v>
      </c>
      <c r="W31" s="31">
        <f>V31/AW31-1</f>
        <v/>
      </c>
      <c r="X31" s="1409" t="n">
        <v>234.06</v>
      </c>
      <c r="Y31" s="31">
        <f>X31/AY31-1</f>
        <v/>
      </c>
      <c r="Z31" s="1409" t="n">
        <v>218.03</v>
      </c>
      <c r="AA31" s="31">
        <f>Z31/BA31-1</f>
        <v/>
      </c>
      <c r="AB31" s="1409" t="n">
        <v>199.73</v>
      </c>
      <c r="AC31" s="31">
        <f>AB31/BC31-1</f>
        <v/>
      </c>
      <c r="AD31" s="37" t="inlineStr">
        <is>
          <t>206.20</t>
        </is>
      </c>
      <c r="AE31" s="31">
        <f>AD31/BE31-1</f>
        <v/>
      </c>
      <c r="AF31" s="1409" t="n">
        <v>173.01</v>
      </c>
      <c r="AG31" s="31">
        <f>AF31/BG31-1</f>
        <v/>
      </c>
      <c r="AH31" s="1409" t="n">
        <v>167.17</v>
      </c>
      <c r="AI31" s="31">
        <f>AH31/BI31-1</f>
        <v/>
      </c>
      <c r="AJ31" s="1409" t="n">
        <v>185.11</v>
      </c>
      <c r="AK31" s="31">
        <f>AJ31/BK31-1</f>
        <v/>
      </c>
      <c r="AL31" s="1409" t="n">
        <v>206.21</v>
      </c>
      <c r="AM31" s="31">
        <f>AL31/BM31-1</f>
        <v/>
      </c>
      <c r="AN31" s="1409" t="n">
        <v>195.57</v>
      </c>
      <c r="AO31" s="31">
        <f>AN31/BO31-1</f>
        <v/>
      </c>
      <c r="AP31" s="1409" t="n">
        <v>230.12</v>
      </c>
      <c r="AQ31" s="31">
        <f>AP31/BQ31-1</f>
        <v/>
      </c>
      <c r="AR31" s="1409">
        <f>T31+V31+X31+Z31+AB31+AD31+AF31+AH31+AJ31+AL31+AN31+AP31</f>
      </c>
      <c r="AS31" s="31">
        <f>AR31/(AU31+AW31+AY31+BA31+BC31+BE31+BG31+BI31+BK31+BM31+BO31+BQ31)-1</f>
        <v/>
      </c>
      <c r="AT31" s="1289" t="n"/>
      <c r="AU31" s="1409" t="n">
        <v>214.02</v>
      </c>
      <c r="AV31" s="31" t="n"/>
      <c r="AW31" s="1409" t="n">
        <v>221.53</v>
      </c>
      <c r="AX31" s="31" t="n"/>
      <c r="AY31" s="1409" t="n">
        <v>215.6</v>
      </c>
      <c r="AZ31" s="31" t="n"/>
      <c r="BA31" s="1409" t="n">
        <v>227.77</v>
      </c>
      <c r="BB31" s="31" t="n"/>
      <c r="BC31" s="1409" t="n">
        <v>231.48</v>
      </c>
      <c r="BD31" s="31" t="n"/>
      <c r="BE31" s="1409" t="n">
        <v>228.82</v>
      </c>
      <c r="BF31" s="31" t="n"/>
      <c r="BG31" s="1409" t="n">
        <v>219.64</v>
      </c>
      <c r="BH31" s="31">
        <f>BG31/CB31-1</f>
        <v/>
      </c>
      <c r="BI31" s="1409" t="n">
        <v>187.32</v>
      </c>
      <c r="BJ31" s="31">
        <f>BI31/CC31-1</f>
        <v/>
      </c>
      <c r="BK31" s="1409" t="n">
        <v>207.6</v>
      </c>
      <c r="BL31" s="31">
        <f>BK31/CD31-1</f>
        <v/>
      </c>
      <c r="BM31" s="1409" t="n">
        <v>236.67</v>
      </c>
      <c r="BN31" s="31">
        <f>BM31/CE31-1</f>
        <v/>
      </c>
      <c r="BO31" s="1409" t="n">
        <v>220.48</v>
      </c>
      <c r="BP31" s="31">
        <f>BO31/CF31-1</f>
        <v/>
      </c>
      <c r="BQ31" s="1409" t="n">
        <v>218.42</v>
      </c>
      <c r="BR31" s="31">
        <f>BQ31/CG31-1</f>
        <v/>
      </c>
      <c r="BS31" s="1409">
        <f>AU31+AW31+AY31+BA31+BC31+BE31+BG31+BI31+BK31+BM31+BO31+BQ31</f>
        <v/>
      </c>
      <c r="BT31" s="1913" t="n"/>
      <c r="BU31" s="1440" t="n"/>
      <c r="BV31" s="1920" t="n"/>
      <c r="BW31" s="1291" t="n"/>
      <c r="BX31" s="1291" t="n"/>
      <c r="BY31" s="1291" t="n"/>
      <c r="BZ31" s="1291" t="n"/>
      <c r="CA31" s="1291" t="n"/>
      <c r="CB31" s="1417" t="n">
        <v>185.27</v>
      </c>
      <c r="CC31" s="1417" t="n">
        <v>177.83</v>
      </c>
      <c r="CD31" s="1417" t="n">
        <v>193.03</v>
      </c>
      <c r="CE31" s="1417" t="n">
        <v>211.76</v>
      </c>
      <c r="CF31" s="1417" t="n">
        <v>211.17</v>
      </c>
      <c r="CG31" s="1417" t="n">
        <v>235.39</v>
      </c>
      <c r="CH31" s="1409">
        <f>BV31+BW31+BX31+BY31+BZ31+CA31+CB31+CC31+CD31+CE31+CF31+CG31</f>
        <v/>
      </c>
    </row>
    <row r="32" ht="27" customHeight="1" s="21">
      <c r="A32" s="1954" t="n"/>
      <c r="B32" s="1350" t="inlineStr">
        <is>
          <t>其中城市内旅客周转量  (万人公里)</t>
        </is>
      </c>
      <c r="C32" s="1409" t="n">
        <v>1216.28</v>
      </c>
      <c r="D32" s="31">
        <f>C32/T32-1</f>
        <v/>
      </c>
      <c r="E32" s="1409" t="n">
        <v>1247.03</v>
      </c>
      <c r="F32" s="31">
        <f>E32/V32-1</f>
        <v/>
      </c>
      <c r="G32" s="1290" t="inlineStr">
        <is>
          <t>1282.21</t>
        </is>
      </c>
      <c r="H32" s="31">
        <f>G32/X32-1</f>
        <v/>
      </c>
      <c r="I32" s="1409" t="n">
        <v>1220.09</v>
      </c>
      <c r="J32" s="31">
        <f>I32/Z32-1</f>
        <v/>
      </c>
      <c r="K32" s="1409" t="n">
        <v>1211.44</v>
      </c>
      <c r="L32" s="31">
        <f>K32/AB32-1</f>
      </c>
      <c r="M32" s="1409" t="s">
        <v>32</v>
      </c>
      <c r="N32" s="31">
        <f>M32/AD32-1</f>
      </c>
      <c r="O32" s="1409" t="n">
        <v>1027.62</v>
      </c>
      <c r="P32" s="31">
        <f>O32/AF32-1</f>
      </c>
      <c r="Q32" s="1409">
        <f>C32+E32+G32+I32+K32+M32+O32</f>
      </c>
      <c r="R32" s="31">
        <f>Q32/SUM(T32+V32+X32+Z32+AB32+AD32+AF32)-1</f>
      </c>
      <c r="S32" s="1915">
        <f>T32+V32+X32+Z32+AB32+AD32</f>
        <v/>
      </c>
      <c r="T32" s="1409" t="n">
        <v>1325.34</v>
      </c>
      <c r="U32" s="31">
        <f>T32/AU32-1</f>
        <v/>
      </c>
      <c r="V32" s="1409" t="n">
        <v>1212.16</v>
      </c>
      <c r="W32" s="31">
        <f>V32/AW32-1</f>
        <v/>
      </c>
      <c r="X32" s="1409" t="n">
        <v>1329.16</v>
      </c>
      <c r="Y32" s="31">
        <f>X32/AY32-1</f>
        <v/>
      </c>
      <c r="Z32" s="1409" t="n">
        <v>1181.25</v>
      </c>
      <c r="AA32" s="31">
        <f>Z32/BA32-1</f>
        <v/>
      </c>
      <c r="AB32" s="1409" t="n">
        <v>1034.29</v>
      </c>
      <c r="AC32" s="31">
        <f>AB32/BC32-1</f>
        <v/>
      </c>
      <c r="AD32" s="37" t="inlineStr">
        <is>
          <t>1215.82</t>
        </is>
      </c>
      <c r="AE32" s="31">
        <f>AD32/BE32-1</f>
        <v/>
      </c>
      <c r="AF32" s="1409" t="n">
        <v>968.52</v>
      </c>
      <c r="AG32" s="31">
        <f>AF32/BG32-1</f>
        <v/>
      </c>
      <c r="AH32" s="1409" t="n">
        <v>926.0599999999999</v>
      </c>
      <c r="AI32" s="31">
        <f>AH32/BI32-1</f>
        <v/>
      </c>
      <c r="AJ32" s="1409" t="n">
        <v>1030.3</v>
      </c>
      <c r="AK32" s="31">
        <f>AJ32/BK32-1</f>
        <v/>
      </c>
      <c r="AL32" s="1409" t="n">
        <v>1152.01</v>
      </c>
      <c r="AM32" s="31">
        <f>AL32/BM32-1</f>
        <v/>
      </c>
      <c r="AN32" s="1409" t="n">
        <v>1090.68</v>
      </c>
      <c r="AO32" s="31">
        <f>AN32/BO32-1</f>
        <v/>
      </c>
      <c r="AP32" s="1409" t="n">
        <v>1290.71</v>
      </c>
      <c r="AQ32" s="31">
        <f>AP32/BQ32-1</f>
        <v/>
      </c>
      <c r="AR32" s="1409">
        <f>T32+V32+X32+Z32+AB32+AD32+AF32+AH32+AJ32+AL32+AN32+AP32</f>
      </c>
      <c r="AS32" s="31">
        <f>AR32/(AU32+AW32+AY32+BA32+BC32+BE32+BG32+BI32+BK32+BM32+BO32+BQ32)-1</f>
        <v/>
      </c>
      <c r="AT32" s="1289" t="n"/>
      <c r="AU32" s="1409" t="n">
        <v>1295.71</v>
      </c>
      <c r="AV32" s="31" t="n"/>
      <c r="AW32" s="1409" t="n">
        <v>1405.18</v>
      </c>
      <c r="AX32" s="31" t="n"/>
      <c r="AY32" s="1409" t="n">
        <v>1286.05</v>
      </c>
      <c r="AZ32" s="31" t="n"/>
      <c r="BA32" s="1409" t="n">
        <v>1442.39</v>
      </c>
      <c r="BB32" s="31" t="n"/>
      <c r="BC32" s="1409" t="n">
        <v>1403.23</v>
      </c>
      <c r="BD32" s="31" t="n"/>
      <c r="BE32" s="1409" t="n">
        <v>1315.18</v>
      </c>
      <c r="BF32" s="31" t="n"/>
      <c r="BG32" s="1409" t="n">
        <v>1197.71</v>
      </c>
      <c r="BH32" s="31" t="n"/>
      <c r="BI32" s="1409" t="n">
        <v>910.16</v>
      </c>
      <c r="BJ32" s="31" t="n"/>
      <c r="BK32" s="1409" t="n">
        <v>969.6</v>
      </c>
      <c r="BL32" s="31" t="n"/>
      <c r="BM32" s="1409" t="n">
        <v>1240.67</v>
      </c>
      <c r="BN32" s="32" t="n"/>
      <c r="BO32" s="1409" t="n">
        <v>1087.92</v>
      </c>
      <c r="BP32" s="31" t="n"/>
      <c r="BQ32" s="1409" t="n">
        <v>980.14</v>
      </c>
      <c r="BR32" s="31" t="n"/>
      <c r="BS32" s="1409">
        <f>AU32+AW32+AY32+BA32+BC32+BE32+BG32+BI32+BK32+BM32+BO32+BQ32</f>
        <v/>
      </c>
      <c r="BT32" s="1913" t="n"/>
      <c r="BU32" s="1440" t="n"/>
      <c r="BV32" s="1920" t="n"/>
      <c r="BW32" s="1291" t="n"/>
      <c r="BX32" s="1291" t="n"/>
      <c r="BY32" s="1291" t="n"/>
      <c r="BZ32" s="1291" t="n"/>
      <c r="CA32" s="1291" t="n"/>
      <c r="CB32" s="1291" t="n"/>
      <c r="CC32" s="1291" t="n"/>
      <c r="CD32" s="1291" t="n"/>
      <c r="CE32" s="1291" t="n"/>
      <c r="CF32" s="1291" t="n"/>
      <c r="CG32" s="1291" t="n"/>
      <c r="CH32" s="1289" t="n"/>
    </row>
    <row r="33" ht="27" customFormat="1" customHeight="1" s="191">
      <c r="A33" s="1358" t="inlineStr">
        <is>
          <t>荆门市</t>
        </is>
      </c>
      <c r="B33" s="1350" t="inlineStr">
        <is>
          <t>客运量           （万人次）</t>
        </is>
      </c>
      <c r="C33" s="1409" t="n">
        <v>588.6</v>
      </c>
      <c r="D33" s="31">
        <f>C33/T33-1</f>
        <v/>
      </c>
      <c r="E33" s="1409" t="n">
        <v>517.92</v>
      </c>
      <c r="F33" s="31">
        <f>E33/V33-1</f>
        <v/>
      </c>
      <c r="G33" s="1409" t="n">
        <v>553.5700000000001</v>
      </c>
      <c r="H33" s="31">
        <f>G33/X33-1</f>
        <v/>
      </c>
      <c r="I33" s="1409" t="n">
        <v>603.33</v>
      </c>
      <c r="J33" s="31">
        <f>I33/Z33-1</f>
        <v/>
      </c>
      <c r="K33" s="1409" t="n">
        <v>573.97</v>
      </c>
      <c r="L33" s="31">
        <f>K33/AB33-1</f>
      </c>
      <c r="M33" s="1409" t="s">
        <v>33</v>
      </c>
      <c r="N33" s="31">
        <f>M33/AD33-1</f>
      </c>
      <c r="O33" s="1409" t="n">
        <v>540.43</v>
      </c>
      <c r="P33" s="31">
        <f>O33/AF33-1</f>
      </c>
      <c r="Q33" s="1736">
        <f>C33+E33+G33+I33+K33+M33+O33</f>
      </c>
      <c r="R33" s="76">
        <f>Q33/SUM(T33+V33+X33+Z33+AB33+AD33+AF33)-1</f>
      </c>
      <c r="S33" s="1915">
        <f>T33+V33+X33+Z33+AB33+AD33</f>
        <v/>
      </c>
      <c r="T33" s="1409" t="n">
        <v>595.51</v>
      </c>
      <c r="U33" s="31">
        <f>T33/AU33-1</f>
        <v/>
      </c>
      <c r="V33" s="1409" t="n">
        <v>590.1</v>
      </c>
      <c r="W33" s="31">
        <f>V33/AW33-1</f>
        <v/>
      </c>
      <c r="X33" s="1409" t="n">
        <v>580.97</v>
      </c>
      <c r="Y33" s="31">
        <f>X33/AY33-1</f>
        <v/>
      </c>
      <c r="Z33" s="1409" t="n">
        <v>624.21</v>
      </c>
      <c r="AA33" s="31">
        <f>Z33/BA33-1</f>
        <v/>
      </c>
      <c r="AB33" s="1409" t="n">
        <v>567.9</v>
      </c>
      <c r="AC33" s="31">
        <f>AB33/BC33-1</f>
        <v/>
      </c>
      <c r="AD33" s="37" t="inlineStr">
        <is>
          <t>578.66</t>
        </is>
      </c>
      <c r="AE33" s="31">
        <f>AD33/BE33-1</f>
        <v/>
      </c>
      <c r="AF33" s="1409" t="n">
        <v>539.37</v>
      </c>
      <c r="AG33" s="31">
        <f>AF33/BG33-1</f>
        <v/>
      </c>
      <c r="AH33" s="1409" t="n">
        <v>509.3</v>
      </c>
      <c r="AI33" s="31">
        <f>AH33/BI33-1</f>
        <v/>
      </c>
      <c r="AJ33" s="1409" t="n">
        <v>549.53</v>
      </c>
      <c r="AK33" s="31">
        <f>AJ33/BK33-1</f>
        <v/>
      </c>
      <c r="AL33" s="1409" t="n">
        <v>547.12</v>
      </c>
      <c r="AM33" s="31">
        <f>AL33/BM33-1</f>
        <v/>
      </c>
      <c r="AN33" s="1409" t="n">
        <v>582.5599999999999</v>
      </c>
      <c r="AO33" s="31">
        <f>AN33/BO33-1</f>
        <v/>
      </c>
      <c r="AP33" s="1409" t="n">
        <v>584.0700000000001</v>
      </c>
      <c r="AQ33" s="31">
        <f>AP33/BQ33-1</f>
        <v/>
      </c>
      <c r="AR33" s="1409">
        <f>T33+V33+X33+Z33+AB33+AD33+AF33+AH33+AJ33+AL33+AN33+AP33</f>
      </c>
      <c r="AS33" s="31">
        <f>AR33/(AU33+AW33+AY33+BA33+BC33+BE33+BG33+BI33+BK33+BM33+BO33+BQ33)-1</f>
        <v/>
      </c>
      <c r="AT33" s="1352" t="n"/>
      <c r="AU33" s="1915" t="n">
        <v>685.99</v>
      </c>
      <c r="AV33" s="32">
        <f>AU33/BV33-1</f>
        <v/>
      </c>
      <c r="AW33" s="1915" t="n">
        <v>604.91</v>
      </c>
      <c r="AX33" s="32">
        <f>AW33/BW33-1</f>
        <v/>
      </c>
      <c r="AY33" s="1915" t="n">
        <v>643.5599999999999</v>
      </c>
      <c r="AZ33" s="32">
        <f>AY33/BX33-1</f>
        <v/>
      </c>
      <c r="BA33" s="1915" t="n">
        <v>661.15</v>
      </c>
      <c r="BB33" s="32">
        <f>BA33/BY33-1</f>
        <v/>
      </c>
      <c r="BC33" s="1915" t="n">
        <v>628.85</v>
      </c>
      <c r="BD33" s="32">
        <f>BC33/BZ33-1</f>
        <v/>
      </c>
      <c r="BE33" s="1915" t="n">
        <v>631.4299999999999</v>
      </c>
      <c r="BF33" s="32">
        <f>BE33/CA33-1</f>
        <v/>
      </c>
      <c r="BG33" s="1915" t="n">
        <v>605.99</v>
      </c>
      <c r="BH33" s="32">
        <f>BG33/CB33-1</f>
        <v/>
      </c>
      <c r="BI33" s="1915" t="n">
        <v>562.1900000000001</v>
      </c>
      <c r="BJ33" s="32">
        <f>BI33/CC33-1</f>
        <v/>
      </c>
      <c r="BK33" s="1915" t="n">
        <v>590.45</v>
      </c>
      <c r="BL33" s="32">
        <f>BK33/CD33-1</f>
        <v/>
      </c>
      <c r="BM33" s="1915" t="n">
        <v>602.3</v>
      </c>
      <c r="BN33" s="32">
        <f>BM33/CE33-1</f>
        <v/>
      </c>
      <c r="BO33" s="1915" t="n">
        <v>633.86</v>
      </c>
      <c r="BP33" s="32">
        <f>BO33/CF33-1</f>
        <v/>
      </c>
      <c r="BQ33" s="1915" t="n">
        <v>620.38</v>
      </c>
      <c r="BR33" s="32">
        <f>BQ33/CG33-1</f>
        <v/>
      </c>
      <c r="BS33" s="1915">
        <f>AU33+AW33+AY33+BA33+BC33+BE33+BG33+BI33+BK33+BM33+BO33+BQ33</f>
        <v/>
      </c>
      <c r="BT33" s="1909">
        <f>BS33/CH33-1</f>
        <v/>
      </c>
      <c r="BU33" s="1910" t="n"/>
      <c r="BV33" s="1918" t="n">
        <v>408.71</v>
      </c>
      <c r="BW33" s="1919" t="n">
        <v>563.77</v>
      </c>
      <c r="BX33" s="1919" t="n">
        <v>621.74</v>
      </c>
      <c r="BY33" s="1919" t="n">
        <v>665.13</v>
      </c>
      <c r="BZ33" s="1919" t="n">
        <v>647.67</v>
      </c>
      <c r="CA33" s="1919" t="n">
        <v>642.0599999999999</v>
      </c>
      <c r="CB33" s="1919" t="n">
        <v>641.9299999999999</v>
      </c>
      <c r="CC33" s="1919" t="n">
        <v>621.58</v>
      </c>
      <c r="CD33" s="1919" t="n">
        <v>656.88</v>
      </c>
      <c r="CE33" s="1919" t="n">
        <v>669.34</v>
      </c>
      <c r="CF33" s="1919" t="n">
        <v>696.97</v>
      </c>
      <c r="CG33" s="1919" t="n">
        <v>675.73</v>
      </c>
      <c r="CH33" s="1915">
        <f>BV33+BW33+BX33+BY33+BZ33+CA33+CB33+CC33+CD33+CE33+CF33+CG33</f>
        <v/>
      </c>
    </row>
    <row r="34" ht="27" customHeight="1" s="21">
      <c r="A34" s="1977" t="n"/>
      <c r="B34" s="1350" t="inlineStr">
        <is>
          <t>旅客周转量       （万人公里）</t>
        </is>
      </c>
      <c r="C34" s="1409" t="n">
        <v>3026.3</v>
      </c>
      <c r="D34" s="31">
        <f>C34/T34-1</f>
        <v/>
      </c>
      <c r="E34" s="1409" t="n">
        <v>2662.12</v>
      </c>
      <c r="F34" s="31">
        <f>E34/V34-1</f>
        <v/>
      </c>
      <c r="G34" s="1409" t="n">
        <v>2846.5</v>
      </c>
      <c r="H34" s="31">
        <f>G34/X34-1</f>
        <v/>
      </c>
      <c r="I34" s="1409" t="n">
        <v>3104.53</v>
      </c>
      <c r="J34" s="31">
        <f>I34/Z34-1</f>
        <v/>
      </c>
      <c r="K34" s="1409" t="n">
        <v>2952.83</v>
      </c>
      <c r="L34" s="31">
        <f>K34/AB34-1</f>
      </c>
      <c r="M34" s="1409" t="s">
        <v>34</v>
      </c>
      <c r="N34" s="31">
        <f>M34/AD34-1</f>
      </c>
      <c r="O34" s="1409" t="n">
        <v>2780.3</v>
      </c>
      <c r="P34" s="31">
        <f>O34/AF34-1</f>
      </c>
      <c r="Q34" s="1409">
        <f>C34+E34+G34+I34+K34+M34+O34</f>
      </c>
      <c r="R34" s="31">
        <f>Q34/SUM(T34+V34+X34+Z34+AB34+AD34+AF34)-1</f>
      </c>
      <c r="S34" s="1915">
        <f>T34+V34+X34+Z34+AB34+AD34</f>
        <v/>
      </c>
      <c r="T34" s="1409" t="n">
        <v>3043.65</v>
      </c>
      <c r="U34" s="31">
        <f>T34/AU34-1</f>
        <v/>
      </c>
      <c r="V34" s="1409" t="n">
        <v>3021.27</v>
      </c>
      <c r="W34" s="31">
        <f>V34/AU34-1</f>
        <v/>
      </c>
      <c r="X34" s="1409" t="n">
        <v>2979.29</v>
      </c>
      <c r="Y34" s="31">
        <f>X34/AW34-1</f>
        <v/>
      </c>
      <c r="Z34" s="1409" t="n">
        <v>3202.58</v>
      </c>
      <c r="AA34" s="31">
        <f>Z34/AY34-1</f>
        <v/>
      </c>
      <c r="AB34" s="1409" t="n">
        <v>2912.36</v>
      </c>
      <c r="AC34" s="31">
        <f>AB34/BA34-1</f>
        <v/>
      </c>
      <c r="AD34" s="37" t="inlineStr">
        <is>
          <t>2966.33</t>
        </is>
      </c>
      <c r="AE34" s="31">
        <f>AD34/BE34-1</f>
        <v/>
      </c>
      <c r="AF34" s="1409" t="n">
        <v>2765.79</v>
      </c>
      <c r="AG34" s="31">
        <f>AF34/BG34-1</f>
        <v/>
      </c>
      <c r="AH34" s="1409" t="n">
        <v>2613.68</v>
      </c>
      <c r="AI34" s="31">
        <f>AH34/BI34-1</f>
        <v/>
      </c>
      <c r="AJ34" s="1409" t="n">
        <v>2827.83</v>
      </c>
      <c r="AK34" s="31">
        <f>AJ34/BK34-1</f>
        <v/>
      </c>
      <c r="AL34" s="1409" t="n">
        <v>2811.15</v>
      </c>
      <c r="AM34" s="31">
        <f>AL34/BM34-1</f>
        <v/>
      </c>
      <c r="AN34" s="1409" t="n">
        <v>2997.38</v>
      </c>
      <c r="AO34" s="31">
        <f>AN34/BO34-1</f>
        <v/>
      </c>
      <c r="AP34" s="1409" t="n">
        <v>3002.54</v>
      </c>
      <c r="AQ34" s="31">
        <f>AP34/BQ34-1</f>
        <v/>
      </c>
      <c r="AR34" s="1409">
        <f>T34+V34+X34+Z34+AB34+AD34+AF34+AH34+AJ34+AL34+AN34+AP34</f>
      </c>
      <c r="AS34" s="31">
        <f>AR34/(AU34+AW34+AY34+BA34+BC34+BE34+BG34+BI34+BK34+BM34+BO34+BQ34)-1</f>
        <v/>
      </c>
      <c r="AT34" s="1289" t="n"/>
      <c r="AU34" s="1409" t="n">
        <v>3513.19</v>
      </c>
      <c r="AV34" s="31" t="n"/>
      <c r="AW34" s="1409" t="n">
        <v>3104.05</v>
      </c>
      <c r="AX34" s="31" t="n"/>
      <c r="AY34" s="1409" t="n">
        <v>3290.54</v>
      </c>
      <c r="AZ34" s="31" t="n"/>
      <c r="BA34" s="1409" t="n">
        <v>3381.39</v>
      </c>
      <c r="BB34" s="31" t="n"/>
      <c r="BC34" s="1409" t="n">
        <v>3216.92</v>
      </c>
      <c r="BD34" s="31" t="n"/>
      <c r="BE34" s="1409" t="n">
        <v>3227.73</v>
      </c>
      <c r="BF34" s="31" t="n"/>
      <c r="BG34" s="1409" t="n">
        <v>3101.6</v>
      </c>
      <c r="BH34" s="31" t="n"/>
      <c r="BI34" s="1409" t="n">
        <v>2879.84</v>
      </c>
      <c r="BJ34" s="31" t="n"/>
      <c r="BK34" s="1409" t="n">
        <v>3022.49</v>
      </c>
      <c r="BL34" s="31" t="n"/>
      <c r="BM34" s="1409" t="n">
        <v>3081.13</v>
      </c>
      <c r="BN34" s="32" t="n"/>
      <c r="BO34" s="1409" t="n">
        <v>3248.45</v>
      </c>
      <c r="BP34" s="31" t="n"/>
      <c r="BQ34" s="1409" t="n">
        <v>3173.92</v>
      </c>
      <c r="BR34" s="31" t="n"/>
      <c r="BS34" s="1409">
        <f>AU34+AW34+AY34+BA34+BC34+BE34+BG34+BI34+BK34+BM34+BO34+BQ34</f>
        <v/>
      </c>
      <c r="BT34" s="1913" t="n"/>
      <c r="BU34" s="1440" t="n"/>
      <c r="BV34" s="1914" t="n"/>
      <c r="BW34" s="1355" t="n"/>
      <c r="BX34" s="1355" t="n"/>
      <c r="BY34" s="1355" t="n"/>
      <c r="BZ34" s="1355" t="n"/>
      <c r="CA34" s="1355" t="n"/>
      <c r="CB34" s="1355" t="n"/>
      <c r="CC34" s="1355" t="n"/>
      <c r="CD34" s="1355" t="n"/>
      <c r="CE34" s="1355" t="n"/>
      <c r="CF34" s="1355" t="n"/>
      <c r="CG34" s="1355" t="n"/>
      <c r="CH34" s="1289" t="n"/>
    </row>
    <row r="35" ht="27" customHeight="1" s="21">
      <c r="A35" s="1977" t="n"/>
      <c r="B35" s="1350" t="inlineStr">
        <is>
          <t>其中城市内客运量 （万人次）</t>
        </is>
      </c>
      <c r="C35" s="1409" t="n">
        <v>576.24</v>
      </c>
      <c r="D35" s="31">
        <f>C35/T35-1</f>
        <v/>
      </c>
      <c r="E35" s="1409" t="n">
        <v>505.78</v>
      </c>
      <c r="F35" s="31">
        <f>E35/V35-1</f>
        <v/>
      </c>
      <c r="G35" s="1409" t="n">
        <v>541.3</v>
      </c>
      <c r="H35" s="31">
        <f>G35/X35-1</f>
        <v/>
      </c>
      <c r="I35" s="1409" t="n">
        <v>591.09</v>
      </c>
      <c r="J35" s="31">
        <f>I35/Z35-1</f>
        <v/>
      </c>
      <c r="K35" s="1409" t="n">
        <v>562.12</v>
      </c>
      <c r="L35" s="31">
        <f>K35/AB35-1</f>
      </c>
      <c r="M35" s="1409" t="s">
        <v>35</v>
      </c>
      <c r="N35" s="31">
        <f>M35/AD35-1</f>
      </c>
      <c r="O35" s="1409" t="n">
        <v>528.59</v>
      </c>
      <c r="P35" s="31">
        <f>O35/AF35-1</f>
      </c>
      <c r="Q35" s="1409">
        <f>C35+E35+G35+I35+K35+M35+O35</f>
      </c>
      <c r="R35" s="31">
        <f>Q35/SUM(T35+V35+X35+Z35+AB35+AD35+AF35)-1</f>
      </c>
      <c r="S35" s="1915">
        <f>T35+V35+X35+Z35+AB35+AD35</f>
        <v/>
      </c>
      <c r="T35" s="1409" t="n">
        <v>595.22</v>
      </c>
      <c r="U35" s="31">
        <f>T35/AU35-1</f>
        <v/>
      </c>
      <c r="V35" s="1409" t="n">
        <v>589.83</v>
      </c>
      <c r="W35" s="31">
        <f>V35/AW35-1</f>
        <v/>
      </c>
      <c r="X35" s="1409" t="n">
        <v>570.3</v>
      </c>
      <c r="Y35" s="31">
        <f>X35/AY35-1</f>
        <v/>
      </c>
      <c r="Z35" s="1409" t="n">
        <v>613.7</v>
      </c>
      <c r="AA35" s="31">
        <f>Z35/BA35-1</f>
        <v/>
      </c>
      <c r="AB35" s="1409" t="n">
        <v>557.41</v>
      </c>
      <c r="AC35" s="31">
        <f>AB35/BC35-1</f>
        <v/>
      </c>
      <c r="AD35" s="37" t="inlineStr">
        <is>
          <t>568.00</t>
        </is>
      </c>
      <c r="AE35" s="31">
        <f>AD35/BE35-1</f>
        <v/>
      </c>
      <c r="AF35" s="1409" t="n">
        <v>529.3099999999999</v>
      </c>
      <c r="AG35" s="31">
        <f>AF35/BG35-1</f>
        <v/>
      </c>
      <c r="AH35" s="1409" t="n">
        <v>498.59</v>
      </c>
      <c r="AI35" s="31">
        <f>AH35/BI35-1</f>
        <v/>
      </c>
      <c r="AJ35" s="1409" t="n">
        <v>537.78</v>
      </c>
      <c r="AK35" s="31">
        <f>AJ35/BK35-1</f>
        <v/>
      </c>
      <c r="AL35" s="1409" t="n">
        <v>533.38</v>
      </c>
      <c r="AM35" s="31">
        <f>AL35/BM35-1</f>
        <v/>
      </c>
      <c r="AN35" s="1409" t="n">
        <v>570.55</v>
      </c>
      <c r="AO35" s="31">
        <f>AN35/BO35-1</f>
        <v/>
      </c>
      <c r="AP35" s="1409" t="n">
        <v>570.0700000000001</v>
      </c>
      <c r="AQ35" s="31">
        <f>AP35/BQ35-1</f>
        <v/>
      </c>
      <c r="AR35" s="1409">
        <f>T35+V35+X35+Z35+AB35+AD35+AF35+AH35+AJ35+AL35+AN35+AP35</f>
      </c>
      <c r="AS35" s="31">
        <f>AR35/(AU35+AW35+AY35+BA35+BC35+BE35+BG35+BI35+BK35+BM35+BO35+BQ35)-1</f>
        <v/>
      </c>
      <c r="AT35" s="1289" t="n"/>
      <c r="AU35" s="1409" t="n">
        <v>685.72</v>
      </c>
      <c r="AV35" s="31" t="n"/>
      <c r="AW35" s="1409" t="n">
        <v>604.8099999999999</v>
      </c>
      <c r="AX35" s="31" t="n"/>
      <c r="AY35" s="1409" t="n">
        <v>643.38</v>
      </c>
      <c r="AZ35" s="31" t="n"/>
      <c r="BA35" s="1409" t="n">
        <v>660.89</v>
      </c>
      <c r="BB35" s="31" t="n"/>
      <c r="BC35" s="1409" t="n">
        <v>628.52</v>
      </c>
      <c r="BD35" s="31" t="n"/>
      <c r="BE35" s="1409" t="n">
        <v>631.12</v>
      </c>
      <c r="BF35" s="31" t="n"/>
      <c r="BG35" s="1409" t="n">
        <v>605.77</v>
      </c>
      <c r="BH35" s="31">
        <f>BG35/CB35-1</f>
        <v/>
      </c>
      <c r="BI35" s="1409" t="n">
        <v>561.92</v>
      </c>
      <c r="BJ35" s="31">
        <f>BI35/CC35-1</f>
        <v/>
      </c>
      <c r="BK35" s="1409" t="n">
        <v>590.2</v>
      </c>
      <c r="BL35" s="31">
        <f>BK35/CD35-1</f>
        <v/>
      </c>
      <c r="BM35" s="1409" t="n">
        <v>602.03</v>
      </c>
      <c r="BN35" s="31">
        <f>BM35/CE35-1</f>
        <v/>
      </c>
      <c r="BO35" s="1409" t="n">
        <v>633.59</v>
      </c>
      <c r="BP35" s="31">
        <f>BO35/CF35-1</f>
        <v/>
      </c>
      <c r="BQ35" s="1409" t="n">
        <v>620.09</v>
      </c>
      <c r="BR35" s="31">
        <f>BQ35/CG35-1</f>
        <v/>
      </c>
      <c r="BS35" s="1409">
        <f>AU35+AW35+AY35+BA35+BC35+BE35+BG35+BI35+BK35+BM35+BO35+BQ35</f>
        <v/>
      </c>
      <c r="BT35" s="1913" t="n"/>
      <c r="BU35" s="1440" t="n"/>
      <c r="BV35" s="1920" t="n"/>
      <c r="BW35" s="1291" t="n"/>
      <c r="BX35" s="1291" t="n"/>
      <c r="BY35" s="1291" t="n"/>
      <c r="BZ35" s="1291" t="n"/>
      <c r="CA35" s="1291" t="n"/>
      <c r="CB35" s="1417" t="n">
        <v>641.67</v>
      </c>
      <c r="CC35" s="1417" t="n">
        <v>621.1</v>
      </c>
      <c r="CD35" s="1417" t="n">
        <v>656.46</v>
      </c>
      <c r="CE35" s="1417" t="n">
        <v>669.04</v>
      </c>
      <c r="CF35" s="1417" t="n">
        <v>696.64</v>
      </c>
      <c r="CG35" s="1417" t="n">
        <v>675.42</v>
      </c>
      <c r="CH35" s="1409">
        <f>BV35+BW35+BX35+BY35+BZ35+CA35+CB35+CC35+CD35+CE35+CF35+CG35</f>
        <v/>
      </c>
    </row>
    <row r="36" ht="27" customHeight="1" s="21">
      <c r="A36" s="1954" t="n"/>
      <c r="B36" s="1350" t="inlineStr">
        <is>
          <t>其中城市内旅客周转量  (万人公里)</t>
        </is>
      </c>
      <c r="C36" s="1409" t="n">
        <v>2943.02</v>
      </c>
      <c r="D36" s="31">
        <f>C36/T36-1</f>
        <v/>
      </c>
      <c r="E36" s="1409" t="n">
        <v>2580.28</v>
      </c>
      <c r="F36" s="31">
        <f>E36/V36-1</f>
        <v/>
      </c>
      <c r="G36" s="1290" t="inlineStr">
        <is>
          <t>2764.22</t>
        </is>
      </c>
      <c r="H36" s="31">
        <f>G36/X36-1</f>
        <v/>
      </c>
      <c r="I36" s="1409" t="n">
        <v>3023.23</v>
      </c>
      <c r="J36" s="31">
        <f>I36/Z36-1</f>
        <v/>
      </c>
      <c r="K36" s="1409" t="n">
        <v>2874.14</v>
      </c>
      <c r="L36" s="31">
        <f>K36/AB36-1</f>
      </c>
      <c r="M36" s="1409" t="s">
        <v>36</v>
      </c>
      <c r="N36" s="31">
        <f>M36/AD36-1</f>
      </c>
      <c r="O36" s="1409" t="n">
        <v>2702.83</v>
      </c>
      <c r="P36" s="31">
        <f>O36/AF36-1</f>
      </c>
      <c r="Q36" s="1409">
        <f>C36+E36+G36+I36+K36+M36+O36</f>
      </c>
      <c r="R36" s="31">
        <f>Q36/SUM(T36+V36+X36+Z36+AB36+AD36+AF36)-1</f>
      </c>
      <c r="S36" s="1915">
        <f>T36+V36+X36+Z36+AB36+AD36</f>
        <v/>
      </c>
      <c r="T36" s="1409" t="n">
        <v>3040.95</v>
      </c>
      <c r="U36" s="31">
        <f>T36/AU36-1</f>
        <v/>
      </c>
      <c r="V36" s="1409" t="n">
        <v>3018.79</v>
      </c>
      <c r="W36" s="31">
        <f>V36/AW36-1</f>
        <v/>
      </c>
      <c r="X36" s="1409" t="n">
        <v>2912.8</v>
      </c>
      <c r="Y36" s="31">
        <f>X36/AY36-1</f>
        <v/>
      </c>
      <c r="Z36" s="1409" t="n">
        <v>3136.9</v>
      </c>
      <c r="AA36" s="31">
        <f>Z36/BA36-1</f>
        <v/>
      </c>
      <c r="AB36" s="1409" t="n">
        <v>2846.79</v>
      </c>
      <c r="AC36" s="31">
        <f>AB36/BC36-1</f>
        <v/>
      </c>
      <c r="AD36" s="37" t="inlineStr">
        <is>
          <t>2899.85</t>
        </is>
      </c>
      <c r="AE36" s="31">
        <f>AD36/BE36-1</f>
        <v/>
      </c>
      <c r="AF36" s="1409" t="n">
        <v>2702.68</v>
      </c>
      <c r="AG36" s="31">
        <f>AF36/BG36-1</f>
        <v/>
      </c>
      <c r="AH36" s="1409" t="n">
        <v>2548.39</v>
      </c>
      <c r="AI36" s="31">
        <f>AH36/BI36-1</f>
        <v/>
      </c>
      <c r="AJ36" s="1409" t="n">
        <v>2749.43</v>
      </c>
      <c r="AK36" s="31">
        <f>AJ36/BK36-1</f>
        <v/>
      </c>
      <c r="AL36" s="1409" t="n">
        <v>2723.98</v>
      </c>
      <c r="AM36" s="31">
        <f>AL36/BM36-1</f>
        <v/>
      </c>
      <c r="AN36" s="1409" t="n">
        <v>2917.89</v>
      </c>
      <c r="AO36" s="31">
        <f>AN36/BO36-1</f>
        <v/>
      </c>
      <c r="AP36" s="1409" t="n">
        <v>2915.2</v>
      </c>
      <c r="AQ36" s="31">
        <f>AP36/BQ36-1</f>
        <v/>
      </c>
      <c r="AR36" s="1409">
        <f>T36+V36+X36+Z36+AB36+AD36+AF36+AH36+AJ36+AL36+AN36+AP36</f>
      </c>
      <c r="AS36" s="31">
        <f>AR36/(AU36+AW36+AY36+BA36+BC36+BE36+BG36+BI36+BK36+BM36+BO36+BQ36)-1</f>
        <v/>
      </c>
      <c r="AT36" s="1289" t="n"/>
      <c r="AU36" s="1409" t="n">
        <v>3511.9</v>
      </c>
      <c r="AV36" s="31" t="n"/>
      <c r="AW36" s="1409" t="n">
        <v>3102.85</v>
      </c>
      <c r="AX36" s="31" t="n"/>
      <c r="AY36" s="1409" t="n">
        <v>3288.63</v>
      </c>
      <c r="AZ36" s="31" t="n"/>
      <c r="BA36" s="1409" t="n">
        <v>3379.09</v>
      </c>
      <c r="BB36" s="31" t="n"/>
      <c r="BC36" s="1409" t="n">
        <v>3214.25</v>
      </c>
      <c r="BD36" s="31" t="n"/>
      <c r="BE36" s="1409" t="n">
        <v>3225.04</v>
      </c>
      <c r="BF36" s="31" t="n"/>
      <c r="BG36" s="1409" t="n">
        <v>3099.29</v>
      </c>
      <c r="BH36" s="31" t="n"/>
      <c r="BI36" s="1409" t="n">
        <v>2877.22</v>
      </c>
      <c r="BJ36" s="31" t="n"/>
      <c r="BK36" s="1409" t="n">
        <v>3019.96</v>
      </c>
      <c r="BL36" s="31" t="n"/>
      <c r="BM36" s="1409" t="n">
        <v>3078.57</v>
      </c>
      <c r="BN36" s="32" t="n"/>
      <c r="BO36" s="1409" t="n">
        <v>3245.96</v>
      </c>
      <c r="BP36" s="31" t="n"/>
      <c r="BQ36" s="1409" t="n">
        <v>3171.32</v>
      </c>
      <c r="BR36" s="31" t="n"/>
      <c r="BS36" s="1409">
        <f>AU36+AW36+AY36+BA36+BC36+BE36+BG36+BI36+BK36+BM36+BO36+BQ36</f>
        <v/>
      </c>
      <c r="BT36" s="1913" t="n"/>
      <c r="BU36" s="1440" t="n"/>
      <c r="BV36" s="1920" t="n"/>
      <c r="BW36" s="1291" t="n"/>
      <c r="BX36" s="1291" t="n"/>
      <c r="BY36" s="1291" t="n"/>
      <c r="BZ36" s="1291" t="n"/>
      <c r="CA36" s="1291" t="n"/>
      <c r="CB36" s="1291" t="n"/>
      <c r="CC36" s="1291" t="n"/>
      <c r="CD36" s="1291" t="n"/>
      <c r="CE36" s="1291" t="n"/>
      <c r="CF36" s="1291" t="n"/>
      <c r="CG36" s="1291" t="n"/>
      <c r="CH36" s="1289" t="n"/>
    </row>
    <row r="37" ht="27" customFormat="1" customHeight="1" s="191">
      <c r="A37" s="1358" t="inlineStr">
        <is>
          <t>孝感市</t>
        </is>
      </c>
      <c r="B37" s="1350" t="inlineStr">
        <is>
          <t>客运量           （万人次）</t>
        </is>
      </c>
      <c r="C37" s="1409" t="n">
        <v>425.48</v>
      </c>
      <c r="D37" s="31">
        <f>C37/T37-1</f>
        <v/>
      </c>
      <c r="E37" s="1409" t="n">
        <v>440.52</v>
      </c>
      <c r="F37" s="31">
        <f>E37/V37-1</f>
        <v/>
      </c>
      <c r="G37" s="1409" t="n">
        <v>429.09</v>
      </c>
      <c r="H37" s="31">
        <f>G37/X37-1</f>
        <v/>
      </c>
      <c r="I37" s="1409" t="n">
        <v>428.04</v>
      </c>
      <c r="J37" s="31">
        <f>I37/Z37-1</f>
        <v/>
      </c>
      <c r="K37" s="1409" t="n">
        <v>443.1</v>
      </c>
      <c r="L37" s="31">
        <f>K37/AB37-1</f>
      </c>
      <c r="M37" s="1409" t="s">
        <v>37</v>
      </c>
      <c r="N37" s="31">
        <f>M37/AD37-1</f>
      </c>
      <c r="O37" s="1409" t="n">
        <v>459.96</v>
      </c>
      <c r="P37" s="31">
        <f>O37/AF37-1</f>
      </c>
      <c r="Q37" s="1736">
        <f>C37+E37+G37+I37+K37+M37+O37</f>
      </c>
      <c r="R37" s="76">
        <f>Q37/SUM(T37+V37+X37+Z37+AB37+AD37+AF37)-1</f>
      </c>
      <c r="S37" s="1915">
        <f>T37+V37+X37+Z37+AB37+AD37</f>
        <v/>
      </c>
      <c r="T37" s="1409" t="n">
        <v>362.75</v>
      </c>
      <c r="U37" s="31">
        <f>T37/AU37-1</f>
        <v/>
      </c>
      <c r="V37" s="1409" t="n">
        <v>355.97</v>
      </c>
      <c r="W37" s="31">
        <f>V37/AW37-1</f>
        <v/>
      </c>
      <c r="X37" s="1409" t="n">
        <v>365.84</v>
      </c>
      <c r="Y37" s="31">
        <f>X37/AY37-1</f>
        <v/>
      </c>
      <c r="Z37" s="1409" t="n">
        <v>364.91</v>
      </c>
      <c r="AA37" s="31">
        <f>Z37/BA37-1</f>
        <v/>
      </c>
      <c r="AB37" s="1409" t="n">
        <v>481.41</v>
      </c>
      <c r="AC37" s="31">
        <f>AB37/BC37-1</f>
        <v/>
      </c>
      <c r="AD37" s="37" t="inlineStr">
        <is>
          <t>438.63</t>
        </is>
      </c>
      <c r="AE37" s="31">
        <f>AD37/BE37-1</f>
        <v/>
      </c>
      <c r="AF37" s="1409" t="n">
        <v>415.38</v>
      </c>
      <c r="AG37" s="31">
        <f>AF37/BG37-1</f>
        <v/>
      </c>
      <c r="AH37" s="1409" t="n">
        <v>415.5</v>
      </c>
      <c r="AI37" s="31">
        <f>AH37/BI37-1</f>
        <v/>
      </c>
      <c r="AJ37" s="1409" t="n">
        <v>418.13</v>
      </c>
      <c r="AK37" s="31">
        <f>AJ37/BK37-1</f>
        <v/>
      </c>
      <c r="AL37" s="1409" t="n">
        <v>426.55</v>
      </c>
      <c r="AM37" s="31">
        <f>AL37/BM37-1</f>
        <v/>
      </c>
      <c r="AN37" s="1409" t="n">
        <v>429.32</v>
      </c>
      <c r="AO37" s="31">
        <f>AN37/BO37-1</f>
        <v/>
      </c>
      <c r="AP37" s="1409" t="n">
        <v>415.69</v>
      </c>
      <c r="AQ37" s="31">
        <f>AP37/BQ37-1</f>
        <v/>
      </c>
      <c r="AR37" s="1409">
        <f>T37+V37+X37+Z37+AB37+AD37+AF37+AH37+AJ37+AL37+AN37+AP37</f>
      </c>
      <c r="AS37" s="31">
        <f>AR37/(AU37+AW37+AY37+BA37+BC37+BE37+BG37+BI37+BK37+BM37+BO37+BQ37)-1</f>
        <v/>
      </c>
      <c r="AT37" s="1352" t="n"/>
      <c r="AU37" s="1915" t="n">
        <v>351.73</v>
      </c>
      <c r="AV37" s="32">
        <f>AU37/BV37-1</f>
        <v/>
      </c>
      <c r="AW37" s="1915" t="n">
        <v>321.62</v>
      </c>
      <c r="AX37" s="32">
        <f>AW37/BW37-1</f>
        <v/>
      </c>
      <c r="AY37" s="1915" t="n">
        <v>352.57</v>
      </c>
      <c r="AZ37" s="32">
        <f>AY37/BX37-1</f>
        <v/>
      </c>
      <c r="BA37" s="1915" t="n">
        <v>346.1</v>
      </c>
      <c r="BB37" s="32">
        <f>BA37/BY37-1</f>
        <v/>
      </c>
      <c r="BC37" s="1915" t="n">
        <v>354.54</v>
      </c>
      <c r="BD37" s="32">
        <f>BC37/BZ37-1</f>
        <v/>
      </c>
      <c r="BE37" s="1915" t="n">
        <v>343.93</v>
      </c>
      <c r="BF37" s="32">
        <f>BE37/CA37-1</f>
        <v/>
      </c>
      <c r="BG37" s="1915" t="n">
        <v>340.7</v>
      </c>
      <c r="BH37" s="32">
        <f>BG37/CB37-1</f>
        <v/>
      </c>
      <c r="BI37" s="1915" t="n">
        <v>319.23</v>
      </c>
      <c r="BJ37" s="32">
        <f>BI37/CC37-1</f>
        <v/>
      </c>
      <c r="BK37" s="1915" t="n">
        <v>335.6</v>
      </c>
      <c r="BL37" s="32">
        <f>BK37/CD37-1</f>
        <v/>
      </c>
      <c r="BM37" s="1915" t="n">
        <v>358.41</v>
      </c>
      <c r="BN37" s="32">
        <f>BM37/CE37-1</f>
        <v/>
      </c>
      <c r="BO37" s="1915" t="n">
        <v>337.14</v>
      </c>
      <c r="BP37" s="32">
        <f>BO37/CF37-1</f>
        <v/>
      </c>
      <c r="BQ37" s="1915" t="n">
        <v>328.44</v>
      </c>
      <c r="BR37" s="32">
        <f>BQ37/CG37-1</f>
        <v/>
      </c>
      <c r="BS37" s="1915">
        <f>AU37+AW37+AY37+BA37+BC37+BE37+BG37+BI37+BK37+BM37+BO37+BQ37</f>
        <v/>
      </c>
      <c r="BT37" s="1909">
        <f>BS37/CH37-1</f>
        <v/>
      </c>
      <c r="BU37" s="1910" t="n"/>
      <c r="BV37" s="1918" t="n">
        <v>274.19</v>
      </c>
      <c r="BW37" s="1919" t="n">
        <v>282.57</v>
      </c>
      <c r="BX37" s="1919" t="n">
        <v>296.95</v>
      </c>
      <c r="BY37" s="1919" t="n">
        <v>289</v>
      </c>
      <c r="BZ37" s="1919" t="n">
        <v>292.53</v>
      </c>
      <c r="CA37" s="1919" t="n">
        <v>286.02</v>
      </c>
      <c r="CB37" s="1919" t="n">
        <v>276.54</v>
      </c>
      <c r="CC37" s="1919" t="n">
        <v>266.43</v>
      </c>
      <c r="CD37" s="1919" t="n">
        <v>278.82</v>
      </c>
      <c r="CE37" s="1919" t="n">
        <v>311.71</v>
      </c>
      <c r="CF37" s="1919" t="n">
        <v>304.89</v>
      </c>
      <c r="CG37" s="1919" t="n">
        <v>317.33</v>
      </c>
      <c r="CH37" s="1915">
        <f>BV37+BW37+BX37+BY37+BZ37+CA37+CB37+CC37+CD37+CE37+CF37+CG37</f>
        <v/>
      </c>
    </row>
    <row r="38" ht="27" customHeight="1" s="21">
      <c r="A38" s="1977" t="n"/>
      <c r="B38" s="1350" t="inlineStr">
        <is>
          <t>旅客周转量       （万人公里）</t>
        </is>
      </c>
      <c r="C38" s="1409" t="n">
        <v>4557.34</v>
      </c>
      <c r="D38" s="31">
        <f>C38/T38-1</f>
        <v/>
      </c>
      <c r="E38" s="1409" t="n">
        <v>4705.22</v>
      </c>
      <c r="F38" s="31">
        <f>E38/V38-1</f>
        <v/>
      </c>
      <c r="G38" s="1409" t="n">
        <v>4619.56</v>
      </c>
      <c r="H38" s="31">
        <f>G38/X38-1</f>
        <v/>
      </c>
      <c r="I38" s="1409" t="n">
        <v>4614.04</v>
      </c>
      <c r="J38" s="31">
        <f>I38/Z38-1</f>
        <v/>
      </c>
      <c r="K38" s="1409" t="n">
        <v>4776.63</v>
      </c>
      <c r="L38" s="31">
        <f>K38/AB38-1</f>
      </c>
      <c r="M38" s="1409" t="s">
        <v>38</v>
      </c>
      <c r="N38" s="31">
        <f>M38/AD38-1</f>
      </c>
      <c r="O38" s="1409" t="n">
        <v>4978.83</v>
      </c>
      <c r="P38" s="31">
        <f>O38/AF38-1</f>
      </c>
      <c r="Q38" s="1409">
        <f>C38+E38+G38+I38+K38+M38+O38</f>
      </c>
      <c r="R38" s="31">
        <f>Q38/SUM(T38+V38+X38+Z38+AB38+AD38+AF38)-1</f>
      </c>
      <c r="S38" s="1915">
        <f>T38+V38+X38+Z38+AB38+AD38</f>
        <v/>
      </c>
      <c r="T38" s="1409" t="n">
        <v>4028.56</v>
      </c>
      <c r="U38" s="31">
        <f>T38/AU38-1</f>
        <v/>
      </c>
      <c r="V38" s="1409" t="n">
        <v>3948.49</v>
      </c>
      <c r="W38" s="31">
        <f>V38/AU38-1</f>
        <v/>
      </c>
      <c r="X38" s="1409" t="n">
        <v>4059.35</v>
      </c>
      <c r="Y38" s="31">
        <f>X38/AW38-1</f>
        <v/>
      </c>
      <c r="Z38" s="1409" t="n">
        <v>4048.59</v>
      </c>
      <c r="AA38" s="31">
        <f>Z38/AY38-1</f>
        <v/>
      </c>
      <c r="AB38" s="1409" t="n">
        <v>5360.29</v>
      </c>
      <c r="AC38" s="31">
        <f>AB38/BA38-1</f>
        <v/>
      </c>
      <c r="AD38" s="37" t="inlineStr">
        <is>
          <t>4877.43</t>
        </is>
      </c>
      <c r="AE38" s="31">
        <f>AD38/BE38-1</f>
        <v/>
      </c>
      <c r="AF38" s="1409" t="n">
        <v>4614.25</v>
      </c>
      <c r="AG38" s="31">
        <f>AF38/BG38-1</f>
        <v/>
      </c>
      <c r="AH38" s="1409" t="n">
        <v>4472.73</v>
      </c>
      <c r="AI38" s="31">
        <f>AH38/BI38-1</f>
        <v/>
      </c>
      <c r="AJ38" s="1409" t="n">
        <v>4498.41</v>
      </c>
      <c r="AK38" s="31">
        <f>AJ38/BK38-1</f>
        <v/>
      </c>
      <c r="AL38" s="1409" t="n">
        <v>4582.89</v>
      </c>
      <c r="AM38" s="31">
        <f>AL38/BM38-1</f>
        <v/>
      </c>
      <c r="AN38" s="1409" t="n">
        <v>4628.66</v>
      </c>
      <c r="AO38" s="31">
        <f>AN38/BO38-1</f>
        <v/>
      </c>
      <c r="AP38" s="1409" t="n">
        <v>4486.08</v>
      </c>
      <c r="AQ38" s="31">
        <f>AP38/BQ38-1</f>
        <v/>
      </c>
      <c r="AR38" s="1409">
        <f>T38+V38+X38+Z38+AB38+AD38+AF38+AH38+AJ38+AL38+AN38+AP38</f>
      </c>
      <c r="AS38" s="31">
        <f>AR38/(AU38+AW38+AY38+BA38+BC38+BE38+BG38+BI38+BK38+BM38+BO38+BQ38)-1</f>
        <v/>
      </c>
      <c r="AT38" s="1289" t="n"/>
      <c r="AU38" s="1409" t="n">
        <v>3905.21</v>
      </c>
      <c r="AV38" s="31" t="n"/>
      <c r="AW38" s="1409" t="n">
        <v>3564.93</v>
      </c>
      <c r="AX38" s="31" t="n"/>
      <c r="AY38" s="1409" t="n">
        <v>3914.22</v>
      </c>
      <c r="AZ38" s="31" t="n"/>
      <c r="BA38" s="1409" t="n">
        <v>3841.39</v>
      </c>
      <c r="BB38" s="31" t="n"/>
      <c r="BC38" s="1409" t="n">
        <v>3936.81</v>
      </c>
      <c r="BD38" s="31" t="n"/>
      <c r="BE38" s="1409" t="n">
        <v>3816.89</v>
      </c>
      <c r="BF38" s="31" t="n"/>
      <c r="BG38" s="1409" t="n">
        <v>3780.37</v>
      </c>
      <c r="BH38" s="31" t="n"/>
      <c r="BI38" s="1409" t="n">
        <v>3538.51</v>
      </c>
      <c r="BJ38" s="31" t="n"/>
      <c r="BK38" s="1409" t="n">
        <v>3722.95</v>
      </c>
      <c r="BL38" s="31" t="n"/>
      <c r="BM38" s="1409" t="n">
        <v>3995.04</v>
      </c>
      <c r="BN38" s="32" t="n"/>
      <c r="BO38" s="1409" t="n">
        <v>3740.31</v>
      </c>
      <c r="BP38" s="31" t="n"/>
      <c r="BQ38" s="1409" t="n">
        <v>3642.08</v>
      </c>
      <c r="BR38" s="31" t="n"/>
      <c r="BS38" s="1409">
        <f>AU38+AW38+AY38+BA38+BC38+BE38+BG38+BI38+BK38+BM38+BO38+BQ38</f>
        <v/>
      </c>
      <c r="BT38" s="1913" t="n"/>
      <c r="BU38" s="1440" t="n"/>
      <c r="BV38" s="1914" t="n"/>
      <c r="BW38" s="1355" t="n"/>
      <c r="BX38" s="1355" t="n"/>
      <c r="BY38" s="1355" t="n"/>
      <c r="BZ38" s="1355" t="n"/>
      <c r="CA38" s="1355" t="n"/>
      <c r="CB38" s="1355" t="n"/>
      <c r="CC38" s="1355" t="n"/>
      <c r="CD38" s="1355" t="n"/>
      <c r="CE38" s="1355" t="n"/>
      <c r="CF38" s="1355" t="n"/>
      <c r="CG38" s="1355" t="n"/>
      <c r="CH38" s="1289" t="n"/>
    </row>
    <row r="39" ht="27" customHeight="1" s="21">
      <c r="A39" s="1977" t="n"/>
      <c r="B39" s="1350" t="inlineStr">
        <is>
          <t>其中城市内客运量 （万人次）</t>
        </is>
      </c>
      <c r="C39" s="1409" t="n">
        <v>269.91</v>
      </c>
      <c r="D39" s="31">
        <f>C39/T39-1</f>
        <v/>
      </c>
      <c r="E39" s="1409" t="n">
        <v>279.52</v>
      </c>
      <c r="F39" s="31">
        <f>E39/V39-1</f>
        <v/>
      </c>
      <c r="G39" s="1409" t="n">
        <v>269.32</v>
      </c>
      <c r="H39" s="31">
        <f>G39/X39-1</f>
        <v/>
      </c>
      <c r="I39" s="1409" t="n">
        <v>267.92</v>
      </c>
      <c r="J39" s="31">
        <f>I39/Z39-1</f>
        <v/>
      </c>
      <c r="K39" s="1409" t="n">
        <v>276.16</v>
      </c>
      <c r="L39" s="31">
        <f>K39/AB39-1</f>
      </c>
      <c r="M39" s="1409" t="s">
        <v>39</v>
      </c>
      <c r="N39" s="31">
        <f>M39/AD39-1</f>
      </c>
      <c r="O39" s="1409" t="n">
        <v>286.19</v>
      </c>
      <c r="P39" s="31">
        <f>O39/AF39-1</f>
      </c>
      <c r="Q39" s="1409">
        <f>C39+E39+G39+I39+K39+M39+O39</f>
      </c>
      <c r="R39" s="31">
        <f>Q39/SUM(T39+V39+X39+Z39+AB39+AD39+AF39)-1</f>
      </c>
      <c r="S39" s="1915">
        <f>T39+V39+X39+Z39+AB39+AD39</f>
        <v/>
      </c>
      <c r="T39" s="1409" t="n">
        <v>242.6</v>
      </c>
      <c r="U39" s="31">
        <f>T39/AU39-1</f>
        <v/>
      </c>
      <c r="V39" s="1409" t="n">
        <v>232.03</v>
      </c>
      <c r="W39" s="31">
        <f>V39/AW39-1</f>
        <v/>
      </c>
      <c r="X39" s="1409" t="n">
        <v>239.01</v>
      </c>
      <c r="Y39" s="31">
        <f>X39/AY39-1</f>
        <v/>
      </c>
      <c r="Z39" s="1409" t="n">
        <v>240.22</v>
      </c>
      <c r="AA39" s="31">
        <f>Z39/BA39-1</f>
        <v/>
      </c>
      <c r="AB39" s="1409" t="n">
        <v>314.95</v>
      </c>
      <c r="AC39" s="31">
        <f>AB39/BC39-1</f>
        <v/>
      </c>
      <c r="AD39" s="37" t="inlineStr">
        <is>
          <t>281.52</t>
        </is>
      </c>
      <c r="AE39" s="31">
        <f>AD39/BE39-1</f>
        <v/>
      </c>
      <c r="AF39" s="1409" t="n">
        <v>267.61</v>
      </c>
      <c r="AG39" s="31">
        <f>AF39/BG39-1</f>
        <v/>
      </c>
      <c r="AH39" s="1409" t="n">
        <v>268.83</v>
      </c>
      <c r="AI39" s="31">
        <f>AH39/BI39-1</f>
        <v/>
      </c>
      <c r="AJ39" s="1409" t="n">
        <v>264.4</v>
      </c>
      <c r="AK39" s="31">
        <f>AJ39/BK39-1</f>
        <v/>
      </c>
      <c r="AL39" s="1409" t="n">
        <v>269.78</v>
      </c>
      <c r="AM39" s="31">
        <f>AL39/BM39-1</f>
        <v/>
      </c>
      <c r="AN39" s="1409" t="n">
        <v>270.55</v>
      </c>
      <c r="AO39" s="31">
        <f>AN39/BO39-1</f>
        <v/>
      </c>
      <c r="AP39" s="1409" t="n">
        <v>260.53</v>
      </c>
      <c r="AQ39" s="31">
        <f>AP39/BQ39-1</f>
        <v/>
      </c>
      <c r="AR39" s="1409">
        <f>T39+V39+X39+Z39+AB39+AD39+AF39+AH39+AJ39+AL39+AN39+AP39</f>
      </c>
      <c r="AS39" s="31">
        <f>AR39/(AU39+AW39+AY39+BA39+BC39+BE39+BG39+BI39+BK39+BM39+BO39+BQ39)-1</f>
        <v/>
      </c>
      <c r="AT39" s="1289" t="n"/>
      <c r="AU39" s="1409" t="n">
        <v>246.95</v>
      </c>
      <c r="AV39" s="31" t="n"/>
      <c r="AW39" s="1409" t="n">
        <v>223.57</v>
      </c>
      <c r="AX39" s="31" t="n"/>
      <c r="AY39" s="1409" t="n">
        <v>246.18</v>
      </c>
      <c r="AZ39" s="31" t="n"/>
      <c r="BA39" s="1409" t="n">
        <v>240.24</v>
      </c>
      <c r="BB39" s="31" t="n"/>
      <c r="BC39" s="1409" t="n">
        <v>245.42</v>
      </c>
      <c r="BD39" s="31" t="n"/>
      <c r="BE39" s="1409" t="n">
        <v>237.82</v>
      </c>
      <c r="BF39" s="31" t="n"/>
      <c r="BG39" s="1409" t="n">
        <v>235.52</v>
      </c>
      <c r="BH39" s="31">
        <f>BG39/CB39-1</f>
        <v/>
      </c>
      <c r="BI39" s="1409" t="n">
        <v>221.68</v>
      </c>
      <c r="BJ39" s="31">
        <f>BI39/CC39-1</f>
        <v/>
      </c>
      <c r="BK39" s="1409" t="n">
        <v>232.58</v>
      </c>
      <c r="BL39" s="31">
        <f>BK39/CD39-1</f>
        <v/>
      </c>
      <c r="BM39" s="1409" t="n">
        <v>240.18</v>
      </c>
      <c r="BN39" s="31">
        <f>BM39/CE39-1</f>
        <v/>
      </c>
      <c r="BO39" s="1409" t="n">
        <v>225.56</v>
      </c>
      <c r="BP39" s="31">
        <f>BO39/CF39-1</f>
        <v/>
      </c>
      <c r="BQ39" s="1409" t="n">
        <v>218.57</v>
      </c>
      <c r="BR39" s="31">
        <f>BQ39/CG39-1</f>
        <v/>
      </c>
      <c r="BS39" s="1409">
        <f>AU39+AW39+AY39+BA39+BC39+BE39+BG39+BI39+BK39+BM39+BO39+BQ39</f>
        <v/>
      </c>
      <c r="BT39" s="1913" t="n"/>
      <c r="BU39" s="1440" t="n"/>
      <c r="BV39" s="1920" t="n"/>
      <c r="BW39" s="1291" t="n"/>
      <c r="BX39" s="1291" t="n"/>
      <c r="BY39" s="1291" t="n"/>
      <c r="BZ39" s="1291" t="n"/>
      <c r="CA39" s="1291" t="n"/>
      <c r="CB39" s="1417" t="n">
        <v>197.54</v>
      </c>
      <c r="CC39" s="1417" t="n">
        <v>190.22</v>
      </c>
      <c r="CD39" s="1417" t="n">
        <v>198.66</v>
      </c>
      <c r="CE39" s="1417" t="n">
        <v>222.07</v>
      </c>
      <c r="CF39" s="1417" t="n">
        <v>216.56</v>
      </c>
      <c r="CG39" s="1417" t="n">
        <v>224.6</v>
      </c>
      <c r="CH39" s="1409">
        <f>BV39+BW39+BX39+BY39+BZ39+CA39+CB39+CC39+CD39+CE39+CF39+CG39</f>
        <v/>
      </c>
    </row>
    <row r="40" ht="27" customHeight="1" s="21">
      <c r="A40" s="1954" t="n"/>
      <c r="B40" s="1350" t="inlineStr">
        <is>
          <t>其中城市内旅客周转量  (万人公里)</t>
        </is>
      </c>
      <c r="C40" s="1409" t="n">
        <v>1672.01</v>
      </c>
      <c r="D40" s="31">
        <f>C40/T40-1</f>
        <v/>
      </c>
      <c r="E40" s="1409" t="n">
        <v>1732.32</v>
      </c>
      <c r="F40" s="31">
        <f>E40/V40-1</f>
        <v/>
      </c>
      <c r="G40" s="1290" t="inlineStr">
        <is>
          <t>1667.98</t>
        </is>
      </c>
      <c r="H40" s="31">
        <f>G40/X40-1</f>
        <v/>
      </c>
      <c r="I40" s="1409" t="n">
        <v>1659.09</v>
      </c>
      <c r="J40" s="31">
        <f>I40/Z40-1</f>
        <v/>
      </c>
      <c r="K40" s="1409" t="n">
        <v>1710.92</v>
      </c>
      <c r="L40" s="31">
        <f>K40/AB40-1</f>
      </c>
      <c r="M40" s="1409" t="s">
        <v>40</v>
      </c>
      <c r="N40" s="31">
        <f>M40/AD40-1</f>
      </c>
      <c r="O40" s="1409" t="n">
        <v>1773.21</v>
      </c>
      <c r="P40" s="31">
        <f>O40/AF40-1</f>
      </c>
      <c r="Q40" s="1409">
        <f>C40+E40+G40+I40+K40+M40+O40</f>
      </c>
      <c r="R40" s="31">
        <f>Q40/SUM(T40+V40+X40+Z40+AB40+AD40+AF40)-1</f>
      </c>
      <c r="S40" s="1915">
        <f>T40+V40+X40+Z40+AB40+AD40</f>
        <v/>
      </c>
      <c r="T40" s="1409" t="n">
        <v>1503.63</v>
      </c>
      <c r="U40" s="31">
        <f>T40/AU40-1</f>
        <v/>
      </c>
      <c r="V40" s="1409" t="n">
        <v>1435.65</v>
      </c>
      <c r="W40" s="31">
        <f>V40/AW40-1</f>
        <v/>
      </c>
      <c r="X40" s="1409" t="n">
        <v>1479.43</v>
      </c>
      <c r="Y40" s="31">
        <f>X40/AY40-1</f>
        <v/>
      </c>
      <c r="Z40" s="1409" t="n">
        <v>1486.96</v>
      </c>
      <c r="AA40" s="31">
        <f>Z40/BA40-1</f>
        <v/>
      </c>
      <c r="AB40" s="1409" t="n">
        <v>1956.8</v>
      </c>
      <c r="AC40" s="31">
        <f>AB40/BC40-1</f>
        <v/>
      </c>
      <c r="AD40" s="37" t="inlineStr">
        <is>
          <t>1746.07</t>
        </is>
      </c>
      <c r="AE40" s="31">
        <f>AD40/BE40-1</f>
        <v/>
      </c>
      <c r="AF40" s="1409" t="n">
        <v>1658.09</v>
      </c>
      <c r="AG40" s="31">
        <f>AF40/BG40-1</f>
        <v/>
      </c>
      <c r="AH40" s="1409" t="n">
        <v>1665.61</v>
      </c>
      <c r="AI40" s="31">
        <f>AH40/BI40-1</f>
        <v/>
      </c>
      <c r="AJ40" s="1409" t="n">
        <v>1637.68</v>
      </c>
      <c r="AK40" s="31">
        <f>AJ40/BK40-1</f>
        <v/>
      </c>
      <c r="AL40" s="1409" t="n">
        <v>1671.48</v>
      </c>
      <c r="AM40" s="31">
        <f>AL40/BM40-1</f>
        <v/>
      </c>
      <c r="AN40" s="1409" t="n">
        <v>1676.28</v>
      </c>
      <c r="AO40" s="31">
        <f>AN40/BO40-1</f>
        <v/>
      </c>
      <c r="AP40" s="1409" t="n">
        <v>1613.04</v>
      </c>
      <c r="AQ40" s="31">
        <f>AP40/BQ40-1</f>
        <v/>
      </c>
      <c r="AR40" s="1409">
        <f>T40+V40+X40+Z40+AB40+AD40+AF40+AH40+AJ40+AL40+AN40+AP40</f>
      </c>
      <c r="AS40" s="31">
        <f>AR40/(AU40+AW40+AY40+BA40+BC40+BE40+BG40+BI40+BK40+BM40+BO40+BQ40)-1</f>
        <v/>
      </c>
      <c r="AT40" s="1289" t="n"/>
      <c r="AU40" s="1409" t="n">
        <v>1531.4</v>
      </c>
      <c r="AV40" s="31" t="n"/>
      <c r="AW40" s="1409" t="n">
        <v>1383.89</v>
      </c>
      <c r="AX40" s="31" t="n"/>
      <c r="AY40" s="1409" t="n">
        <v>1526.37</v>
      </c>
      <c r="AZ40" s="31" t="n"/>
      <c r="BA40" s="1409" t="n">
        <v>1489.02</v>
      </c>
      <c r="BB40" s="31" t="n"/>
      <c r="BC40" s="1409" t="n">
        <v>1521.74</v>
      </c>
      <c r="BD40" s="31" t="n"/>
      <c r="BE40" s="1409" t="n">
        <v>1473.77</v>
      </c>
      <c r="BF40" s="31" t="n"/>
      <c r="BG40" s="1409" t="n">
        <v>1459.24</v>
      </c>
      <c r="BH40" s="31" t="n"/>
      <c r="BI40" s="1409" t="n">
        <v>1372.19</v>
      </c>
      <c r="BJ40" s="31" t="n"/>
      <c r="BK40" s="1409" t="n">
        <v>1440.76</v>
      </c>
      <c r="BL40" s="31" t="n"/>
      <c r="BM40" s="1409" t="n">
        <v>1488.6</v>
      </c>
      <c r="BN40" s="32" t="n"/>
      <c r="BO40" s="1409" t="n">
        <v>1396.53</v>
      </c>
      <c r="BP40" s="31" t="n"/>
      <c r="BQ40" s="1409" t="n">
        <v>1352.46</v>
      </c>
      <c r="BR40" s="31" t="n"/>
      <c r="BS40" s="1409">
        <f>AU40+AW40+AY40+BA40+BC40+BE40+BG40+BI40+BK40+BM40+BO40+BQ40</f>
        <v/>
      </c>
      <c r="BT40" s="1913" t="n"/>
      <c r="BU40" s="1440" t="n"/>
      <c r="BV40" s="1920" t="n"/>
      <c r="BW40" s="1291" t="n"/>
      <c r="BX40" s="1291" t="n"/>
      <c r="BY40" s="1291" t="n"/>
      <c r="BZ40" s="1291" t="n"/>
      <c r="CA40" s="1291" t="n"/>
      <c r="CB40" s="1291" t="n"/>
      <c r="CC40" s="1291" t="n"/>
      <c r="CD40" s="1291" t="n"/>
      <c r="CE40" s="1291" t="n"/>
      <c r="CF40" s="1291" t="n"/>
      <c r="CG40" s="1291" t="n"/>
      <c r="CH40" s="1289" t="n"/>
    </row>
    <row r="41" ht="27" customFormat="1" customHeight="1" s="189">
      <c r="A41" s="1358" t="inlineStr">
        <is>
          <t>荆州市</t>
        </is>
      </c>
      <c r="B41" s="1350" t="inlineStr">
        <is>
          <t>客运量           （万人次）</t>
        </is>
      </c>
      <c r="C41" s="1409" t="n">
        <v>785.28</v>
      </c>
      <c r="D41" s="31">
        <f>C41/T41-1</f>
        <v/>
      </c>
      <c r="E41" s="1409" t="n">
        <v>661.78</v>
      </c>
      <c r="F41" s="31">
        <f>E41/V41-1</f>
        <v/>
      </c>
      <c r="G41" s="1409" t="n">
        <v>809.16</v>
      </c>
      <c r="H41" s="31">
        <f>G41/X41-1</f>
        <v/>
      </c>
      <c r="I41" s="1409" t="n">
        <v>826.02</v>
      </c>
      <c r="J41" s="31">
        <f>I41/Z41-1</f>
        <v/>
      </c>
      <c r="K41" s="1409" t="n">
        <v>801.51</v>
      </c>
      <c r="L41" s="31">
        <f>K41/AB41-1</f>
      </c>
      <c r="M41" s="1409" t="s">
        <v>41</v>
      </c>
      <c r="N41" s="31">
        <f>M41/AD41-1</f>
      </c>
      <c r="O41" s="1409" t="n">
        <v>711.12</v>
      </c>
      <c r="P41" s="31">
        <f>O41/AF41-1</f>
      </c>
      <c r="Q41" s="1736">
        <f>C41+E41+G41+I41+K41+M41+O41</f>
      </c>
      <c r="R41" s="76">
        <f>Q41/SUM(T41+V41+X41+Z41+AB41+AD41+AF41)-1</f>
      </c>
      <c r="S41" s="1915">
        <f>T41+V41+X41+Z41+AB41+AD41</f>
        <v/>
      </c>
      <c r="T41" s="1409" t="n">
        <v>780.9299999999999</v>
      </c>
      <c r="U41" s="31">
        <f>T41/AU41-1</f>
        <v/>
      </c>
      <c r="V41" s="1409" t="n">
        <v>674.2</v>
      </c>
      <c r="W41" s="31">
        <f>V41/AW41-1</f>
        <v/>
      </c>
      <c r="X41" s="1409" t="n">
        <v>798.01</v>
      </c>
      <c r="Y41" s="31">
        <f>X41/AY41-1</f>
        <v/>
      </c>
      <c r="Z41" s="1409" t="n">
        <v>835.3</v>
      </c>
      <c r="AA41" s="31">
        <f>Z41/BA41-1</f>
        <v/>
      </c>
      <c r="AB41" s="1409" t="n">
        <v>805.6799999999999</v>
      </c>
      <c r="AC41" s="31">
        <f>AB41/BC41-1</f>
        <v/>
      </c>
      <c r="AD41" s="37" t="inlineStr">
        <is>
          <t>767.47</t>
        </is>
      </c>
      <c r="AE41" s="31">
        <f>AD41/BE41-1</f>
        <v/>
      </c>
      <c r="AF41" s="1409" t="n">
        <v>686.9400000000001</v>
      </c>
      <c r="AG41" s="31">
        <f>AF41/BG41-1</f>
        <v/>
      </c>
      <c r="AH41" s="1409" t="n">
        <v>630.96</v>
      </c>
      <c r="AI41" s="31">
        <f>AH41/BI41-1</f>
        <v/>
      </c>
      <c r="AJ41" s="1409" t="n">
        <v>758.37</v>
      </c>
      <c r="AK41" s="31">
        <f>AJ41/BK41-1</f>
        <v/>
      </c>
      <c r="AL41" s="1409" t="n">
        <v>841.02</v>
      </c>
      <c r="AM41" s="31">
        <f>AL41/BM41-1</f>
        <v/>
      </c>
      <c r="AN41" s="1409" t="n">
        <v>823.45</v>
      </c>
      <c r="AO41" s="31">
        <f>AN41/BO41-1</f>
        <v/>
      </c>
      <c r="AP41" s="1409" t="n">
        <v>874.61</v>
      </c>
      <c r="AQ41" s="31">
        <f>AP41/BQ41-1</f>
        <v/>
      </c>
      <c r="AR41" s="1409">
        <f>T41+V41+X41+Z41+AB41+AD41+AF41+AH41+AJ41+AL41+AN41+AP41</f>
      </c>
      <c r="AS41" s="31">
        <f>AR41/(AU41+AW41+AY41+BA41+BC41+BE41+BG41+BI41+BK41+BM41+BO41+BQ41)-1</f>
        <v/>
      </c>
      <c r="AT41" s="1352" t="n"/>
      <c r="AU41" s="1915" t="n">
        <v>844.41</v>
      </c>
      <c r="AV41" s="32">
        <f>AU41/BV41-1</f>
        <v/>
      </c>
      <c r="AW41" s="1915" t="n">
        <v>709.48</v>
      </c>
      <c r="AX41" s="32">
        <f>AW41/BW41-1</f>
        <v/>
      </c>
      <c r="AY41" s="1915" t="n">
        <v>856.1799999999999</v>
      </c>
      <c r="AZ41" s="32">
        <f>AY41/BX41-1</f>
        <v/>
      </c>
      <c r="BA41" s="1915" t="n">
        <v>802.28</v>
      </c>
      <c r="BB41" s="32">
        <f>BA41/BY41-1</f>
        <v/>
      </c>
      <c r="BC41" s="1915" t="n">
        <v>808.29</v>
      </c>
      <c r="BD41" s="32">
        <f>BC41/BZ41-1</f>
        <v/>
      </c>
      <c r="BE41" s="1915" t="n">
        <v>758.4</v>
      </c>
      <c r="BF41" s="32">
        <f>BE41/CA41-1</f>
        <v/>
      </c>
      <c r="BG41" s="1915" t="n">
        <v>753.72</v>
      </c>
      <c r="BH41" s="32">
        <f>BG41/CB41-1</f>
        <v/>
      </c>
      <c r="BI41" s="1915" t="n">
        <v>738.79</v>
      </c>
      <c r="BJ41" s="32">
        <f>BI41/CC41-1</f>
        <v/>
      </c>
      <c r="BK41" s="1915" t="n">
        <v>730.36</v>
      </c>
      <c r="BL41" s="32">
        <f>BK41/CD41-1</f>
        <v/>
      </c>
      <c r="BM41" s="1915" t="n">
        <v>780.86</v>
      </c>
      <c r="BN41" s="32">
        <f>BM41/CE41-1</f>
        <v/>
      </c>
      <c r="BO41" s="1915" t="n">
        <v>773.9400000000001</v>
      </c>
      <c r="BP41" s="32">
        <f>BO41/CF41-1</f>
        <v/>
      </c>
      <c r="BQ41" s="1915" t="n">
        <v>865.36</v>
      </c>
      <c r="BR41" s="32">
        <f>BQ41/CG41-1</f>
        <v/>
      </c>
      <c r="BS41" s="1915">
        <f>AU41+AW41+AY41+BA41+BC41+BE41+BG41+BI41+BK41+BM41+BO41+BQ41</f>
        <v/>
      </c>
      <c r="BT41" s="1909">
        <f>BS41/CH41-1</f>
        <v/>
      </c>
      <c r="BU41" s="1910" t="n"/>
      <c r="BV41" s="1916" t="n">
        <v>570.34</v>
      </c>
      <c r="BW41" s="1917" t="n">
        <v>715.86</v>
      </c>
      <c r="BX41" s="1917" t="n">
        <v>791.35</v>
      </c>
      <c r="BY41" s="1917" t="n">
        <v>771.9299999999999</v>
      </c>
      <c r="BZ41" s="1917" t="n">
        <v>811.0700000000001</v>
      </c>
      <c r="CA41" s="1917" t="n">
        <v>777.5599999999999</v>
      </c>
      <c r="CB41" s="1917" t="n">
        <v>758.16</v>
      </c>
      <c r="CC41" s="1917" t="n">
        <v>724.0599999999999</v>
      </c>
      <c r="CD41" s="1917" t="n">
        <v>786.11</v>
      </c>
      <c r="CE41" s="1917" t="n">
        <v>817.62</v>
      </c>
      <c r="CF41" s="1917" t="n">
        <v>812.28</v>
      </c>
      <c r="CG41" s="1917" t="n">
        <v>853.6900000000001</v>
      </c>
      <c r="CH41" s="1915">
        <f>BV41+BW41+BX41+BY41+BZ41+CA41+CB41+CC41+CD41+CE41+CF41+CG41</f>
        <v/>
      </c>
    </row>
    <row r="42" ht="27" customFormat="1" customHeight="1" s="190">
      <c r="A42" s="1977" t="n"/>
      <c r="B42" s="1350" t="inlineStr">
        <is>
          <t>旅客周转量       （万人公里）</t>
        </is>
      </c>
      <c r="C42" s="1409" t="n">
        <v>4375.43</v>
      </c>
      <c r="D42" s="31">
        <f>C42/T42-1</f>
        <v/>
      </c>
      <c r="E42" s="1409" t="n">
        <v>3696.56</v>
      </c>
      <c r="F42" s="31">
        <f>E42/V42-1</f>
        <v/>
      </c>
      <c r="G42" s="1409" t="n">
        <v>4507.5</v>
      </c>
      <c r="H42" s="31">
        <f>G42/X42-1</f>
        <v/>
      </c>
      <c r="I42" s="1409" t="n">
        <v>4600.41</v>
      </c>
      <c r="J42" s="31">
        <f>I42/Z42-1</f>
        <v/>
      </c>
      <c r="K42" s="1409" t="n">
        <v>4465.59</v>
      </c>
      <c r="L42" s="31">
        <f>K42/AB42-1</f>
      </c>
      <c r="M42" s="1409" t="s">
        <v>42</v>
      </c>
      <c r="N42" s="31">
        <f>M42/AD42-1</f>
      </c>
      <c r="O42" s="1409" t="n">
        <v>3968.79</v>
      </c>
      <c r="P42" s="31">
        <f>O42/AF42-1</f>
      </c>
      <c r="Q42" s="1409">
        <f>C42+E42+G42+I42+K42+M42+O42</f>
      </c>
      <c r="R42" s="31">
        <f>Q42/SUM(T42+V42+X42+Z42+AB42+AD42+AF42)-1</f>
      </c>
      <c r="S42" s="1915">
        <f>T42+V42+X42+Z42+AB42+AD42</f>
        <v/>
      </c>
      <c r="T42" s="1409" t="n">
        <v>4365.51</v>
      </c>
      <c r="U42" s="31">
        <f>T42/AU42-1</f>
        <v/>
      </c>
      <c r="V42" s="1409" t="n">
        <v>3778.35</v>
      </c>
      <c r="W42" s="31">
        <f>V42/AU42-1</f>
        <v/>
      </c>
      <c r="X42" s="1409" t="n">
        <v>4459.75</v>
      </c>
      <c r="Y42" s="31">
        <f>X42/AW42-1</f>
        <v/>
      </c>
      <c r="Z42" s="1409" t="n">
        <v>4665.19</v>
      </c>
      <c r="AA42" s="31">
        <f>Z42/AY42-1</f>
        <v/>
      </c>
      <c r="AB42" s="1409" t="n">
        <v>4502.2</v>
      </c>
      <c r="AC42" s="31">
        <f>AB42/BA42-1</f>
        <v/>
      </c>
      <c r="AD42" s="37" t="inlineStr">
        <is>
          <t>4273.60</t>
        </is>
      </c>
      <c r="AE42" s="31">
        <f>AD42/BE42-1</f>
        <v/>
      </c>
      <c r="AF42" s="1409" t="n">
        <v>3833.66</v>
      </c>
      <c r="AG42" s="31">
        <f>AF42/BG42-1</f>
        <v/>
      </c>
      <c r="AH42" s="1409" t="n">
        <v>3528.81</v>
      </c>
      <c r="AI42" s="31">
        <f>AH42/BI42-1</f>
        <v/>
      </c>
      <c r="AJ42" s="1409" t="n">
        <v>4229.77</v>
      </c>
      <c r="AK42" s="31">
        <f>AJ42/BK42-1</f>
        <v/>
      </c>
      <c r="AL42" s="1409" t="n">
        <v>4681.64</v>
      </c>
      <c r="AM42" s="31">
        <f>AL42/BM42-1</f>
        <v/>
      </c>
      <c r="AN42" s="1409" t="n">
        <v>4585.08</v>
      </c>
      <c r="AO42" s="31">
        <f>AN42/BO42-1</f>
        <v/>
      </c>
      <c r="AP42" s="1409" t="n">
        <v>4866.58</v>
      </c>
      <c r="AQ42" s="31">
        <f>AP42/BQ42-1</f>
        <v/>
      </c>
      <c r="AR42" s="1409">
        <f>T42+V42+X42+Z42+AB42+AD42+AF42+AH42+AJ42+AL42+AN42+AP42</f>
      </c>
      <c r="AS42" s="31">
        <f>AR42/(AU42+AW42+AY42+BA42+BC42+BE42+BG42+BI42+BK42+BM42+BO42+BQ42)-1</f>
        <v/>
      </c>
      <c r="AT42" s="1289" t="n"/>
      <c r="AU42" s="1409" t="n">
        <v>4712.28</v>
      </c>
      <c r="AV42" s="31" t="n"/>
      <c r="AW42" s="1409" t="n">
        <v>3969.86</v>
      </c>
      <c r="AX42" s="31" t="n"/>
      <c r="AY42" s="1409" t="n">
        <v>4776.8</v>
      </c>
      <c r="AZ42" s="31" t="n"/>
      <c r="BA42" s="1409" t="n">
        <v>4480.38</v>
      </c>
      <c r="BB42" s="31" t="n"/>
      <c r="BC42" s="1409" t="n">
        <v>4513.32</v>
      </c>
      <c r="BD42" s="31" t="n"/>
      <c r="BE42" s="1409" t="n">
        <v>4238.92</v>
      </c>
      <c r="BF42" s="31" t="n"/>
      <c r="BG42" s="1409" t="n">
        <v>4216.77</v>
      </c>
      <c r="BH42" s="31" t="n"/>
      <c r="BI42" s="1409" t="n">
        <v>4134.37</v>
      </c>
      <c r="BJ42" s="31" t="n"/>
      <c r="BK42" s="1409" t="n">
        <v>4086.88</v>
      </c>
      <c r="BL42" s="31" t="n"/>
      <c r="BM42" s="1409" t="n">
        <v>4364.78</v>
      </c>
      <c r="BN42" s="32" t="n"/>
      <c r="BO42" s="1409" t="n">
        <v>4326.8</v>
      </c>
      <c r="BP42" s="31" t="n"/>
      <c r="BQ42" s="1409" t="n">
        <v>4829.78</v>
      </c>
      <c r="BR42" s="31" t="n"/>
      <c r="BS42" s="1409">
        <f>AU42+AW42+AY42+BA42+BC42+BE42+BG42+BI42+BK42+BM42+BO42+BQ42</f>
        <v/>
      </c>
      <c r="BT42" s="1913" t="n"/>
      <c r="BU42" s="1440" t="n"/>
      <c r="BV42" s="1914" t="n"/>
      <c r="BW42" s="1355" t="n"/>
      <c r="BX42" s="1355" t="n"/>
      <c r="BY42" s="1355" t="n"/>
      <c r="BZ42" s="1355" t="n"/>
      <c r="CA42" s="1355" t="n"/>
      <c r="CB42" s="1355" t="n"/>
      <c r="CC42" s="1355" t="n"/>
      <c r="CD42" s="1355" t="n"/>
      <c r="CE42" s="1355" t="n"/>
      <c r="CF42" s="1355" t="n"/>
      <c r="CG42" s="1355" t="n"/>
      <c r="CH42" s="1289" t="n"/>
    </row>
    <row r="43" ht="27" customFormat="1" customHeight="1" s="190">
      <c r="A43" s="1977" t="n"/>
      <c r="B43" s="1350" t="inlineStr">
        <is>
          <t>其中城市内客运量 （万人次）</t>
        </is>
      </c>
      <c r="C43" s="1409" t="n">
        <v>777.08</v>
      </c>
      <c r="D43" s="31">
        <f>C43/T43-1</f>
        <v/>
      </c>
      <c r="E43" s="1409" t="n">
        <v>653.55</v>
      </c>
      <c r="F43" s="31">
        <f>E43/V43-1</f>
        <v/>
      </c>
      <c r="G43" s="1409" t="n">
        <v>800.89</v>
      </c>
      <c r="H43" s="31">
        <f>G43/X43-1</f>
        <v/>
      </c>
      <c r="I43" s="1409" t="n">
        <v>817.74</v>
      </c>
      <c r="J43" s="31">
        <f>I43/Z43-1</f>
        <v/>
      </c>
      <c r="K43" s="1409" t="n">
        <v>793.22</v>
      </c>
      <c r="L43" s="31">
        <f>K43/AB43-1</f>
      </c>
      <c r="M43" s="1409" t="s">
        <v>43</v>
      </c>
      <c r="N43" s="31">
        <f>M43/AD43-1</f>
      </c>
      <c r="O43" s="1409" t="n">
        <v>702.8</v>
      </c>
      <c r="P43" s="31">
        <f>O43/AF43-1</f>
      </c>
      <c r="Q43" s="1409">
        <f>C43+E43+G43+I43+K43+M43+O43</f>
      </c>
      <c r="R43" s="31">
        <f>Q43/SUM(T43+V43+X43+Z43+AB43+AD43+AF43)-1</f>
      </c>
      <c r="S43" s="1915">
        <f>T43+V43+X43+Z43+AB43+AD43</f>
        <v/>
      </c>
      <c r="T43" s="1409" t="n">
        <v>770.97</v>
      </c>
      <c r="U43" s="31">
        <f>T43/AU43-1</f>
        <v/>
      </c>
      <c r="V43" s="1409" t="n">
        <v>664.22</v>
      </c>
      <c r="W43" s="31">
        <f>V43/AW43-1</f>
        <v/>
      </c>
      <c r="X43" s="1409" t="n">
        <v>788.04</v>
      </c>
      <c r="Y43" s="31">
        <f>X43/AY43-1</f>
        <v/>
      </c>
      <c r="Z43" s="1409" t="n">
        <v>825.3200000000001</v>
      </c>
      <c r="AA43" s="31">
        <f>Z43/BA43-1</f>
        <v/>
      </c>
      <c r="AB43" s="1409" t="n">
        <v>795.6799999999999</v>
      </c>
      <c r="AC43" s="31">
        <f>AB43/BC43-1</f>
        <v/>
      </c>
      <c r="AD43" s="37" t="inlineStr">
        <is>
          <t>760.57</t>
        </is>
      </c>
      <c r="AE43" s="31">
        <f>AD43/BE43-1</f>
        <v/>
      </c>
      <c r="AF43" s="1409" t="n">
        <v>679.54</v>
      </c>
      <c r="AG43" s="31">
        <f>AF43/BG43-1</f>
        <v/>
      </c>
      <c r="AH43" s="1409" t="n">
        <v>622.76</v>
      </c>
      <c r="AI43" s="31">
        <f>AH43/BI43-1</f>
        <v/>
      </c>
      <c r="AJ43" s="1409" t="n">
        <v>750.1900000000001</v>
      </c>
      <c r="AK43" s="31">
        <f>AJ43/BK43-1</f>
        <v/>
      </c>
      <c r="AL43" s="1409" t="n">
        <v>832.83</v>
      </c>
      <c r="AM43" s="31">
        <f>AL43/BM43-1</f>
        <v/>
      </c>
      <c r="AN43" s="1409" t="n">
        <v>815.24</v>
      </c>
      <c r="AO43" s="31">
        <f>AN43/BO43-1</f>
        <v/>
      </c>
      <c r="AP43" s="1409" t="n">
        <v>866.4</v>
      </c>
      <c r="AQ43" s="31">
        <f>AP43/BQ43-1</f>
        <v/>
      </c>
      <c r="AR43" s="1409">
        <f>T43+V43+X43+Z43+AB43+AD43+AF43+AH43+AJ43+AL43+AN43+AP43</f>
      </c>
      <c r="AS43" s="31">
        <f>AR43/(AU43+AW43+AY43+BA43+BC43+BE43+BG43+BI43+BK43+BM43+BO43+BQ43)-1</f>
        <v/>
      </c>
      <c r="AT43" s="1289" t="n"/>
      <c r="AU43" s="1409" t="n">
        <v>834.23</v>
      </c>
      <c r="AV43" s="31" t="n"/>
      <c r="AW43" s="1409" t="n">
        <v>699.33</v>
      </c>
      <c r="AX43" s="31" t="n"/>
      <c r="AY43" s="1409" t="n">
        <v>846.03</v>
      </c>
      <c r="AZ43" s="31" t="n"/>
      <c r="BA43" s="1409" t="n">
        <v>792.12</v>
      </c>
      <c r="BB43" s="31" t="n"/>
      <c r="BC43" s="1409" t="n">
        <v>798.13</v>
      </c>
      <c r="BD43" s="31" t="n"/>
      <c r="BE43" s="1409" t="n">
        <v>748.24</v>
      </c>
      <c r="BF43" s="31" t="n"/>
      <c r="BG43" s="1409" t="n">
        <v>743.48</v>
      </c>
      <c r="BH43" s="31">
        <f>BG43/CB43-1</f>
        <v/>
      </c>
      <c r="BI43" s="1409" t="n">
        <v>728.54</v>
      </c>
      <c r="BJ43" s="31">
        <f>BI43/CC43-1</f>
        <v/>
      </c>
      <c r="BK43" s="1409" t="n">
        <v>720.36</v>
      </c>
      <c r="BL43" s="31">
        <f>BK43/CD43-1</f>
        <v/>
      </c>
      <c r="BM43" s="1409" t="n">
        <v>770.84</v>
      </c>
      <c r="BN43" s="31">
        <f>BM43/CE43-1</f>
        <v/>
      </c>
      <c r="BO43" s="1409" t="n">
        <v>764.01</v>
      </c>
      <c r="BP43" s="31">
        <f>BO43/CF43-1</f>
        <v/>
      </c>
      <c r="BQ43" s="1409" t="n">
        <v>855.4299999999999</v>
      </c>
      <c r="BR43" s="31">
        <f>BQ43/CG43-1</f>
        <v/>
      </c>
      <c r="BS43" s="1409">
        <f>AU43+AW43+AY43+BA43+BC43+BE43+BG43+BI43+BK43+BM43+BO43+BQ43</f>
        <v/>
      </c>
      <c r="BT43" s="1913" t="n"/>
      <c r="BU43" s="1440" t="n"/>
      <c r="BV43" s="1914" t="n"/>
      <c r="BW43" s="1355" t="n"/>
      <c r="BX43" s="1355" t="n"/>
      <c r="BY43" s="1355" t="n"/>
      <c r="BZ43" s="1355" t="n"/>
      <c r="CA43" s="1355" t="n"/>
      <c r="CB43" s="1414" t="n">
        <v>749.36</v>
      </c>
      <c r="CC43" s="1414" t="n">
        <v>714.66</v>
      </c>
      <c r="CD43" s="1414" t="n">
        <v>776.5599999999999</v>
      </c>
      <c r="CE43" s="1414" t="n">
        <v>808.02</v>
      </c>
      <c r="CF43" s="1414" t="n">
        <v>802.6799999999999</v>
      </c>
      <c r="CG43" s="1414" t="n">
        <v>843.64</v>
      </c>
      <c r="CH43" s="1409">
        <f>BV43+BW43+BX43+BY43+BZ43+CA43+CB43+CC43+CD43+CE43+CF43+CG43</f>
        <v/>
      </c>
    </row>
    <row r="44" ht="29.1" customFormat="1" customHeight="1" s="190">
      <c r="A44" s="1954" t="n"/>
      <c r="B44" s="1350" t="inlineStr">
        <is>
          <t>其中城市内旅客周转量  (万人公里)</t>
        </is>
      </c>
      <c r="C44" s="1409" t="n">
        <v>4273.95</v>
      </c>
      <c r="D44" s="31">
        <f>C44/T44-1</f>
        <v/>
      </c>
      <c r="E44" s="1409" t="n">
        <v>3594.54</v>
      </c>
      <c r="F44" s="31">
        <f>E44/V44-1</f>
        <v/>
      </c>
      <c r="G44" s="1290" t="inlineStr">
        <is>
          <t>4404.92</t>
        </is>
      </c>
      <c r="H44" s="31">
        <f>G44/X44-1</f>
        <v/>
      </c>
      <c r="I44" s="1409" t="n">
        <v>4497.59</v>
      </c>
      <c r="J44" s="31">
        <f>I44/Z44-1</f>
        <v/>
      </c>
      <c r="K44" s="1409" t="n">
        <v>4362.73</v>
      </c>
      <c r="L44" s="31">
        <f>K44/AB44-1</f>
      </c>
      <c r="M44" s="1409" t="s">
        <v>44</v>
      </c>
      <c r="N44" s="31">
        <f>M44/AD44-1</f>
      </c>
      <c r="O44" s="1409" t="n">
        <v>3865.42</v>
      </c>
      <c r="P44" s="31">
        <f>O44/AF44-1</f>
      </c>
      <c r="Q44" s="1409">
        <f>C44+E44+G44+I44+K44+M44+O44</f>
      </c>
      <c r="R44" s="31">
        <f>Q44/SUM(T44+V44+X44+Z44+AB44+AD44+AF44)-1</f>
      </c>
      <c r="S44" s="1915">
        <f>T44+V44+X44+Z44+AB44+AD44</f>
        <v/>
      </c>
      <c r="T44" s="1409" t="n">
        <v>4240.35</v>
      </c>
      <c r="U44" s="31">
        <f>T44/AU44-1</f>
        <v/>
      </c>
      <c r="V44" s="1409" t="n">
        <v>3653.22</v>
      </c>
      <c r="W44" s="31">
        <f>V44/AW44-1</f>
        <v/>
      </c>
      <c r="X44" s="1409" t="n">
        <v>4334.24</v>
      </c>
      <c r="Y44" s="31">
        <f>X44/AY44-1</f>
        <v/>
      </c>
      <c r="Z44" s="1409" t="n">
        <v>4539.27</v>
      </c>
      <c r="AA44" s="31">
        <f>Z44/BA44-1</f>
        <v/>
      </c>
      <c r="AB44" s="1409" t="n">
        <v>4376.25</v>
      </c>
      <c r="AC44" s="31">
        <f>AB44/BC44-1</f>
        <v/>
      </c>
      <c r="AD44" s="37" t="inlineStr">
        <is>
          <t>4183.14</t>
        </is>
      </c>
      <c r="AE44" s="31">
        <f>AD44/BE44-1</f>
        <v/>
      </c>
      <c r="AF44" s="1409" t="n">
        <v>3737.49</v>
      </c>
      <c r="AG44" s="31">
        <f>AF44/BG44-1</f>
        <v/>
      </c>
      <c r="AH44" s="1409" t="n">
        <v>3425.19</v>
      </c>
      <c r="AI44" s="31">
        <f>AH44/BI44-1</f>
        <v/>
      </c>
      <c r="AJ44" s="1409" t="n">
        <v>4126.07</v>
      </c>
      <c r="AK44" s="31">
        <f>AJ44/BK44-1</f>
        <v/>
      </c>
      <c r="AL44" s="1409" t="n">
        <v>4580.59</v>
      </c>
      <c r="AM44" s="31">
        <f>AL44/BM44-1</f>
        <v/>
      </c>
      <c r="AN44" s="1409" t="n">
        <v>4483.83</v>
      </c>
      <c r="AO44" s="31">
        <f>AN44/BO44-1</f>
        <v/>
      </c>
      <c r="AP44" s="1409" t="n">
        <v>4765.21</v>
      </c>
      <c r="AQ44" s="31">
        <f>AP44/BQ44-1</f>
        <v/>
      </c>
      <c r="AR44" s="1409">
        <f>T44+V44+X44+Z44+AB44+AD44+AF44+AH44+AJ44+AL44+AN44+AP44</f>
      </c>
      <c r="AS44" s="31">
        <f>AR44/(AU44+AW44+AY44+BA44+BC44+BE44+BG44+BI44+BK44+BM44+BO44+BQ44)-1</f>
        <v/>
      </c>
      <c r="AT44" s="1289" t="n"/>
      <c r="AU44" s="1409" t="n">
        <v>4588.28</v>
      </c>
      <c r="AV44" s="31" t="n"/>
      <c r="AW44" s="1409" t="n">
        <v>3846.32</v>
      </c>
      <c r="AX44" s="31" t="n"/>
      <c r="AY44" s="1409" t="n">
        <v>4653.18</v>
      </c>
      <c r="AZ44" s="31" t="n"/>
      <c r="BA44" s="1409" t="n">
        <v>4356.67</v>
      </c>
      <c r="BB44" s="31" t="n"/>
      <c r="BC44" s="1409" t="n">
        <v>4389.73</v>
      </c>
      <c r="BD44" s="31" t="n"/>
      <c r="BE44" s="1409" t="n">
        <v>4115.33</v>
      </c>
      <c r="BF44" s="31" t="n"/>
      <c r="BG44" s="1409" t="n">
        <v>4089.16</v>
      </c>
      <c r="BH44" s="31" t="n"/>
      <c r="BI44" s="1409" t="n">
        <v>4006.98</v>
      </c>
      <c r="BJ44" s="31" t="n"/>
      <c r="BK44" s="1409" t="n">
        <v>3961.98</v>
      </c>
      <c r="BL44" s="31" t="n"/>
      <c r="BM44" s="1409" t="n">
        <v>4239.63</v>
      </c>
      <c r="BN44" s="32" t="n"/>
      <c r="BO44" s="1409" t="n">
        <v>4202.07</v>
      </c>
      <c r="BP44" s="31" t="n"/>
      <c r="BQ44" s="1409" t="n">
        <v>4704.88</v>
      </c>
      <c r="BR44" s="31" t="n"/>
      <c r="BS44" s="1409">
        <f>AU44+AW44+AY44+BA44+BC44+BE44+BG44+BI44+BK44+BM44+BO44+BQ44</f>
        <v/>
      </c>
      <c r="BT44" s="1913" t="n"/>
      <c r="BU44" s="1440" t="n"/>
      <c r="BV44" s="1914" t="n"/>
      <c r="BW44" s="1355" t="n"/>
      <c r="BX44" s="1355" t="n"/>
      <c r="BY44" s="1355" t="n"/>
      <c r="BZ44" s="1355" t="n"/>
      <c r="CA44" s="1355" t="n"/>
      <c r="CB44" s="1355" t="n"/>
      <c r="CC44" s="1355" t="n"/>
      <c r="CD44" s="1355" t="n"/>
      <c r="CE44" s="1355" t="n"/>
      <c r="CF44" s="1355" t="n"/>
      <c r="CG44" s="1355" t="n"/>
      <c r="CH44" s="1289" t="n"/>
    </row>
    <row r="45" ht="27" customFormat="1" customHeight="1" s="191">
      <c r="A45" s="1358" t="inlineStr">
        <is>
          <t>黄冈市</t>
        </is>
      </c>
      <c r="B45" s="1350" t="inlineStr">
        <is>
          <t>客运量           （万人次）</t>
        </is>
      </c>
      <c r="C45" s="1409" t="n">
        <v>654.75</v>
      </c>
      <c r="D45" s="31">
        <f>C45/T45-1</f>
        <v/>
      </c>
      <c r="E45" s="1409" t="n">
        <v>628.21</v>
      </c>
      <c r="F45" s="31">
        <f>E45/V45-1</f>
        <v/>
      </c>
      <c r="G45" s="1409" t="n">
        <v>666.6</v>
      </c>
      <c r="H45" s="31">
        <f>G45/X45-1</f>
        <v/>
      </c>
      <c r="I45" s="1409" t="n">
        <v>686.3</v>
      </c>
      <c r="J45" s="31">
        <f>I45/Z45-1</f>
        <v/>
      </c>
      <c r="K45" s="1409" t="n">
        <v>683.06</v>
      </c>
      <c r="L45" s="31">
        <f>K45/AB45-1</f>
      </c>
      <c r="M45" s="1409" t="s">
        <v>45</v>
      </c>
      <c r="N45" s="31">
        <f>M45/AD45-1</f>
      </c>
      <c r="O45" s="1409" t="n">
        <v>602.34</v>
      </c>
      <c r="P45" s="31">
        <f>O45/AF45-1</f>
      </c>
      <c r="Q45" s="1736">
        <f>C45+E45+G45+I45+K45+M45+O45</f>
      </c>
      <c r="R45" s="76">
        <f>Q45/SUM(T45+V45+X45+Z45+AB45+AD45+AF45)-1</f>
      </c>
      <c r="S45" s="1915">
        <f>T45+V45+X45+Z45+AB45+AD45</f>
        <v/>
      </c>
      <c r="T45" s="1409" t="n">
        <v>665.9299999999999</v>
      </c>
      <c r="U45" s="31">
        <f>T45/AU45-1</f>
        <v/>
      </c>
      <c r="V45" s="1409" t="n">
        <v>645.37</v>
      </c>
      <c r="W45" s="31">
        <f>V45/AW45-1</f>
        <v/>
      </c>
      <c r="X45" s="1409" t="n">
        <v>657.4</v>
      </c>
      <c r="Y45" s="31">
        <f>X45/AY45-1</f>
        <v/>
      </c>
      <c r="Z45" s="1409" t="n">
        <v>629.8099999999999</v>
      </c>
      <c r="AA45" s="31">
        <f>Z45/BA45-1</f>
        <v/>
      </c>
      <c r="AB45" s="1409" t="n">
        <v>630.1799999999999</v>
      </c>
      <c r="AC45" s="31">
        <f>AB45/BC45-1</f>
        <v/>
      </c>
      <c r="AD45" s="37" t="inlineStr">
        <is>
          <t>622.96</t>
        </is>
      </c>
      <c r="AE45" s="31">
        <f>AD45/BE45-1</f>
        <v/>
      </c>
      <c r="AF45" s="1409" t="n">
        <v>583.85</v>
      </c>
      <c r="AG45" s="31">
        <f>AF45/BG45-1</f>
        <v/>
      </c>
      <c r="AH45" s="1409" t="n">
        <v>607.23</v>
      </c>
      <c r="AI45" s="31">
        <f>AH45/BI45-1</f>
        <v/>
      </c>
      <c r="AJ45" s="1409" t="n">
        <v>639.5599999999999</v>
      </c>
      <c r="AK45" s="31">
        <f>AJ45/BK45-1</f>
        <v/>
      </c>
      <c r="AL45" s="1409" t="n">
        <v>665.97</v>
      </c>
      <c r="AM45" s="31">
        <f>AL45/BM45-1</f>
        <v/>
      </c>
      <c r="AN45" s="1409" t="n">
        <v>648.38</v>
      </c>
      <c r="AO45" s="31">
        <f>AN45/BO45-1</f>
        <v/>
      </c>
      <c r="AP45" s="1409" t="n">
        <v>641.95</v>
      </c>
      <c r="AQ45" s="31">
        <f>AP45/BQ45-1</f>
        <v/>
      </c>
      <c r="AR45" s="1409">
        <f>T45+V45+X45+Z45+AB45+AD45+AF45+AH45+AJ45+AL45+AN45+AP45</f>
      </c>
      <c r="AS45" s="31">
        <f>AR45/(AU45+AW45+AY45+BA45+BC45+BE45+BG45+BI45+BK45+BM45+BO45+BQ45)-1</f>
        <v/>
      </c>
      <c r="AT45" s="1352" t="n"/>
      <c r="AU45" s="1915" t="n">
        <v>654.8200000000001</v>
      </c>
      <c r="AV45" s="32">
        <f>AU45/BV45-1</f>
        <v/>
      </c>
      <c r="AW45" s="1915" t="n">
        <v>565.84</v>
      </c>
      <c r="AX45" s="32">
        <f>AW45/BW45-1</f>
        <v/>
      </c>
      <c r="AY45" s="1915" t="n">
        <v>633.4400000000001</v>
      </c>
      <c r="AZ45" s="32">
        <f>AY45/BX45-1</f>
        <v/>
      </c>
      <c r="BA45" s="1915" t="n">
        <v>645.35</v>
      </c>
      <c r="BB45" s="32">
        <f>BA45/BY45-1</f>
        <v/>
      </c>
      <c r="BC45" s="1915" t="n">
        <v>633.71</v>
      </c>
      <c r="BD45" s="32">
        <f>BC45/BZ45-1</f>
        <v/>
      </c>
      <c r="BE45" s="1915" t="n">
        <v>623.99</v>
      </c>
      <c r="BF45" s="32">
        <f>BE45/CA45-1</f>
        <v/>
      </c>
      <c r="BG45" s="1915" t="n">
        <v>595.9299999999999</v>
      </c>
      <c r="BH45" s="32">
        <f>BG45/CB45-1</f>
        <v/>
      </c>
      <c r="BI45" s="1915" t="n">
        <v>636.5599999999999</v>
      </c>
      <c r="BJ45" s="32">
        <f>BI45/CC45-1</f>
        <v/>
      </c>
      <c r="BK45" s="1915" t="n">
        <v>675.85</v>
      </c>
      <c r="BL45" s="32">
        <f>BK45/CD45-1</f>
        <v/>
      </c>
      <c r="BM45" s="1915" t="n">
        <v>689.6</v>
      </c>
      <c r="BN45" s="32">
        <f>BM45/CE45-1</f>
        <v/>
      </c>
      <c r="BO45" s="1915" t="n">
        <v>676.38</v>
      </c>
      <c r="BP45" s="32">
        <f>BO45/CF45-1</f>
        <v/>
      </c>
      <c r="BQ45" s="1915" t="n">
        <v>671.83</v>
      </c>
      <c r="BR45" s="32">
        <f>BQ45/CG45-1</f>
        <v/>
      </c>
      <c r="BS45" s="1915">
        <f>AU45+AW45+AY45+BA45+BC45+BE45+BG45+BI45+BK45+BM45+BO45+BQ45</f>
        <v/>
      </c>
      <c r="BT45" s="1909">
        <f>BS45/CH45-1</f>
        <v/>
      </c>
      <c r="BU45" s="1910" t="n"/>
      <c r="BV45" s="1918" t="n">
        <v>490.69</v>
      </c>
      <c r="BW45" s="1919" t="n">
        <v>529.7</v>
      </c>
      <c r="BX45" s="1919" t="n">
        <v>556.0599999999999</v>
      </c>
      <c r="BY45" s="1919" t="n">
        <v>586.77</v>
      </c>
      <c r="BZ45" s="1919" t="n">
        <v>588.4</v>
      </c>
      <c r="CA45" s="1919" t="n">
        <v>565.49</v>
      </c>
      <c r="CB45" s="1919" t="n">
        <v>555.6900000000001</v>
      </c>
      <c r="CC45" s="1919" t="n">
        <v>550.96</v>
      </c>
      <c r="CD45" s="1919" t="n">
        <v>576.02</v>
      </c>
      <c r="CE45" s="1919" t="n">
        <v>612.2</v>
      </c>
      <c r="CF45" s="1919" t="n">
        <v>608.1799999999999</v>
      </c>
      <c r="CG45" s="1919" t="n">
        <v>630.05</v>
      </c>
      <c r="CH45" s="1915">
        <f>BV45+BW45+BX45+BY45+BZ45+CA45+CB45+CC45+CD45+CE45+CF45+CG45</f>
        <v/>
      </c>
    </row>
    <row r="46" ht="27" customHeight="1" s="21">
      <c r="A46" s="1977" t="n"/>
      <c r="B46" s="1350" t="inlineStr">
        <is>
          <t>旅客周转量       （万人公里）</t>
        </is>
      </c>
      <c r="C46" s="1409" t="n">
        <v>8750.57</v>
      </c>
      <c r="D46" s="31">
        <f>C46/T46-1</f>
        <v/>
      </c>
      <c r="E46" s="1409" t="n">
        <v>8222.530000000001</v>
      </c>
      <c r="F46" s="31">
        <f>E46/V46-1</f>
        <v/>
      </c>
      <c r="G46" s="1409" t="n">
        <v>9063.34</v>
      </c>
      <c r="H46" s="31">
        <f>G46/X46-1</f>
        <v/>
      </c>
      <c r="I46" s="1409" t="n">
        <v>9322.35</v>
      </c>
      <c r="J46" s="31">
        <f>I46/Z46-1</f>
        <v/>
      </c>
      <c r="K46" s="1409" t="n">
        <v>9271.04</v>
      </c>
      <c r="L46" s="31">
        <f>K46/AB46-1</f>
      </c>
      <c r="M46" s="1409" t="s">
        <v>46</v>
      </c>
      <c r="N46" s="31">
        <f>M46/AD46-1</f>
      </c>
      <c r="O46" s="1409" t="n">
        <v>8182.59</v>
      </c>
      <c r="P46" s="31">
        <f>O46/AF46-1</f>
      </c>
      <c r="Q46" s="1409">
        <f>C46+E46+G46+I46+K46+M46+O46</f>
      </c>
      <c r="R46" s="31">
        <f>Q46/SUM(T46+V46+X46+Z46+AB46+AD46+AF46)-1</f>
      </c>
      <c r="S46" s="1915">
        <f>T46+V46+X46+Z46+AB46+AD46</f>
        <v/>
      </c>
      <c r="T46" s="1409" t="n">
        <v>7063.35</v>
      </c>
      <c r="U46" s="31">
        <f>T46/AU46-1</f>
        <v/>
      </c>
      <c r="V46" s="1409" t="n">
        <v>8514.549999999999</v>
      </c>
      <c r="W46" s="31">
        <f>V46/AU46-1</f>
        <v/>
      </c>
      <c r="X46" s="1409" t="n">
        <v>8713.92</v>
      </c>
      <c r="Y46" s="31">
        <f>X46/AW46-1</f>
        <v/>
      </c>
      <c r="Z46" s="1409" t="n">
        <v>8213.66</v>
      </c>
      <c r="AA46" s="31">
        <f>Z46/AY46-1</f>
        <v/>
      </c>
      <c r="AB46" s="1409" t="n">
        <v>8237.139999999999</v>
      </c>
      <c r="AC46" s="31">
        <f>AB46/BA46-1</f>
        <v/>
      </c>
      <c r="AD46" s="37" t="inlineStr">
        <is>
          <t>8197.01</t>
        </is>
      </c>
      <c r="AE46" s="31">
        <f>AD46/BE46-1</f>
        <v/>
      </c>
      <c r="AF46" s="1409" t="n">
        <v>8139.5</v>
      </c>
      <c r="AG46" s="31">
        <f>AF46/BG46-1</f>
        <v/>
      </c>
      <c r="AH46" s="1409" t="n">
        <v>8056.02</v>
      </c>
      <c r="AI46" s="31">
        <f>AH46/BI46-1</f>
        <v/>
      </c>
      <c r="AJ46" s="1409" t="n">
        <v>8670.719999999999</v>
      </c>
      <c r="AK46" s="31">
        <f>AJ46/BK46-1</f>
        <v/>
      </c>
      <c r="AL46" s="1409" t="n">
        <v>9048.200000000001</v>
      </c>
      <c r="AM46" s="31">
        <f>AL46/BM46-1</f>
        <v/>
      </c>
      <c r="AN46" s="1409" t="n">
        <v>8765.48</v>
      </c>
      <c r="AO46" s="31">
        <f>AN46/BO46-1</f>
        <v/>
      </c>
      <c r="AP46" s="1409" t="n">
        <v>8565.690000000001</v>
      </c>
      <c r="AQ46" s="31">
        <f>AP46/BQ46-1</f>
        <v/>
      </c>
      <c r="AR46" s="1409">
        <f>T46+V46+X46+Z46+AB46+AD46+AF46+AH46+AJ46+AL46+AN46+AP46</f>
      </c>
      <c r="AS46" s="31">
        <f>AR46/(AU46+AW46+AY46+BA46+BC46+BE46+BG46+BI46+BK46+BM46+BO46+BQ46)-1</f>
        <v/>
      </c>
      <c r="AT46" s="1289" t="n"/>
      <c r="AU46" s="1409" t="n">
        <v>6877.45</v>
      </c>
      <c r="AV46" s="31" t="n"/>
      <c r="AW46" s="1409" t="n">
        <v>6018.95</v>
      </c>
      <c r="AX46" s="31" t="n"/>
      <c r="AY46" s="1409" t="n">
        <v>6643.71</v>
      </c>
      <c r="AZ46" s="31" t="n"/>
      <c r="BA46" s="1409" t="n">
        <v>6794.36</v>
      </c>
      <c r="BB46" s="31" t="n"/>
      <c r="BC46" s="1409" t="n">
        <v>6708.78</v>
      </c>
      <c r="BD46" s="31" t="n"/>
      <c r="BE46" s="1409" t="n">
        <v>6614.13</v>
      </c>
      <c r="BF46" s="31" t="n"/>
      <c r="BG46" s="1409" t="n">
        <v>6334.69</v>
      </c>
      <c r="BH46" s="31" t="n"/>
      <c r="BI46" s="1409" t="n">
        <v>6741.47</v>
      </c>
      <c r="BJ46" s="31" t="n"/>
      <c r="BK46" s="1409" t="n">
        <v>7091.46</v>
      </c>
      <c r="BL46" s="31" t="n"/>
      <c r="BM46" s="1409" t="n">
        <v>7254.45</v>
      </c>
      <c r="BN46" s="32" t="n"/>
      <c r="BO46" s="1409" t="n">
        <v>7116.51</v>
      </c>
      <c r="BP46" s="31" t="n"/>
      <c r="BQ46" s="1409" t="n">
        <v>7084.38</v>
      </c>
      <c r="BR46" s="31" t="n"/>
      <c r="BS46" s="1409">
        <f>AU46+AW46+AY46+BA46+BC46+BE46+BG46+BI46+BK46+BM46+BO46+BQ46</f>
        <v/>
      </c>
      <c r="BT46" s="1913" t="n"/>
      <c r="BU46" s="1440" t="n"/>
      <c r="BV46" s="1914" t="n"/>
      <c r="BW46" s="1355" t="n"/>
      <c r="BX46" s="1355" t="n"/>
      <c r="BY46" s="1355" t="n"/>
      <c r="BZ46" s="1355" t="n"/>
      <c r="CA46" s="1355" t="n"/>
      <c r="CB46" s="1355" t="n"/>
      <c r="CC46" s="1355" t="n"/>
      <c r="CD46" s="1355" t="n"/>
      <c r="CE46" s="1355" t="n"/>
      <c r="CF46" s="1355" t="n"/>
      <c r="CG46" s="1355" t="n"/>
      <c r="CH46" s="1289" t="n"/>
    </row>
    <row r="47" ht="27" customHeight="1" s="21">
      <c r="A47" s="1977" t="n"/>
      <c r="B47" s="1350" t="inlineStr">
        <is>
          <t>其中城市内客运量 （万人次）</t>
        </is>
      </c>
      <c r="C47" s="1409" t="n">
        <v>415.11</v>
      </c>
      <c r="D47" s="31">
        <f>C47/T47-1</f>
        <v/>
      </c>
      <c r="E47" s="1409" t="n">
        <v>390.95</v>
      </c>
      <c r="F47" s="31">
        <f>E47/V47-1</f>
        <v/>
      </c>
      <c r="G47" s="1409" t="n">
        <v>410.22</v>
      </c>
      <c r="H47" s="31">
        <f>G47/X47-1</f>
        <v/>
      </c>
      <c r="I47" s="1409" t="n">
        <v>423.61</v>
      </c>
      <c r="J47" s="31">
        <f>I47/Z47-1</f>
        <v/>
      </c>
      <c r="K47" s="1409" t="n">
        <v>419.37</v>
      </c>
      <c r="L47" s="31">
        <f>K47/AB47-1</f>
      </c>
      <c r="M47" s="1409" t="s">
        <v>47</v>
      </c>
      <c r="N47" s="31">
        <f>M47/AD47-1</f>
      </c>
      <c r="O47" s="1409" t="n">
        <v>359.88</v>
      </c>
      <c r="P47" s="31">
        <f>O47/AF47-1</f>
      </c>
      <c r="Q47" s="1409">
        <f>C47+E47+G47+I47+K47+M47+O47</f>
      </c>
      <c r="R47" s="31">
        <f>Q47/SUM(T47+V47+X47+Z47+AB47+AD47+AF47)-1</f>
      </c>
      <c r="S47" s="1915">
        <f>T47+V47+X47+Z47+AB47+AD47</f>
        <v/>
      </c>
      <c r="T47" s="1409" t="n">
        <v>454.97</v>
      </c>
      <c r="U47" s="31">
        <f>T47/AU47-1</f>
        <v/>
      </c>
      <c r="V47" s="1409" t="n">
        <v>420.91</v>
      </c>
      <c r="W47" s="31">
        <f>V47/AW47-1</f>
        <v/>
      </c>
      <c r="X47" s="1409" t="n">
        <v>429.7</v>
      </c>
      <c r="Y47" s="31">
        <f>X47/AY47-1</f>
        <v/>
      </c>
      <c r="Z47" s="1409" t="n">
        <v>407.15</v>
      </c>
      <c r="AA47" s="31">
        <f>Z47/BA47-1</f>
        <v/>
      </c>
      <c r="AB47" s="1409" t="n">
        <v>404.75</v>
      </c>
      <c r="AC47" s="31">
        <f>AB47/BC47-1</f>
        <v/>
      </c>
      <c r="AD47" s="37" t="inlineStr">
        <is>
          <t>396.18</t>
        </is>
      </c>
      <c r="AE47" s="31">
        <f>AD47/BE47-1</f>
        <v/>
      </c>
      <c r="AF47" s="1409" t="n">
        <v>359.53</v>
      </c>
      <c r="AG47" s="31">
        <f>AF47/BG47-1</f>
        <v/>
      </c>
      <c r="AH47" s="1409" t="n">
        <v>375.31</v>
      </c>
      <c r="AI47" s="31">
        <f>AH47/BI47-1</f>
        <v/>
      </c>
      <c r="AJ47" s="1409" t="n">
        <v>402.86</v>
      </c>
      <c r="AK47" s="31">
        <f>AJ47/BK47-1</f>
        <v/>
      </c>
      <c r="AL47" s="1409" t="n">
        <v>414.28</v>
      </c>
      <c r="AM47" s="31">
        <f>AL47/BM47-1</f>
        <v/>
      </c>
      <c r="AN47" s="1409" t="n">
        <v>407.53</v>
      </c>
      <c r="AO47" s="31">
        <f>AN47/BO47-1</f>
        <v/>
      </c>
      <c r="AP47" s="1409" t="n">
        <v>406.72</v>
      </c>
      <c r="AQ47" s="31">
        <f>AP47/BQ47-1</f>
        <v/>
      </c>
      <c r="AR47" s="1409">
        <f>T47+V47+X47+Z47+AB47+AD47+AF47+AH47+AJ47+AL47+AN47+AP47</f>
      </c>
      <c r="AS47" s="31">
        <f>AR47/(AU47+AW47+AY47+BA47+BC47+BE47+BG47+BI47+BK47+BM47+BO47+BQ47)-1</f>
        <v/>
      </c>
      <c r="AT47" s="1289" t="n"/>
      <c r="AU47" s="1409" t="n">
        <v>474.29</v>
      </c>
      <c r="AV47" s="31" t="n"/>
      <c r="AW47" s="1409" t="n">
        <v>400.44</v>
      </c>
      <c r="AX47" s="31" t="n"/>
      <c r="AY47" s="1409" t="n">
        <v>460.29</v>
      </c>
      <c r="AZ47" s="31" t="n"/>
      <c r="BA47" s="1409" t="n">
        <v>459.44</v>
      </c>
      <c r="BB47" s="31" t="n"/>
      <c r="BC47" s="1409" t="n">
        <v>448.72</v>
      </c>
      <c r="BD47" s="31" t="n"/>
      <c r="BE47" s="1409" t="n">
        <v>439.49</v>
      </c>
      <c r="BF47" s="31" t="n"/>
      <c r="BG47" s="1409" t="n">
        <v>412.6</v>
      </c>
      <c r="BH47" s="31">
        <f>BG47/CB47-1</f>
        <v/>
      </c>
      <c r="BI47" s="1409" t="n">
        <v>435.3</v>
      </c>
      <c r="BJ47" s="31">
        <f>BI47/CC47-1</f>
        <v/>
      </c>
      <c r="BK47" s="1409" t="n">
        <v>458.71</v>
      </c>
      <c r="BL47" s="31">
        <f>BK47/CD47-1</f>
        <v/>
      </c>
      <c r="BM47" s="1409" t="n">
        <v>469.55</v>
      </c>
      <c r="BN47" s="31">
        <f>BM47/CE47-1</f>
        <v/>
      </c>
      <c r="BO47" s="1409" t="n">
        <v>464.8</v>
      </c>
      <c r="BP47" s="31">
        <f>BO47/CF47-1</f>
        <v/>
      </c>
      <c r="BQ47" s="1409" t="n">
        <v>461.96</v>
      </c>
      <c r="BR47" s="31">
        <f>BQ47/CG47-1</f>
        <v/>
      </c>
      <c r="BS47" s="1409">
        <f>AU47+AW47+AY47+BA47+BC47+BE47+BG47+BI47+BK47+BM47+BO47+BQ47</f>
        <v/>
      </c>
      <c r="BT47" s="1913" t="n"/>
      <c r="BU47" s="1440" t="n"/>
      <c r="BV47" s="1920" t="n"/>
      <c r="BW47" s="1291" t="n"/>
      <c r="BX47" s="1291" t="n"/>
      <c r="BY47" s="1291" t="n"/>
      <c r="BZ47" s="1291" t="n"/>
      <c r="CA47" s="1291" t="n"/>
      <c r="CB47" s="1417" t="n">
        <v>414.83</v>
      </c>
      <c r="CC47" s="1417" t="n">
        <v>404.98</v>
      </c>
      <c r="CD47" s="1417" t="n">
        <v>426.43</v>
      </c>
      <c r="CE47" s="1417" t="n">
        <v>455.59</v>
      </c>
      <c r="CF47" s="1417" t="n">
        <v>454</v>
      </c>
      <c r="CG47" s="1417" t="n">
        <v>473.87</v>
      </c>
      <c r="CH47" s="1409">
        <f>BV47+BW47+BX47+BY47+BZ47+CA47+CB47+CC47+CD47+CE47+CF47+CG47</f>
        <v/>
      </c>
    </row>
    <row r="48" ht="27" customHeight="1" s="21">
      <c r="A48" s="1954" t="n"/>
      <c r="B48" s="1350" t="inlineStr">
        <is>
          <t>其中城市内旅客周转量  (万人公里)</t>
        </is>
      </c>
      <c r="C48" s="1409" t="n">
        <v>3611.56</v>
      </c>
      <c r="D48" s="31">
        <f>C48/T48-1</f>
        <v/>
      </c>
      <c r="E48" s="1409" t="n">
        <v>3310.48</v>
      </c>
      <c r="F48" s="31">
        <f>E48/V48-1</f>
        <v/>
      </c>
      <c r="G48" s="1290" t="inlineStr">
        <is>
          <t>3561.77</t>
        </is>
      </c>
      <c r="H48" s="31">
        <f>G48/X48-1</f>
        <v/>
      </c>
      <c r="I48" s="1409" t="n">
        <v>3677.9</v>
      </c>
      <c r="J48" s="31">
        <f>I48/Z48-1</f>
        <v/>
      </c>
      <c r="K48" s="1409" t="n">
        <v>3602.79</v>
      </c>
      <c r="L48" s="31">
        <f>K48/AB48-1</f>
      </c>
      <c r="M48" s="1409" t="s">
        <v>48</v>
      </c>
      <c r="N48" s="31">
        <f>M48/AD48-1</f>
      </c>
      <c r="O48" s="1409" t="n">
        <v>3011.9</v>
      </c>
      <c r="P48" s="31">
        <f>O48/AF48-1</f>
      </c>
      <c r="Q48" s="1409">
        <f>C48+E48+G48+I48+K48+M48+O48</f>
      </c>
      <c r="R48" s="31">
        <f>Q48/SUM(T48+V48+X48+Z48+AB48+AD48+AF48)-1</f>
      </c>
      <c r="S48" s="1915">
        <f>T48+V48+X48+Z48+AB48+AD48</f>
        <v/>
      </c>
      <c r="T48" s="1409" t="n">
        <v>2273.96</v>
      </c>
      <c r="U48" s="31">
        <f>T48/AU48-1</f>
        <v/>
      </c>
      <c r="V48" s="1409" t="n">
        <v>2529.17</v>
      </c>
      <c r="W48" s="31">
        <f>V48/AW48-1</f>
        <v/>
      </c>
      <c r="X48" s="1409" t="n">
        <v>2553.84</v>
      </c>
      <c r="Y48" s="31">
        <f>X48/AY48-1</f>
        <v/>
      </c>
      <c r="Z48" s="1409" t="n">
        <v>2347.5</v>
      </c>
      <c r="AA48" s="31">
        <f>Z48/BA48-1</f>
        <v/>
      </c>
      <c r="AB48" s="1409" t="n">
        <v>2330.29</v>
      </c>
      <c r="AC48" s="31">
        <f>AB48/BC48-1</f>
        <v/>
      </c>
      <c r="AD48" s="37" t="inlineStr">
        <is>
          <t>2301.44</t>
        </is>
      </c>
      <c r="AE48" s="31">
        <f>AD48/BE48-1</f>
        <v/>
      </c>
      <c r="AF48" s="1409" t="n">
        <v>2861.32</v>
      </c>
      <c r="AG48" s="31">
        <f>AF48/BG48-1</f>
        <v/>
      </c>
      <c r="AH48" s="1409" t="n">
        <v>3030.28</v>
      </c>
      <c r="AI48" s="31">
        <f>AH48/BI48-1</f>
        <v/>
      </c>
      <c r="AJ48" s="1409" t="n">
        <v>3397.58</v>
      </c>
      <c r="AK48" s="31">
        <f>AJ48/BK48-1</f>
        <v/>
      </c>
      <c r="AL48" s="1409" t="n">
        <v>3613.03</v>
      </c>
      <c r="AM48" s="31">
        <f>AL48/BM48-1</f>
        <v/>
      </c>
      <c r="AN48" s="1409" t="n">
        <v>3569.09</v>
      </c>
      <c r="AO48" s="31">
        <f>AN48/BO48-1</f>
        <v/>
      </c>
      <c r="AP48" s="1409" t="n">
        <v>3515.69</v>
      </c>
      <c r="AQ48" s="31">
        <f>AP48/BQ48-1</f>
        <v/>
      </c>
      <c r="AR48" s="1409">
        <f>T48+V48+X48+Z48+AB48+AD48+AF48+AH48+AJ48+AL48+AN48+AP48</f>
      </c>
      <c r="AS48" s="31">
        <f>AR48/(AU48+AW48+AY48+BA48+BC48+BE48+BG48+BI48+BK48+BM48+BO48+BQ48)-1</f>
        <v/>
      </c>
      <c r="AT48" s="1289" t="n"/>
      <c r="AU48" s="1409" t="n">
        <v>2370.53</v>
      </c>
      <c r="AV48" s="31" t="n"/>
      <c r="AW48" s="1409" t="n">
        <v>2001.11</v>
      </c>
      <c r="AX48" s="31" t="n"/>
      <c r="AY48" s="1409" t="n">
        <v>2300.35</v>
      </c>
      <c r="AZ48" s="31" t="n"/>
      <c r="BA48" s="1409" t="n">
        <v>2296.25</v>
      </c>
      <c r="BB48" s="31" t="n"/>
      <c r="BC48" s="1409" t="n">
        <v>2242.66</v>
      </c>
      <c r="BD48" s="31" t="n"/>
      <c r="BE48" s="1409" t="n">
        <v>2196.54</v>
      </c>
      <c r="BF48" s="31" t="n"/>
      <c r="BG48" s="1409" t="n">
        <v>2062.1</v>
      </c>
      <c r="BH48" s="31" t="n"/>
      <c r="BI48" s="1409" t="n">
        <v>2175.59</v>
      </c>
      <c r="BJ48" s="31" t="n"/>
      <c r="BK48" s="1409" t="n">
        <v>2292.63</v>
      </c>
      <c r="BL48" s="31" t="n"/>
      <c r="BM48" s="1409" t="n">
        <v>2346.8</v>
      </c>
      <c r="BN48" s="32" t="n"/>
      <c r="BO48" s="1409" t="n">
        <v>2323.13</v>
      </c>
      <c r="BP48" s="31" t="n"/>
      <c r="BQ48" s="1409" t="n">
        <v>2308.94</v>
      </c>
      <c r="BR48" s="31" t="n"/>
      <c r="BS48" s="1409">
        <f>AU48+AW48+AY48+BA48+BC48+BE48+BG48+BI48+BK48+BM48+BO48+BQ48</f>
        <v/>
      </c>
      <c r="BT48" s="1913" t="n"/>
      <c r="BU48" s="1440" t="n"/>
      <c r="BV48" s="1920" t="n"/>
      <c r="BW48" s="1291" t="n"/>
      <c r="BX48" s="1291" t="n"/>
      <c r="BY48" s="1291" t="n"/>
      <c r="BZ48" s="1291" t="n"/>
      <c r="CA48" s="1291" t="n"/>
      <c r="CB48" s="1291" t="n"/>
      <c r="CC48" s="1291" t="n"/>
      <c r="CD48" s="1291" t="n"/>
      <c r="CE48" s="1291" t="n"/>
      <c r="CF48" s="1291" t="n"/>
      <c r="CG48" s="1291" t="n"/>
      <c r="CH48" s="1289" t="n"/>
    </row>
    <row r="49" ht="27" customFormat="1" customHeight="1" s="191">
      <c r="A49" s="1358" t="inlineStr">
        <is>
          <t>咸宁市</t>
        </is>
      </c>
      <c r="B49" s="1350" t="inlineStr">
        <is>
          <t>客运量           （万人次）</t>
        </is>
      </c>
      <c r="C49" s="1409" t="n">
        <v>681.62</v>
      </c>
      <c r="D49" s="31">
        <f>C49/T49-1</f>
        <v/>
      </c>
      <c r="E49" s="1409" t="n">
        <v>610.86</v>
      </c>
      <c r="F49" s="31">
        <f>E49/V49-1</f>
        <v/>
      </c>
      <c r="G49" s="1409" t="n">
        <v>716.97</v>
      </c>
      <c r="H49" s="31">
        <f>G49/X49-1</f>
        <v/>
      </c>
      <c r="I49" s="1409" t="n">
        <v>736.36</v>
      </c>
      <c r="J49" s="31">
        <f>I49/Z49-1</f>
        <v/>
      </c>
      <c r="K49" s="1409" t="n">
        <v>739.61</v>
      </c>
      <c r="L49" s="31">
        <f>K49/AB49-1</f>
      </c>
      <c r="M49" s="1409" t="s">
        <v>49</v>
      </c>
      <c r="N49" s="31">
        <f>M49/AD49-1</f>
      </c>
      <c r="O49" s="1409" t="n">
        <v>620.62</v>
      </c>
      <c r="P49" s="31">
        <f>O49/AF49-1</f>
      </c>
      <c r="Q49" s="1736">
        <f>C49+E49+G49+I49+K49+M49+O49</f>
      </c>
      <c r="R49" s="76">
        <f>Q49/SUM(T49+V49+X49+Z49+AB49+AD49+AF49)-1</f>
      </c>
      <c r="S49" s="1915">
        <f>T49+V49+X49+Z49+AB49+AD49</f>
        <v/>
      </c>
      <c r="T49" s="1409" t="n">
        <v>730.27</v>
      </c>
      <c r="U49" s="31">
        <f>T49/AU49-1</f>
        <v/>
      </c>
      <c r="V49" s="1409" t="n">
        <v>619.64</v>
      </c>
      <c r="W49" s="31">
        <f>V49/AW49-1</f>
        <v/>
      </c>
      <c r="X49" s="1409" t="n">
        <v>688.5599999999999</v>
      </c>
      <c r="Y49" s="31">
        <f>X49/AY49-1</f>
        <v/>
      </c>
      <c r="Z49" s="1409" t="n">
        <v>695.3</v>
      </c>
      <c r="AA49" s="31">
        <f>Z49/BA49-1</f>
        <v/>
      </c>
      <c r="AB49" s="1409" t="n">
        <v>692.78</v>
      </c>
      <c r="AC49" s="31">
        <f>AB49/BC49-1</f>
        <v/>
      </c>
      <c r="AD49" s="37" t="inlineStr">
        <is>
          <t>682.34</t>
        </is>
      </c>
      <c r="AE49" s="31">
        <f>AD49/BE49-1</f>
        <v/>
      </c>
      <c r="AF49" s="1409" t="n">
        <v>598.01</v>
      </c>
      <c r="AG49" s="31">
        <f>AF49/BG49-1</f>
        <v/>
      </c>
      <c r="AH49" s="1409" t="n">
        <v>580.0599999999999</v>
      </c>
      <c r="AI49" s="31">
        <f>AH49/BI49-1</f>
        <v/>
      </c>
      <c r="AJ49" s="1409" t="n">
        <v>657.74</v>
      </c>
      <c r="AK49" s="31">
        <f>AJ49/BK49-1</f>
        <v/>
      </c>
      <c r="AL49" s="1409" t="n">
        <v>681.36</v>
      </c>
      <c r="AM49" s="31">
        <f>AL49/BM49-1</f>
        <v/>
      </c>
      <c r="AN49" s="1409" t="n">
        <v>697.5</v>
      </c>
      <c r="AO49" s="31">
        <f>AN49/BO49-1</f>
        <v/>
      </c>
      <c r="AP49" s="1409" t="n">
        <v>669.9</v>
      </c>
      <c r="AQ49" s="31">
        <f>AP49/BQ49-1</f>
        <v/>
      </c>
      <c r="AR49" s="1409">
        <f>T49+V49+X49+Z49+AB49+AD49+AF49+AH49+AJ49+AL49+AN49+AP49</f>
      </c>
      <c r="AS49" s="31">
        <f>AR49/(AU49+AW49+AY49+BA49+BC49+BE49+BG49+BI49+BK49+BM49+BO49+BQ49)-1</f>
        <v/>
      </c>
      <c r="AT49" s="1352" t="n"/>
      <c r="AU49" s="1915" t="n">
        <v>750.2</v>
      </c>
      <c r="AV49" s="32">
        <f>AU49/BV49-1</f>
        <v/>
      </c>
      <c r="AW49" s="1915" t="n">
        <v>652.51</v>
      </c>
      <c r="AX49" s="32">
        <f>AW49/BW49-1</f>
        <v/>
      </c>
      <c r="AY49" s="1915" t="n">
        <v>706.61</v>
      </c>
      <c r="AZ49" s="32">
        <f>AY49/BX49-1</f>
        <v/>
      </c>
      <c r="BA49" s="1915" t="n">
        <v>744.95</v>
      </c>
      <c r="BB49" s="32">
        <f>BA49/BY49-1</f>
        <v/>
      </c>
      <c r="BC49" s="1915" t="n">
        <v>748.6900000000001</v>
      </c>
      <c r="BD49" s="32">
        <f>BC49/BZ49-1</f>
        <v/>
      </c>
      <c r="BE49" s="1915" t="n">
        <v>690.63</v>
      </c>
      <c r="BF49" s="32">
        <f>BE49/CA49-1</f>
        <v/>
      </c>
      <c r="BG49" s="1915" t="n">
        <v>654.76</v>
      </c>
      <c r="BH49" s="32">
        <f>BG49/CB49-1</f>
        <v/>
      </c>
      <c r="BI49" s="1915" t="n">
        <v>675.22</v>
      </c>
      <c r="BJ49" s="32">
        <f>BI49/CC49-1</f>
        <v/>
      </c>
      <c r="BK49" s="1915" t="n">
        <v>673.36</v>
      </c>
      <c r="BL49" s="32">
        <f>BK49/CD49-1</f>
        <v/>
      </c>
      <c r="BM49" s="1915" t="n">
        <v>701.38</v>
      </c>
      <c r="BN49" s="32">
        <f>BM49/CE49-1</f>
        <v/>
      </c>
      <c r="BO49" s="1915" t="n">
        <v>673.72</v>
      </c>
      <c r="BP49" s="32">
        <f>BO49/CF49-1</f>
        <v/>
      </c>
      <c r="BQ49" s="1915" t="n">
        <v>660.53</v>
      </c>
      <c r="BR49" s="32">
        <f>BQ49/CG49-1</f>
        <v/>
      </c>
      <c r="BS49" s="1915">
        <f>AU49+AW49+AY49+BA49+BC49+BE49+BG49+BI49+BK49+BM49+BO49+BQ49</f>
        <v/>
      </c>
      <c r="BT49" s="1909">
        <f>BS49/CH49-1</f>
        <v/>
      </c>
      <c r="BU49" s="1910" t="n"/>
      <c r="BV49" s="1918" t="n">
        <v>653.34</v>
      </c>
      <c r="BW49" s="1919" t="n">
        <v>694.65</v>
      </c>
      <c r="BX49" s="1919" t="n">
        <v>735.54</v>
      </c>
      <c r="BY49" s="1919" t="n">
        <v>772.04</v>
      </c>
      <c r="BZ49" s="1919" t="n">
        <v>746.89</v>
      </c>
      <c r="CA49" s="1919" t="n">
        <v>739.37</v>
      </c>
      <c r="CB49" s="1919" t="n">
        <v>702.49</v>
      </c>
      <c r="CC49" s="1919" t="n">
        <v>697.14</v>
      </c>
      <c r="CD49" s="1919" t="n">
        <v>735.17</v>
      </c>
      <c r="CE49" s="1919" t="n">
        <v>762.14</v>
      </c>
      <c r="CF49" s="1919" t="n">
        <v>733.6799999999999</v>
      </c>
      <c r="CG49" s="1919" t="n">
        <v>741.7</v>
      </c>
      <c r="CH49" s="1915">
        <f>BV49+BW49+BX49+BY49+BZ49+CA49+CB49+CC49+CD49+CE49+CF49+CG49</f>
        <v/>
      </c>
    </row>
    <row r="50" ht="27" customHeight="1" s="21">
      <c r="A50" s="1977" t="n"/>
      <c r="B50" s="1350" t="inlineStr">
        <is>
          <t>旅客周转量       （万人公里）</t>
        </is>
      </c>
      <c r="C50" s="1409" t="n">
        <v>6998.3</v>
      </c>
      <c r="D50" s="31">
        <f>C50/T50-1</f>
        <v/>
      </c>
      <c r="E50" s="1409" t="n">
        <v>6288.05</v>
      </c>
      <c r="F50" s="31">
        <f>E50/V50-1</f>
        <v/>
      </c>
      <c r="G50" s="1409" t="n">
        <v>7303.57</v>
      </c>
      <c r="H50" s="31">
        <f>G50/X50-1</f>
        <v/>
      </c>
      <c r="I50" s="1409" t="n">
        <v>7529.18</v>
      </c>
      <c r="J50" s="31">
        <f>I50/Z50-1</f>
        <v/>
      </c>
      <c r="K50" s="1409" t="n">
        <v>7591.38</v>
      </c>
      <c r="L50" s="31">
        <f>K50/AB50-1</f>
      </c>
      <c r="M50" s="1409" t="s">
        <v>50</v>
      </c>
      <c r="N50" s="31">
        <f>M50/AD50-1</f>
      </c>
      <c r="O50" s="1409" t="n">
        <v>6305.94</v>
      </c>
      <c r="P50" s="31">
        <f>O50/AF50-1</f>
      </c>
      <c r="Q50" s="1409">
        <f>C50+E50+G50+I50+K50+M50+O50</f>
      </c>
      <c r="R50" s="31">
        <f>Q50/SUM(T50+V50+X50+Z50+AB50+AD50+AF50)-1</f>
      </c>
      <c r="S50" s="1915">
        <f>T50+V50+X50+Z50+AB50+AD50</f>
        <v/>
      </c>
      <c r="T50" s="1409" t="n">
        <v>8182.37</v>
      </c>
      <c r="U50" s="31">
        <f>T50/AU50-1</f>
        <v/>
      </c>
      <c r="V50" s="1409" t="n">
        <v>7411.3</v>
      </c>
      <c r="W50" s="31">
        <f>V50/AU50-1</f>
        <v/>
      </c>
      <c r="X50" s="1409" t="n">
        <v>8095.85</v>
      </c>
      <c r="Y50" s="31">
        <f>X50/AW50-1</f>
        <v/>
      </c>
      <c r="Z50" s="1409" t="n">
        <v>8379.77</v>
      </c>
      <c r="AA50" s="31">
        <f>Z50/AY50-1</f>
        <v/>
      </c>
      <c r="AB50" s="1409" t="n">
        <v>8295.469999999999</v>
      </c>
      <c r="AC50" s="31">
        <f>AB50/BA50-1</f>
        <v/>
      </c>
      <c r="AD50" s="37" t="inlineStr">
        <is>
          <t>8109.42</t>
        </is>
      </c>
      <c r="AE50" s="31">
        <f>AD50/BE50-1</f>
        <v/>
      </c>
      <c r="AF50" s="1409" t="n">
        <v>6260.76</v>
      </c>
      <c r="AG50" s="31">
        <f>AF50/BG50-1</f>
        <v/>
      </c>
      <c r="AH50" s="1409" t="n">
        <v>5760.21</v>
      </c>
      <c r="AI50" s="31">
        <f>AH50/BI50-1</f>
        <v/>
      </c>
      <c r="AJ50" s="1409" t="n">
        <v>6654.65</v>
      </c>
      <c r="AK50" s="31">
        <f>AJ50/BK50-1</f>
        <v/>
      </c>
      <c r="AL50" s="1409" t="n">
        <v>6976.1</v>
      </c>
      <c r="AM50" s="31">
        <f>AL50/BM50-1</f>
        <v/>
      </c>
      <c r="AN50" s="1409" t="n">
        <v>7123.59</v>
      </c>
      <c r="AO50" s="31">
        <f>AN50/BO50-1</f>
        <v/>
      </c>
      <c r="AP50" s="1409" t="n">
        <v>6903.85</v>
      </c>
      <c r="AQ50" s="31">
        <f>AP50/BQ50-1</f>
        <v/>
      </c>
      <c r="AR50" s="1409">
        <f>T50+V50+X50+Z50+AB50+AD50+AF50+AH50+AJ50+AL50+AN50+AP50</f>
      </c>
      <c r="AS50" s="31">
        <f>AR50/(AU50+AW50+AY50+BA50+BC50+BE50+BG50+BI50+BK50+BM50+BO50+BQ50)-1</f>
        <v/>
      </c>
      <c r="AT50" s="1289" t="n"/>
      <c r="AU50" s="1409" t="n">
        <v>7508.62</v>
      </c>
      <c r="AV50" s="31" t="n"/>
      <c r="AW50" s="1409" t="n">
        <v>6539.35</v>
      </c>
      <c r="AX50" s="31" t="n"/>
      <c r="AY50" s="1409" t="n">
        <v>6786.34</v>
      </c>
      <c r="AZ50" s="31" t="n"/>
      <c r="BA50" s="1409" t="n">
        <v>7324.08</v>
      </c>
      <c r="BB50" s="31" t="n"/>
      <c r="BC50" s="1409" t="n">
        <v>7358.56</v>
      </c>
      <c r="BD50" s="31" t="n"/>
      <c r="BE50" s="1409" t="n">
        <v>6867.13</v>
      </c>
      <c r="BF50" s="31" t="n"/>
      <c r="BG50" s="1409" t="n">
        <v>6416.87</v>
      </c>
      <c r="BH50" s="31" t="n"/>
      <c r="BI50" s="1409" t="n">
        <v>6584.14</v>
      </c>
      <c r="BJ50" s="31" t="n"/>
      <c r="BK50" s="1409" t="n">
        <v>6650.76</v>
      </c>
      <c r="BL50" s="31" t="n"/>
      <c r="BM50" s="1409" t="n">
        <v>8001.91</v>
      </c>
      <c r="BN50" s="32" t="n"/>
      <c r="BO50" s="1409" t="n">
        <v>7676.38</v>
      </c>
      <c r="BP50" s="31" t="n"/>
      <c r="BQ50" s="1409" t="n">
        <v>7741.21</v>
      </c>
      <c r="BR50" s="31" t="n"/>
      <c r="BS50" s="1409">
        <f>AU50+AW50+AY50+BA50+BC50+BE50+BG50+BI50+BK50+BM50+BO50+BQ50</f>
        <v/>
      </c>
      <c r="BT50" s="1913" t="n"/>
      <c r="BU50" s="1440" t="n"/>
      <c r="BV50" s="1914" t="n"/>
      <c r="BW50" s="1355" t="n"/>
      <c r="BX50" s="1355" t="n"/>
      <c r="BY50" s="1355" t="n"/>
      <c r="BZ50" s="1355" t="n"/>
      <c r="CA50" s="1355" t="n"/>
      <c r="CB50" s="1355" t="n"/>
      <c r="CC50" s="1355" t="n"/>
      <c r="CD50" s="1355" t="n"/>
      <c r="CE50" s="1355" t="n"/>
      <c r="CF50" s="1355" t="n"/>
      <c r="CG50" s="1355" t="n"/>
      <c r="CH50" s="1289" t="n"/>
    </row>
    <row r="51" ht="27" customHeight="1" s="21">
      <c r="A51" s="1977" t="n"/>
      <c r="B51" s="1350" t="inlineStr">
        <is>
          <t>其中城市内客运量 （万人次）</t>
        </is>
      </c>
      <c r="C51" s="1409" t="n">
        <v>526.66</v>
      </c>
      <c r="D51" s="31">
        <f>C51/T51-1</f>
        <v/>
      </c>
      <c r="E51" s="1409" t="n">
        <v>447.49</v>
      </c>
      <c r="F51" s="31">
        <f>E51/V51-1</f>
        <v/>
      </c>
      <c r="G51" s="1409" t="n">
        <v>530.84</v>
      </c>
      <c r="H51" s="31">
        <f>G51/X51-1</f>
        <v/>
      </c>
      <c r="I51" s="1409" t="n">
        <v>541.33</v>
      </c>
      <c r="J51" s="31">
        <f>I51/Z51-1</f>
        <v/>
      </c>
      <c r="K51" s="1409" t="n">
        <v>539.28</v>
      </c>
      <c r="L51" s="31">
        <f>K51/AB51-1</f>
      </c>
      <c r="M51" s="1409" t="s">
        <v>51</v>
      </c>
      <c r="N51" s="31">
        <f>M51/AD51-1</f>
      </c>
      <c r="O51" s="1409" t="n">
        <v>445.83</v>
      </c>
      <c r="P51" s="31">
        <f>O51/AF51-1</f>
      </c>
      <c r="Q51" s="1409">
        <f>C51+E51+G51+I51+K51+M51+O51</f>
      </c>
      <c r="R51" s="31">
        <f>Q51/SUM(T51+V51+X51+Z51+AB51+AD51+AF51)-1</f>
      </c>
      <c r="S51" s="1915">
        <f>T51+V51+X51+Z51+AB51+AD51</f>
        <v/>
      </c>
      <c r="T51" s="1409" t="n">
        <v>585.5700000000001</v>
      </c>
      <c r="U51" s="31">
        <f>T51/AU51-1</f>
        <v/>
      </c>
      <c r="V51" s="1409" t="n">
        <v>489.63</v>
      </c>
      <c r="W51" s="31">
        <f>V51/AW51-1</f>
        <v/>
      </c>
      <c r="X51" s="1409" t="n">
        <v>555.24</v>
      </c>
      <c r="Y51" s="31">
        <f>X51/AY51-1</f>
        <v/>
      </c>
      <c r="Z51" s="1409" t="n">
        <v>554.7</v>
      </c>
      <c r="AA51" s="31">
        <f>Z51/BA51-1</f>
        <v/>
      </c>
      <c r="AB51" s="1409" t="n">
        <v>548.6900000000001</v>
      </c>
      <c r="AC51" s="31">
        <f>AB51/BC51-1</f>
        <v/>
      </c>
      <c r="AD51" s="37" t="inlineStr">
        <is>
          <t>549.64</t>
        </is>
      </c>
      <c r="AE51" s="31">
        <f>AD51/BE51-1</f>
        <v/>
      </c>
      <c r="AF51" s="1409" t="n">
        <v>469.65</v>
      </c>
      <c r="AG51" s="31">
        <f>AF51/BG51-1</f>
        <v/>
      </c>
      <c r="AH51" s="1409" t="n">
        <v>446.52</v>
      </c>
      <c r="AI51" s="31">
        <f>AH51/BI51-1</f>
        <v/>
      </c>
      <c r="AJ51" s="1409" t="n">
        <v>516.01</v>
      </c>
      <c r="AK51" s="31">
        <f>AJ51/BK51-1</f>
        <v/>
      </c>
      <c r="AL51" s="1409" t="n">
        <v>523.58</v>
      </c>
      <c r="AM51" s="31">
        <f>AL51/BM51-1</f>
        <v/>
      </c>
      <c r="AN51" s="1409" t="n">
        <v>537.2</v>
      </c>
      <c r="AO51" s="31">
        <f>AN51/BO51-1</f>
        <v/>
      </c>
      <c r="AP51" s="1409" t="n">
        <v>520.22</v>
      </c>
      <c r="AQ51" s="31">
        <f>AP51/BQ51-1</f>
        <v/>
      </c>
      <c r="AR51" s="1409">
        <f>T51+V51+X51+Z51+AB51+AD51+AF51+AH51+AJ51+AL51+AN51+AP51</f>
      </c>
      <c r="AS51" s="31">
        <f>AR51/(AU51+AW51+AY51+BA51+BC51+BE51+BG51+BI51+BK51+BM51+BO51+BQ51)-1</f>
        <v/>
      </c>
      <c r="AT51" s="1289" t="n"/>
      <c r="AU51" s="1409" t="n">
        <v>590.83</v>
      </c>
      <c r="AV51" s="31" t="n"/>
      <c r="AW51" s="1409" t="n">
        <v>528.72</v>
      </c>
      <c r="AX51" s="31" t="n"/>
      <c r="AY51" s="1409" t="n">
        <v>585.8</v>
      </c>
      <c r="AZ51" s="31" t="n"/>
      <c r="BA51" s="1409" t="n">
        <v>610.1900000000001</v>
      </c>
      <c r="BB51" s="31" t="n"/>
      <c r="BC51" s="1409" t="n">
        <v>610.5700000000001</v>
      </c>
      <c r="BD51" s="31" t="n"/>
      <c r="BE51" s="1409" t="n">
        <v>560.79</v>
      </c>
      <c r="BF51" s="31" t="n"/>
      <c r="BG51" s="1409" t="n">
        <v>528.3200000000001</v>
      </c>
      <c r="BH51" s="31">
        <f>BG51/CB51-1</f>
        <v/>
      </c>
      <c r="BI51" s="1409" t="n">
        <v>538.65</v>
      </c>
      <c r="BJ51" s="31">
        <f>BI51/CC51-1</f>
        <v/>
      </c>
      <c r="BK51" s="1409" t="n">
        <v>541.08</v>
      </c>
      <c r="BL51" s="31">
        <f>BK51/CD51-1</f>
        <v/>
      </c>
      <c r="BM51" s="1409" t="n">
        <v>563.36</v>
      </c>
      <c r="BN51" s="31">
        <f>BM51/CE51-1</f>
        <v/>
      </c>
      <c r="BO51" s="1409" t="n">
        <v>543.91</v>
      </c>
      <c r="BP51" s="31">
        <f>BO51/CF51-1</f>
        <v/>
      </c>
      <c r="BQ51" s="1409" t="n">
        <v>540.36</v>
      </c>
      <c r="BR51" s="31">
        <f>BQ51/CG51-1</f>
        <v/>
      </c>
      <c r="BS51" s="1409">
        <f>AU51+AW51+AY51+BA51+BC51+BE51+BG51+BI51+BK51+BM51+BO51+BQ51</f>
        <v/>
      </c>
      <c r="BT51" s="1913" t="n"/>
      <c r="BU51" s="1440" t="n"/>
      <c r="BV51" s="1920" t="n"/>
      <c r="BW51" s="1291" t="n"/>
      <c r="BX51" s="1291" t="n"/>
      <c r="BY51" s="1291" t="n"/>
      <c r="BZ51" s="1291" t="n"/>
      <c r="CA51" s="1291" t="n"/>
      <c r="CB51" s="1417" t="n">
        <v>555.39</v>
      </c>
      <c r="CC51" s="1417" t="n">
        <v>549.92</v>
      </c>
      <c r="CD51" s="1417" t="n">
        <v>581.65</v>
      </c>
      <c r="CE51" s="1417" t="n">
        <v>612.1</v>
      </c>
      <c r="CF51" s="1417" t="n">
        <v>589.7</v>
      </c>
      <c r="CG51" s="1417" t="n">
        <v>596.11</v>
      </c>
      <c r="CH51" s="1409">
        <f>BV51+BW51+BX51+BY51+BZ51+CA51+CB51+CC51+CD51+CE51+CF51+CG51</f>
        <v/>
      </c>
    </row>
    <row r="52" ht="27" customHeight="1" s="21">
      <c r="A52" s="1954" t="n"/>
      <c r="B52" s="1350" t="inlineStr">
        <is>
          <t>其中城市内旅客周转量  (万人公里)</t>
        </is>
      </c>
      <c r="C52" s="1409" t="n">
        <v>2653.61</v>
      </c>
      <c r="D52" s="31">
        <f>C52/T52-1</f>
        <v/>
      </c>
      <c r="E52" s="1409" t="n">
        <v>2246.95</v>
      </c>
      <c r="F52" s="31">
        <f>E52/V52-1</f>
        <v/>
      </c>
      <c r="G52" s="1290" t="inlineStr">
        <is>
          <t>2686.33</t>
        </is>
      </c>
      <c r="H52" s="31">
        <f>G52/X52-1</f>
        <v/>
      </c>
      <c r="I52" s="1409" t="n">
        <v>2732.4</v>
      </c>
      <c r="J52" s="31">
        <f>I52/Z52-1</f>
        <v/>
      </c>
      <c r="K52" s="1409" t="n">
        <v>2720.16</v>
      </c>
      <c r="L52" s="31">
        <f>K52/AB52-1</f>
      </c>
      <c r="M52" s="1409" t="s">
        <v>52</v>
      </c>
      <c r="N52" s="31">
        <f>M52/AD52-1</f>
      </c>
      <c r="O52" s="1409" t="n">
        <v>2224.44</v>
      </c>
      <c r="P52" s="31">
        <f>O52/AF52-1</f>
      </c>
      <c r="Q52" s="1409">
        <f>C52+E52+G52+I52+K52+M52+O52</f>
      </c>
      <c r="R52" s="31">
        <f>Q52/SUM(T52+V52+X52+Z52+AB52+AD52+AF52)-1</f>
      </c>
      <c r="S52" s="1915">
        <f>T52+V52+X52+Z52+AB52+AD52</f>
        <v/>
      </c>
      <c r="T52" s="1409" t="n">
        <v>2738.44</v>
      </c>
      <c r="U52" s="31">
        <f>T52/AU52-1</f>
        <v/>
      </c>
      <c r="V52" s="1409" t="n">
        <v>2276.81</v>
      </c>
      <c r="W52" s="31">
        <f>V52/AW52-1</f>
        <v/>
      </c>
      <c r="X52" s="1409" t="n">
        <v>2586.97</v>
      </c>
      <c r="Y52" s="31">
        <f>X52/AY52-1</f>
        <v/>
      </c>
      <c r="Z52" s="1409" t="n">
        <v>2612.62</v>
      </c>
      <c r="AA52" s="31">
        <f>Z52/BA52-1</f>
        <v/>
      </c>
      <c r="AB52" s="1409" t="n">
        <v>2589.25</v>
      </c>
      <c r="AC52" s="31">
        <f>AB52/BC52-1</f>
        <v/>
      </c>
      <c r="AD52" s="37" t="inlineStr">
        <is>
          <t>2601.00</t>
        </is>
      </c>
      <c r="AE52" s="31">
        <f>AD52/BE52-1</f>
        <v/>
      </c>
      <c r="AF52" s="1409" t="n">
        <v>2360.89</v>
      </c>
      <c r="AG52" s="31">
        <f>AF52/BG52-1</f>
        <v/>
      </c>
      <c r="AH52" s="1409" t="n">
        <v>2237.84</v>
      </c>
      <c r="AI52" s="31">
        <f>AH52/BI52-1</f>
        <v/>
      </c>
      <c r="AJ52" s="1409" t="n">
        <v>2601.87</v>
      </c>
      <c r="AK52" s="31">
        <f>AJ52/BK52-1</f>
        <v/>
      </c>
      <c r="AL52" s="1409" t="n">
        <v>2637.99</v>
      </c>
      <c r="AM52" s="31">
        <f>AL52/BM52-1</f>
        <v/>
      </c>
      <c r="AN52" s="1409" t="n">
        <v>2710.21</v>
      </c>
      <c r="AO52" s="31">
        <f>AN52/BO52-1</f>
        <v/>
      </c>
      <c r="AP52" s="1409" t="n">
        <v>2632.05</v>
      </c>
      <c r="AQ52" s="31">
        <f>AP52/BQ52-1</f>
        <v/>
      </c>
      <c r="AR52" s="1409">
        <f>T52+V52+X52+Z52+AB52+AD52+AF52+AH52+AJ52+AL52+AN52+AP52</f>
      </c>
      <c r="AS52" s="31">
        <f>AR52/(AU52+AW52+AY52+BA52+BC52+BE52+BG52+BI52+BK52+BM52+BO52+BQ52)-1</f>
        <v/>
      </c>
      <c r="AT52" s="1289" t="n"/>
      <c r="AU52" s="1409" t="n">
        <v>2801.21</v>
      </c>
      <c r="AV52" s="31" t="n"/>
      <c r="AW52" s="1409" t="n">
        <v>2503.4</v>
      </c>
      <c r="AX52" s="31" t="n"/>
      <c r="AY52" s="1409" t="n">
        <v>2752.15</v>
      </c>
      <c r="AZ52" s="31" t="n"/>
      <c r="BA52" s="1409" t="n">
        <v>2859.01</v>
      </c>
      <c r="BB52" s="31" t="n"/>
      <c r="BC52" s="1409" t="n">
        <v>2864.37</v>
      </c>
      <c r="BD52" s="31" t="n"/>
      <c r="BE52" s="1409" t="n">
        <v>2630.85</v>
      </c>
      <c r="BF52" s="31" t="n"/>
      <c r="BG52" s="1409" t="n">
        <v>2509.26</v>
      </c>
      <c r="BH52" s="31" t="n"/>
      <c r="BI52" s="1409" t="n">
        <v>2572.72</v>
      </c>
      <c r="BJ52" s="31" t="n"/>
      <c r="BK52" s="1409" t="n">
        <v>2550.52</v>
      </c>
      <c r="BL52" s="31" t="n"/>
      <c r="BM52" s="1409" t="n">
        <v>2645.7</v>
      </c>
      <c r="BN52" s="32" t="n"/>
      <c r="BO52" s="1409" t="n">
        <v>2549.5</v>
      </c>
      <c r="BP52" s="31" t="n"/>
      <c r="BQ52" s="1409" t="n">
        <v>2510.63</v>
      </c>
      <c r="BR52" s="31" t="n"/>
      <c r="BS52" s="1409">
        <f>AU52+AW52+AY52+BA52+BC52+BE52+BG52+BI52+BK52+BM52+BO52+BQ52</f>
        <v/>
      </c>
      <c r="BT52" s="1913" t="n"/>
      <c r="BU52" s="1440" t="n"/>
      <c r="BV52" s="1920" t="n"/>
      <c r="BW52" s="1291" t="n"/>
      <c r="BX52" s="1291" t="n"/>
      <c r="BY52" s="1291" t="n"/>
      <c r="BZ52" s="1291" t="n"/>
      <c r="CA52" s="1291" t="n"/>
      <c r="CB52" s="1291" t="n"/>
      <c r="CC52" s="1291" t="n"/>
      <c r="CD52" s="1291" t="n"/>
      <c r="CE52" s="1291" t="n"/>
      <c r="CF52" s="1291" t="n"/>
      <c r="CG52" s="1291" t="n"/>
      <c r="CH52" s="1289" t="n"/>
    </row>
    <row r="53" ht="27" customFormat="1" customHeight="1" s="191">
      <c r="A53" s="1358" t="inlineStr">
        <is>
          <t>随州市</t>
        </is>
      </c>
      <c r="B53" s="1350" t="inlineStr">
        <is>
          <t>客运量           （万人次）</t>
        </is>
      </c>
      <c r="C53" s="1409" t="n">
        <v>187.37</v>
      </c>
      <c r="D53" s="31">
        <f>C53/T53-1</f>
        <v/>
      </c>
      <c r="E53" s="1409" t="n">
        <v>184.55</v>
      </c>
      <c r="F53" s="31">
        <f>E53/V53-1</f>
        <v/>
      </c>
      <c r="G53" s="1409" t="n">
        <v>183.41</v>
      </c>
      <c r="H53" s="31">
        <f>G53/X53-1</f>
        <v/>
      </c>
      <c r="I53" s="1409" t="n">
        <v>174.18</v>
      </c>
      <c r="J53" s="31">
        <f>I53/Z53-1</f>
        <v/>
      </c>
      <c r="K53" s="1409" t="n">
        <v>175.78</v>
      </c>
      <c r="L53" s="31">
        <f>K53/AB53-1</f>
      </c>
      <c r="M53" s="1409" t="s">
        <v>53</v>
      </c>
      <c r="N53" s="31">
        <f>M53/AD53-1</f>
      </c>
      <c r="O53" s="1409" t="n">
        <v>151.0</v>
      </c>
      <c r="P53" s="31">
        <f>O53/AF53-1</f>
      </c>
      <c r="Q53" s="1736">
        <f>C53+E53+G53+I53+K53+M53+O53</f>
      </c>
      <c r="R53" s="76">
        <f>Q53/SUM(T53+V53+X53+Z53+AB53+AD53+AF53)-1</f>
      </c>
      <c r="S53" s="1915">
        <f>T53+V53+X53+Z53+AB53+AD53</f>
        <v/>
      </c>
      <c r="T53" s="1409" t="n">
        <v>197.18</v>
      </c>
      <c r="U53" s="31">
        <f>T53/AU53-1</f>
        <v/>
      </c>
      <c r="V53" s="1409" t="n">
        <v>207.53</v>
      </c>
      <c r="W53" s="31">
        <f>V53/AW53-1</f>
        <v/>
      </c>
      <c r="X53" s="1409" t="n">
        <v>189.96</v>
      </c>
      <c r="Y53" s="31">
        <f>X53/AY53-1</f>
        <v/>
      </c>
      <c r="Z53" s="1409" t="n">
        <v>184.38</v>
      </c>
      <c r="AA53" s="31">
        <f>Z53/BA53-1</f>
        <v/>
      </c>
      <c r="AB53" s="1409" t="n">
        <v>177.27</v>
      </c>
      <c r="AC53" s="31">
        <f>AB53/BC53-1</f>
        <v/>
      </c>
      <c r="AD53" s="37" t="inlineStr">
        <is>
          <t>162.64</t>
        </is>
      </c>
      <c r="AE53" s="31">
        <f>AD53/BE53-1</f>
        <v/>
      </c>
      <c r="AF53" s="1409" t="n">
        <v>149.7</v>
      </c>
      <c r="AG53" s="31">
        <f>AF53/BG53-1</f>
        <v/>
      </c>
      <c r="AH53" s="1409" t="n">
        <v>148.16</v>
      </c>
      <c r="AI53" s="31">
        <f>AH53/BI53-1</f>
        <v/>
      </c>
      <c r="AJ53" s="1409" t="n">
        <v>151.67</v>
      </c>
      <c r="AK53" s="31">
        <f>AJ53/BK53-1</f>
        <v/>
      </c>
      <c r="AL53" s="1409" t="n">
        <v>171.91</v>
      </c>
      <c r="AM53" s="31">
        <f>AL53/BM53-1</f>
        <v/>
      </c>
      <c r="AN53" s="1409" t="n">
        <v>169.94</v>
      </c>
      <c r="AO53" s="31">
        <f>AN53/BO53-1</f>
        <v/>
      </c>
      <c r="AP53" s="1409" t="n">
        <v>173.66</v>
      </c>
      <c r="AQ53" s="31">
        <f>AP53/BQ53-1</f>
        <v/>
      </c>
      <c r="AR53" s="1409">
        <f>T53+V53+X53+Z53+AB53+AD53+AF53+AH53+AJ53+AL53+AN53+AP53</f>
      </c>
      <c r="AS53" s="31">
        <f>AR53/(AU53+AW53+AY53+BA53+BC53+BE53+BG53+BI53+BK53+BM53+BO53+BQ53)-1</f>
        <v/>
      </c>
      <c r="AT53" s="1352" t="n"/>
      <c r="AU53" s="1915" t="n">
        <v>182.37</v>
      </c>
      <c r="AV53" s="32">
        <f>AU53/BV53-1</f>
        <v/>
      </c>
      <c r="AW53" s="1915" t="n">
        <v>205.19</v>
      </c>
      <c r="AX53" s="32">
        <f>AW53/BW53-1</f>
        <v/>
      </c>
      <c r="AY53" s="1915" t="n">
        <v>191.89</v>
      </c>
      <c r="AZ53" s="32">
        <f>AY53/BX53-1</f>
        <v/>
      </c>
      <c r="BA53" s="1915" t="n">
        <v>172.12</v>
      </c>
      <c r="BB53" s="32">
        <f>BA53/BY53-1</f>
        <v/>
      </c>
      <c r="BC53" s="1915" t="n">
        <v>164.75</v>
      </c>
      <c r="BD53" s="32">
        <f>BC53/BZ53-1</f>
        <v/>
      </c>
      <c r="BE53" s="1915" t="n">
        <v>162.89</v>
      </c>
      <c r="BF53" s="32">
        <f>BE53/CA53-1</f>
        <v/>
      </c>
      <c r="BG53" s="1915" t="n">
        <v>154.17</v>
      </c>
      <c r="BH53" s="32">
        <f>BG53/CB53-1</f>
        <v/>
      </c>
      <c r="BI53" s="1915" t="n">
        <v>134.3</v>
      </c>
      <c r="BJ53" s="32">
        <f>BI53/CC53-1</f>
        <v/>
      </c>
      <c r="BK53" s="1915" t="n">
        <v>141.42</v>
      </c>
      <c r="BL53" s="32">
        <f>BK53/CD53-1</f>
        <v/>
      </c>
      <c r="BM53" s="1915" t="n">
        <v>158.68</v>
      </c>
      <c r="BN53" s="32">
        <f>BM53/CE53-1</f>
        <v/>
      </c>
      <c r="BO53" s="1915" t="n">
        <v>165.09</v>
      </c>
      <c r="BP53" s="32">
        <f>BO53/CF53-1</f>
        <v/>
      </c>
      <c r="BQ53" s="1915" t="n">
        <v>183.47</v>
      </c>
      <c r="BR53" s="32">
        <f>BQ53/CG53-1</f>
        <v/>
      </c>
      <c r="BS53" s="1915">
        <f>AU53+AW53+AY53+BA53+BC53+BE53+BG53+BI53+BK53+BM53+BO53+BQ53</f>
        <v/>
      </c>
      <c r="BT53" s="1909">
        <f>BS53/CH53-1</f>
        <v/>
      </c>
      <c r="BU53" s="1910" t="n"/>
      <c r="BV53" s="1918" t="n">
        <v>148.11</v>
      </c>
      <c r="BW53" s="1919" t="n">
        <v>167.83</v>
      </c>
      <c r="BX53" s="1919" t="n">
        <v>186.21</v>
      </c>
      <c r="BY53" s="1919" t="n">
        <v>180</v>
      </c>
      <c r="BZ53" s="1919" t="n">
        <v>177.04</v>
      </c>
      <c r="CA53" s="1919" t="n">
        <v>177.86</v>
      </c>
      <c r="CB53" s="1919" t="n">
        <v>157.17</v>
      </c>
      <c r="CC53" s="1919" t="n">
        <v>148.14</v>
      </c>
      <c r="CD53" s="1919" t="n">
        <v>146.14</v>
      </c>
      <c r="CE53" s="1919" t="n">
        <v>165.46</v>
      </c>
      <c r="CF53" s="1919" t="n">
        <v>163.36</v>
      </c>
      <c r="CG53" s="1919" t="n">
        <v>171.15</v>
      </c>
      <c r="CH53" s="1915">
        <f>BV53+BW53+BX53+BY53+BZ53+CA53+CB53+CC53+CD53+CE53+CF53+CG53</f>
        <v/>
      </c>
    </row>
    <row r="54" ht="27" customHeight="1" s="21">
      <c r="A54" s="1977" t="n"/>
      <c r="B54" s="1350" t="inlineStr">
        <is>
          <t>旅客周转量       （万人公里）</t>
        </is>
      </c>
      <c r="C54" s="1409" t="n">
        <v>1360.6</v>
      </c>
      <c r="D54" s="31">
        <f>C54/T54-1</f>
        <v/>
      </c>
      <c r="E54" s="1409" t="n">
        <v>1321.93</v>
      </c>
      <c r="F54" s="31">
        <f>E54/V54-1</f>
        <v/>
      </c>
      <c r="G54" s="1409" t="n">
        <v>1311.98</v>
      </c>
      <c r="H54" s="31">
        <f>G54/X54-1</f>
        <v/>
      </c>
      <c r="I54" s="1409" t="n">
        <v>1247.74</v>
      </c>
      <c r="J54" s="31">
        <f>I54/Z54-1</f>
        <v/>
      </c>
      <c r="K54" s="1409" t="n">
        <v>1259.0</v>
      </c>
      <c r="L54" s="31">
        <f>K54/AB54-1</f>
      </c>
      <c r="M54" s="1409" t="s">
        <v>54</v>
      </c>
      <c r="N54" s="31">
        <f>M54/AD54-1</f>
      </c>
      <c r="O54" s="1409" t="n">
        <v>1068.83</v>
      </c>
      <c r="P54" s="31">
        <f>O54/AF54-1</f>
      </c>
      <c r="Q54" s="1409">
        <f>C54+E54+G54+I54+K54+M54+O54</f>
      </c>
      <c r="R54" s="31">
        <f>Q54/SUM(T54+V54+X54+Z54+AB54+AD54+AF54)-1</f>
      </c>
      <c r="S54" s="1915">
        <f>T54+V54+X54+Z54+AB54+AD54</f>
        <v/>
      </c>
      <c r="T54" s="1409" t="n">
        <v>1418.61</v>
      </c>
      <c r="U54" s="31">
        <f>T54/AU54-1</f>
        <v/>
      </c>
      <c r="V54" s="1409" t="n">
        <v>1483.67</v>
      </c>
      <c r="W54" s="31">
        <f>V54/AU54-1</f>
        <v/>
      </c>
      <c r="X54" s="1409" t="n">
        <v>1369.04</v>
      </c>
      <c r="Y54" s="31">
        <f>X54/AW54-1</f>
        <v/>
      </c>
      <c r="Z54" s="1409" t="n">
        <v>1327.1</v>
      </c>
      <c r="AA54" s="31">
        <f>Z54/AY54-1</f>
        <v/>
      </c>
      <c r="AB54" s="1409" t="n">
        <v>1264.8</v>
      </c>
      <c r="AC54" s="31">
        <f>AB54/BA54-1</f>
        <v/>
      </c>
      <c r="AD54" s="37" t="inlineStr">
        <is>
          <t>1155.35</t>
        </is>
      </c>
      <c r="AE54" s="31">
        <f>AD54/BE54-1</f>
        <v/>
      </c>
      <c r="AF54" s="1409" t="n">
        <v>1068.03</v>
      </c>
      <c r="AG54" s="31">
        <f>AF54/BG54-1</f>
        <v/>
      </c>
      <c r="AH54" s="1409" t="n">
        <v>1057.44</v>
      </c>
      <c r="AI54" s="31">
        <f>AH54/BI54-1</f>
        <v/>
      </c>
      <c r="AJ54" s="1409" t="n">
        <v>1082.35</v>
      </c>
      <c r="AK54" s="31">
        <f>AJ54/BK54-1</f>
        <v/>
      </c>
      <c r="AL54" s="1409" t="n">
        <v>1235.73</v>
      </c>
      <c r="AM54" s="31">
        <f>AL54/BM54-1</f>
        <v/>
      </c>
      <c r="AN54" s="1409" t="n">
        <v>1224.76</v>
      </c>
      <c r="AO54" s="31">
        <f>AN54/BO54-1</f>
        <v/>
      </c>
      <c r="AP54" s="1409" t="n">
        <v>1255.63</v>
      </c>
      <c r="AQ54" s="31">
        <f>AP54/BQ54-1</f>
        <v/>
      </c>
      <c r="AR54" s="1409">
        <f>T54+V54+X54+Z54+AB54+AD54+AF54+AH54+AJ54+AL54+AN54+AP54</f>
      </c>
      <c r="AS54" s="31">
        <f>AR54/(AU54+AW54+AY54+BA54+BC54+BE54+BG54+BI54+BK54+BM54+BO54+BQ54)-1</f>
        <v/>
      </c>
      <c r="AT54" s="1289" t="n"/>
      <c r="AU54" s="1409" t="n">
        <v>1337.04</v>
      </c>
      <c r="AV54" s="31" t="n"/>
      <c r="AW54" s="1409" t="n">
        <v>1487.77</v>
      </c>
      <c r="AX54" s="31" t="n"/>
      <c r="AY54" s="1409" t="n">
        <v>1436.64</v>
      </c>
      <c r="AZ54" s="31" t="n"/>
      <c r="BA54" s="1409" t="n">
        <v>1270.86</v>
      </c>
      <c r="BB54" s="31" t="n"/>
      <c r="BC54" s="1409" t="n">
        <v>1208.12</v>
      </c>
      <c r="BD54" s="31" t="n"/>
      <c r="BE54" s="1409" t="n">
        <v>1188.04</v>
      </c>
      <c r="BF54" s="31" t="n"/>
      <c r="BG54" s="1409" t="n">
        <v>1125.56</v>
      </c>
      <c r="BH54" s="31" t="n"/>
      <c r="BI54" s="1409" t="n">
        <v>990.15</v>
      </c>
      <c r="BJ54" s="31" t="n"/>
      <c r="BK54" s="1409" t="n">
        <v>1022.52</v>
      </c>
      <c r="BL54" s="31" t="n"/>
      <c r="BM54" s="1409" t="n">
        <v>1157.44</v>
      </c>
      <c r="BN54" s="32" t="n"/>
      <c r="BO54" s="1409" t="n">
        <v>1174.11</v>
      </c>
      <c r="BP54" s="31" t="n"/>
      <c r="BQ54" s="1409" t="n">
        <v>1315.28</v>
      </c>
      <c r="BR54" s="31" t="n"/>
      <c r="BS54" s="1409">
        <f>AU54+AW54+AY54+BA54+BC54+BE54+BG54+BI54+BK54+BM54+BO54+BQ54</f>
        <v/>
      </c>
      <c r="BT54" s="1913" t="n"/>
      <c r="BU54" s="1440" t="n"/>
      <c r="BV54" s="1914" t="n"/>
      <c r="BW54" s="1355" t="n"/>
      <c r="BX54" s="1355" t="n"/>
      <c r="BY54" s="1355" t="n"/>
      <c r="BZ54" s="1355" t="n"/>
      <c r="CA54" s="1355" t="n"/>
      <c r="CB54" s="1355" t="n"/>
      <c r="CC54" s="1355" t="n"/>
      <c r="CD54" s="1355" t="n"/>
      <c r="CE54" s="1355" t="n"/>
      <c r="CF54" s="1355" t="n"/>
      <c r="CG54" s="1355" t="n"/>
      <c r="CH54" s="1289" t="n"/>
    </row>
    <row r="55" ht="27" customHeight="1" s="21">
      <c r="A55" s="1977" t="n"/>
      <c r="B55" s="1350" t="inlineStr">
        <is>
          <t>其中城市内客运量 （万人次）</t>
        </is>
      </c>
      <c r="C55" s="1409" t="n">
        <v>151.15</v>
      </c>
      <c r="D55" s="31">
        <f>C55/T55-1</f>
        <v/>
      </c>
      <c r="E55" s="1409" t="n">
        <v>150.52</v>
      </c>
      <c r="F55" s="31">
        <f>E55/V55-1</f>
        <v/>
      </c>
      <c r="G55" s="1409" t="n">
        <v>149.57</v>
      </c>
      <c r="H55" s="31">
        <f>G55/X55-1</f>
        <v/>
      </c>
      <c r="I55" s="1409" t="n">
        <v>141.68</v>
      </c>
      <c r="J55" s="31">
        <f>I55/Z55-1</f>
        <v/>
      </c>
      <c r="K55" s="1409" t="n">
        <v>143.22</v>
      </c>
      <c r="L55" s="31">
        <f>K55/AB55-1</f>
      </c>
      <c r="M55" s="1409" t="s">
        <v>55</v>
      </c>
      <c r="N55" s="31">
        <f>M55/AD55-1</f>
      </c>
      <c r="O55" s="1409" t="n">
        <v>123.52</v>
      </c>
      <c r="P55" s="31">
        <f>O55/AF55-1</f>
      </c>
      <c r="Q55" s="1409">
        <f>C55+E55+G55+I55+K55+M55+O55</f>
      </c>
      <c r="R55" s="31">
        <f>Q55/SUM(T55+V55+X55+Z55+AB55+AD55+AF55)-1</f>
      </c>
      <c r="S55" s="1915">
        <f>T55+V55+X55+Z55+AB55+AD55</f>
        <v/>
      </c>
      <c r="T55" s="1409" t="n">
        <v>160.11</v>
      </c>
      <c r="U55" s="31">
        <f>T55/AU55-1</f>
        <v/>
      </c>
      <c r="V55" s="1409" t="n">
        <v>170.03</v>
      </c>
      <c r="W55" s="31">
        <f>V55/AW55-1</f>
        <v/>
      </c>
      <c r="X55" s="1409" t="n">
        <v>154.7</v>
      </c>
      <c r="Y55" s="31">
        <f>X55/AY55-1</f>
        <v/>
      </c>
      <c r="Z55" s="1409" t="n">
        <v>150.19</v>
      </c>
      <c r="AA55" s="31">
        <f>Z55/BA55-1</f>
        <v/>
      </c>
      <c r="AB55" s="1409" t="n">
        <v>145.11</v>
      </c>
      <c r="AC55" s="31">
        <f>AB55/BC55-1</f>
        <v/>
      </c>
      <c r="AD55" s="37" t="inlineStr">
        <is>
          <t>133.26</t>
        </is>
      </c>
      <c r="AE55" s="31">
        <f>AD55/BE55-1</f>
        <v/>
      </c>
      <c r="AF55" s="1409" t="n">
        <v>122.12</v>
      </c>
      <c r="AG55" s="31">
        <f>AF55/BG55-1</f>
        <v/>
      </c>
      <c r="AH55" s="1409" t="n">
        <v>120.34</v>
      </c>
      <c r="AI55" s="31">
        <f>AH55/BI55-1</f>
        <v/>
      </c>
      <c r="AJ55" s="1409" t="n">
        <v>123.21</v>
      </c>
      <c r="AK55" s="31">
        <f>AJ55/BK55-1</f>
        <v/>
      </c>
      <c r="AL55" s="1409" t="n">
        <v>139.38</v>
      </c>
      <c r="AM55" s="31">
        <f>AL55/BM55-1</f>
        <v/>
      </c>
      <c r="AN55" s="1409" t="n">
        <v>137.49</v>
      </c>
      <c r="AO55" s="31">
        <f>AN55/BO55-1</f>
        <v/>
      </c>
      <c r="AP55" s="1409" t="n">
        <v>140.26</v>
      </c>
      <c r="AQ55" s="31">
        <f>AP55/BQ55-1</f>
        <v/>
      </c>
      <c r="AR55" s="1409">
        <f>T55+V55+X55+Z55+AB55+AD55+AF55+AH55+AJ55+AL55+AN55+AP55</f>
      </c>
      <c r="AS55" s="31">
        <f>AR55/(AU55+AW55+AY55+BA55+BC55+BE55+BG55+BI55+BK55+BM55+BO55+BQ55)-1</f>
        <v/>
      </c>
      <c r="AT55" s="1289" t="n"/>
      <c r="AU55" s="1409" t="n">
        <v>148.99</v>
      </c>
      <c r="AV55" s="31" t="n"/>
      <c r="AW55" s="1409" t="n">
        <v>168.8</v>
      </c>
      <c r="AX55" s="31" t="n"/>
      <c r="AY55" s="1409" t="n">
        <v>154.82</v>
      </c>
      <c r="AZ55" s="31" t="n"/>
      <c r="BA55" s="1409" t="n">
        <v>140.32</v>
      </c>
      <c r="BB55" s="31" t="n"/>
      <c r="BC55" s="1409" t="n">
        <v>134.94</v>
      </c>
      <c r="BD55" s="31" t="n"/>
      <c r="BE55" s="1409" t="n">
        <v>134.01</v>
      </c>
      <c r="BF55" s="31" t="n"/>
      <c r="BG55" s="1409" t="n">
        <v>126.66</v>
      </c>
      <c r="BH55" s="31">
        <f>BG55/CB55-1</f>
        <v/>
      </c>
      <c r="BI55" s="1409" t="n">
        <v>109.56</v>
      </c>
      <c r="BJ55" s="31">
        <f>BI55/CC55-1</f>
        <v/>
      </c>
      <c r="BK55" s="1409" t="n">
        <v>117.04</v>
      </c>
      <c r="BL55" s="31">
        <f>BK55/CD55-1</f>
        <v/>
      </c>
      <c r="BM55" s="1409" t="n">
        <v>130.55</v>
      </c>
      <c r="BN55" s="31">
        <f>BM55/CE55-1</f>
        <v/>
      </c>
      <c r="BO55" s="1409" t="n">
        <v>135.69</v>
      </c>
      <c r="BP55" s="31">
        <f>BO55/CF55-1</f>
        <v/>
      </c>
      <c r="BQ55" s="1409" t="n">
        <v>149.28</v>
      </c>
      <c r="BR55" s="31">
        <f>BQ55/CG55-1</f>
        <v/>
      </c>
      <c r="BS55" s="1409">
        <f>AU55+AW55+AY55+BA55+BC55+BE55+BG55+BI55+BK55+BM55+BO55+BQ55</f>
        <v/>
      </c>
      <c r="BT55" s="1913" t="n"/>
      <c r="BU55" s="1440" t="n"/>
      <c r="BV55" s="1920" t="n"/>
      <c r="BW55" s="1291" t="n"/>
      <c r="BX55" s="1291" t="n"/>
      <c r="BY55" s="1291" t="n"/>
      <c r="BZ55" s="1291" t="n"/>
      <c r="CA55" s="1291" t="n"/>
      <c r="CB55" s="1417" t="n">
        <v>127.08</v>
      </c>
      <c r="CC55" s="1417" t="n">
        <v>119.9</v>
      </c>
      <c r="CD55" s="1417" t="n">
        <v>119.14</v>
      </c>
      <c r="CE55" s="1417" t="n">
        <v>133.92</v>
      </c>
      <c r="CF55" s="1417" t="n">
        <v>132.29</v>
      </c>
      <c r="CG55" s="1417" t="n">
        <v>138.41</v>
      </c>
      <c r="CH55" s="1409">
        <f>BV55+BW55+BX55+BY55+BZ55+CA55+CB55+CC55+CD55+CE55+CF55+CG55</f>
        <v/>
      </c>
    </row>
    <row r="56" ht="27" customHeight="1" s="21">
      <c r="A56" s="1954" t="n"/>
      <c r="B56" s="1350" t="inlineStr">
        <is>
          <t>其中城市内旅客周转量  (万人公里)</t>
        </is>
      </c>
      <c r="C56" s="1409" t="n">
        <v>746.6900000000001</v>
      </c>
      <c r="D56" s="31">
        <f>C56/T56-1</f>
        <v/>
      </c>
      <c r="E56" s="1409" t="n">
        <v>743.41</v>
      </c>
      <c r="F56" s="31">
        <f>E56/V56-1</f>
        <v/>
      </c>
      <c r="G56" s="1290" t="inlineStr">
        <is>
          <t>738.11</t>
        </is>
      </c>
      <c r="H56" s="31">
        <f>G56/X56-1</f>
        <v/>
      </c>
      <c r="I56" s="1409" t="n">
        <v>698.48</v>
      </c>
      <c r="J56" s="31">
        <f>I56/Z56-1</f>
        <v/>
      </c>
      <c r="K56" s="1409" t="n">
        <v>706.27</v>
      </c>
      <c r="L56" s="31">
        <f>K56/AB56-1</f>
      </c>
      <c r="M56" s="1409" t="s">
        <v>56</v>
      </c>
      <c r="N56" s="31">
        <f>M56/AD56-1</f>
      </c>
      <c r="O56" s="1409" t="n">
        <v>607.76</v>
      </c>
      <c r="P56" s="31">
        <f>O56/AF56-1</f>
      </c>
      <c r="Q56" s="1409">
        <f>C56+E56+G56+I56+K56+M56+O56</f>
      </c>
      <c r="R56" s="31">
        <f>Q56/SUM(T56+V56+X56+Z56+AB56+AD56+AF56)-1</f>
      </c>
      <c r="S56" s="1915">
        <f>T56+V56+X56+Z56+AB56+AD56</f>
        <v/>
      </c>
      <c r="T56" s="1409" t="n">
        <v>790.4400000000001</v>
      </c>
      <c r="U56" s="31">
        <f>T56/AU56-1</f>
        <v/>
      </c>
      <c r="V56" s="1409" t="n">
        <v>839.97</v>
      </c>
      <c r="W56" s="31">
        <f>V56/AW56-1</f>
        <v/>
      </c>
      <c r="X56" s="1409" t="n">
        <v>764.11</v>
      </c>
      <c r="Y56" s="31">
        <f>X56/AY56-1</f>
        <v/>
      </c>
      <c r="Z56" s="1409" t="n">
        <v>741.87</v>
      </c>
      <c r="AA56" s="31">
        <f>Z56/BA56-1</f>
        <v/>
      </c>
      <c r="AB56" s="1409" t="n">
        <v>716.39</v>
      </c>
      <c r="AC56" s="31">
        <f>AB56/BC56-1</f>
        <v/>
      </c>
      <c r="AD56" s="37" t="inlineStr">
        <is>
          <t>657.30</t>
        </is>
      </c>
      <c r="AE56" s="31">
        <f>AD56/BE56-1</f>
        <v/>
      </c>
      <c r="AF56" s="1409" t="n">
        <v>601.75</v>
      </c>
      <c r="AG56" s="31">
        <f>AF56/BG56-1</f>
        <v/>
      </c>
      <c r="AH56" s="1409" t="n">
        <v>592.65</v>
      </c>
      <c r="AI56" s="31">
        <f>AH56/BI56-1</f>
        <v/>
      </c>
      <c r="AJ56" s="1409" t="n">
        <v>607</v>
      </c>
      <c r="AK56" s="31">
        <f>AJ56/BK56-1</f>
        <v/>
      </c>
      <c r="AL56" s="1409" t="n">
        <v>687.8200000000001</v>
      </c>
      <c r="AM56" s="31">
        <f>AL56/BM56-1</f>
        <v/>
      </c>
      <c r="AN56" s="1409" t="n">
        <v>678.37</v>
      </c>
      <c r="AO56" s="31">
        <f>AN56/BO56-1</f>
        <v/>
      </c>
      <c r="AP56" s="1409" t="n">
        <v>692.22</v>
      </c>
      <c r="AQ56" s="31">
        <f>AP56/BQ56-1</f>
        <v/>
      </c>
      <c r="AR56" s="1409">
        <f>T56+V56+X56+Z56+AB56+AD56+AF56+AH56+AJ56+AL56+AN56+AP56</f>
      </c>
      <c r="AS56" s="31">
        <f>AR56/(AU56+AW56+AY56+BA56+BC56+BE56+BG56+BI56+BK56+BM56+BO56+BQ56)-1</f>
        <v/>
      </c>
      <c r="AT56" s="1289" t="n"/>
      <c r="AU56" s="1409" t="n">
        <v>744.62</v>
      </c>
      <c r="AV56" s="31" t="n"/>
      <c r="AW56" s="1409" t="n">
        <v>844.38</v>
      </c>
      <c r="AX56" s="31" t="n"/>
      <c r="AY56" s="1409" t="n">
        <v>774.51</v>
      </c>
      <c r="AZ56" s="31" t="n"/>
      <c r="BA56" s="1409" t="n">
        <v>702.0599999999999</v>
      </c>
      <c r="BB56" s="31" t="n"/>
      <c r="BC56" s="1409" t="n">
        <v>675.16</v>
      </c>
      <c r="BD56" s="31" t="n"/>
      <c r="BE56" s="1409" t="n">
        <v>670.5</v>
      </c>
      <c r="BF56" s="31" t="n"/>
      <c r="BG56" s="1409" t="n">
        <v>633.55</v>
      </c>
      <c r="BH56" s="31" t="n"/>
      <c r="BI56" s="1409" t="n">
        <v>548.03</v>
      </c>
      <c r="BJ56" s="31" t="n"/>
      <c r="BK56" s="1409" t="n">
        <v>585.62</v>
      </c>
      <c r="BL56" s="31" t="n"/>
      <c r="BM56" s="1409" t="n">
        <v>653.1799999999999</v>
      </c>
      <c r="BN56" s="32" t="n"/>
      <c r="BO56" s="1409" t="n">
        <v>670.38</v>
      </c>
      <c r="BP56" s="31" t="n"/>
      <c r="BQ56" s="1409" t="n">
        <v>736.4299999999999</v>
      </c>
      <c r="BR56" s="31" t="n"/>
      <c r="BS56" s="1409">
        <f>AU56+AW56+AY56+BA56+BC56+BE56+BG56+BI56+BK56+BM56+BO56+BQ56</f>
        <v/>
      </c>
      <c r="BT56" s="1913" t="n"/>
      <c r="BU56" s="1440" t="n"/>
      <c r="BV56" s="1920" t="n"/>
      <c r="BW56" s="1291" t="n"/>
      <c r="BX56" s="1291" t="n"/>
      <c r="BY56" s="1291" t="n"/>
      <c r="BZ56" s="1291" t="n"/>
      <c r="CA56" s="1291" t="n"/>
      <c r="CB56" s="1291" t="n"/>
      <c r="CC56" s="1291" t="n"/>
      <c r="CD56" s="1291" t="n"/>
      <c r="CE56" s="1291" t="n"/>
      <c r="CF56" s="1291" t="n"/>
      <c r="CG56" s="1291" t="n"/>
      <c r="CH56" s="1289" t="n"/>
    </row>
    <row r="57" ht="27" customFormat="1" customHeight="1" s="191">
      <c r="A57" s="1358" t="inlineStr">
        <is>
          <t>恩施州</t>
        </is>
      </c>
      <c r="B57" s="1350" t="inlineStr">
        <is>
          <t>客运量           （万人次）</t>
        </is>
      </c>
      <c r="C57" s="1409" t="n">
        <v>521.97</v>
      </c>
      <c r="D57" s="31">
        <f>C57/T57-1</f>
        <v/>
      </c>
      <c r="E57" s="1409" t="n">
        <v>381.53</v>
      </c>
      <c r="F57" s="31">
        <f>E57/V57-1</f>
        <v/>
      </c>
      <c r="G57" s="1409" t="n">
        <v>509.07</v>
      </c>
      <c r="H57" s="31">
        <f>G57/X57-1</f>
        <v/>
      </c>
      <c r="I57" s="1409" t="n">
        <v>514.67</v>
      </c>
      <c r="J57" s="31">
        <f>I57/Z57-1</f>
        <v/>
      </c>
      <c r="K57" s="1409" t="n">
        <v>531.82</v>
      </c>
      <c r="L57" s="31">
        <f>K57/AB57-1</f>
      </c>
      <c r="M57" s="1409" t="s">
        <v>57</v>
      </c>
      <c r="N57" s="31">
        <f>M57/AD57-1</f>
      </c>
      <c r="O57" s="1409" t="n">
        <v>505.93</v>
      </c>
      <c r="P57" s="31">
        <f>O57/AF57-1</f>
      </c>
      <c r="Q57" s="1736">
        <f>C57+E57+G57+I57+K57+M57+O57</f>
      </c>
      <c r="R57" s="76">
        <f>Q57/SUM(T57+V57+X57+Z57+AB57+AD57+AF57)-1</f>
      </c>
      <c r="S57" s="1915">
        <f>T57+V57+X57+Z57+AB57+AD57</f>
        <v/>
      </c>
      <c r="T57" s="1409" t="n">
        <v>523.53</v>
      </c>
      <c r="U57" s="31">
        <f>T57/AU57-1</f>
        <v/>
      </c>
      <c r="V57" s="1409" t="n">
        <v>440.78</v>
      </c>
      <c r="W57" s="31">
        <f>V57/AW57-1</f>
        <v/>
      </c>
      <c r="X57" s="1409" t="n">
        <v>514.08</v>
      </c>
      <c r="Y57" s="31">
        <f>X57/AY57-1</f>
        <v/>
      </c>
      <c r="Z57" s="1409" t="n">
        <v>536.6799999999999</v>
      </c>
      <c r="AA57" s="31">
        <f>Z57/BA57-1</f>
        <v/>
      </c>
      <c r="AB57" s="1409" t="n">
        <v>537.28</v>
      </c>
      <c r="AC57" s="31">
        <f>AB57/BC57-1</f>
        <v/>
      </c>
      <c r="AD57" s="37" t="inlineStr">
        <is>
          <t>517.63</t>
        </is>
      </c>
      <c r="AE57" s="31">
        <f>AD57/BE57-1</f>
        <v/>
      </c>
      <c r="AF57" s="1409" t="n">
        <v>531.8200000000001</v>
      </c>
      <c r="AG57" s="31">
        <f>AF57/BG57-1</f>
        <v/>
      </c>
      <c r="AH57" s="1409" t="n">
        <v>512.73</v>
      </c>
      <c r="AI57" s="31">
        <f>AH57/BI57-1</f>
        <v/>
      </c>
      <c r="AJ57" s="1409" t="n">
        <v>507.32</v>
      </c>
      <c r="AK57" s="31">
        <f>AJ57/BK57-1</f>
        <v/>
      </c>
      <c r="AL57" s="1409" t="n">
        <v>518.78</v>
      </c>
      <c r="AM57" s="31">
        <f>AL57/BM57-1</f>
        <v/>
      </c>
      <c r="AN57" s="1409" t="n">
        <v>527.98</v>
      </c>
      <c r="AO57" s="31">
        <f>AN57/BO57-1</f>
        <v/>
      </c>
      <c r="AP57" s="1409" t="n">
        <v>520.77</v>
      </c>
      <c r="AQ57" s="31">
        <f>AP57/BQ57-1</f>
        <v/>
      </c>
      <c r="AR57" s="1409">
        <f>T57+V57+X57+Z57+AB57+AD57+AF57+AH57+AJ57+AL57+AN57+AP57</f>
      </c>
      <c r="AS57" s="31">
        <f>AR57/(AU57+AW57+AY57+BA57+BC57+BE57+BG57+BI57+BK57+BM57+BO57+BQ57)-1</f>
        <v/>
      </c>
      <c r="AT57" s="1352" t="n"/>
      <c r="AU57" s="1915" t="n">
        <v>547.95</v>
      </c>
      <c r="AV57" s="32">
        <f>AU57/BV57-1</f>
        <v/>
      </c>
      <c r="AW57" s="1915" t="n">
        <v>422.93</v>
      </c>
      <c r="AX57" s="32">
        <f>AW57/BW57-1</f>
        <v/>
      </c>
      <c r="AY57" s="1915" t="n">
        <v>547.28</v>
      </c>
      <c r="AZ57" s="32">
        <f>AY57/BX57-1</f>
        <v/>
      </c>
      <c r="BA57" s="1915" t="n">
        <v>565.13</v>
      </c>
      <c r="BB57" s="32">
        <f>BA57/BY57-1</f>
        <v/>
      </c>
      <c r="BC57" s="1915" t="n">
        <v>568.52</v>
      </c>
      <c r="BD57" s="32">
        <f>BC57/BZ57-1</f>
        <v/>
      </c>
      <c r="BE57" s="1915" t="n">
        <v>572.86</v>
      </c>
      <c r="BF57" s="32">
        <f>BE57/CA57-1</f>
        <v/>
      </c>
      <c r="BG57" s="1915" t="n">
        <v>591.1900000000001</v>
      </c>
      <c r="BH57" s="32">
        <f>BG57/CB57-1</f>
        <v/>
      </c>
      <c r="BI57" s="1915" t="n">
        <v>559.3099999999999</v>
      </c>
      <c r="BJ57" s="32">
        <f>BI57/CC57-1</f>
        <v/>
      </c>
      <c r="BK57" s="1915" t="n">
        <v>530.08</v>
      </c>
      <c r="BL57" s="32">
        <f>BK57/CD57-1</f>
        <v/>
      </c>
      <c r="BM57" s="1915" t="n">
        <v>538.48</v>
      </c>
      <c r="BN57" s="32">
        <f>BM57/CE57-1</f>
        <v/>
      </c>
      <c r="BO57" s="1915" t="n">
        <v>538.9</v>
      </c>
      <c r="BP57" s="32">
        <f>BO57/CF57-1</f>
        <v/>
      </c>
      <c r="BQ57" s="1915" t="n">
        <v>542.55</v>
      </c>
      <c r="BR57" s="32">
        <f>BQ57/CG57-1</f>
        <v/>
      </c>
      <c r="BS57" s="1915">
        <f>AU57+AW57+AY57+BA57+BC57+BE57+BG57+BI57+BK57+BM57+BO57+BQ57</f>
        <v/>
      </c>
      <c r="BT57" s="1909">
        <f>BS57/CH57-1</f>
        <v/>
      </c>
      <c r="BU57" s="1910" t="n"/>
      <c r="BV57" s="1918" t="n">
        <v>407.78</v>
      </c>
      <c r="BW57" s="1919" t="n">
        <v>460.99</v>
      </c>
      <c r="BX57" s="1919" t="n">
        <v>511.09</v>
      </c>
      <c r="BY57" s="1919" t="n">
        <v>546.6900000000001</v>
      </c>
      <c r="BZ57" s="1919" t="n">
        <v>562.99</v>
      </c>
      <c r="CA57" s="1919" t="n">
        <v>556.89</v>
      </c>
      <c r="CB57" s="1919" t="n">
        <v>602.25</v>
      </c>
      <c r="CC57" s="1919" t="n">
        <v>574.29</v>
      </c>
      <c r="CD57" s="1919" t="n">
        <v>537.15</v>
      </c>
      <c r="CE57" s="1919" t="n">
        <v>558.98</v>
      </c>
      <c r="CF57" s="1919" t="n">
        <v>550.5700000000001</v>
      </c>
      <c r="CG57" s="1919" t="n">
        <v>531.86</v>
      </c>
      <c r="CH57" s="1915">
        <f>BV57+BW57+BX57+BY57+BZ57+CA57+CB57+CC57+CD57+CE57+CF57+CG57</f>
        <v/>
      </c>
    </row>
    <row r="58" ht="27" customHeight="1" s="21">
      <c r="A58" s="1977" t="n"/>
      <c r="B58" s="1350" t="inlineStr">
        <is>
          <t>旅客周转量       （万人公里）</t>
        </is>
      </c>
      <c r="C58" s="1409" t="n">
        <v>4033.5</v>
      </c>
      <c r="D58" s="31">
        <f>C58/T58-1</f>
        <v/>
      </c>
      <c r="E58" s="1409" t="n">
        <v>2950.65</v>
      </c>
      <c r="F58" s="31">
        <f>E58/V58-1</f>
        <v/>
      </c>
      <c r="G58" s="1409" t="n">
        <v>3939.4</v>
      </c>
      <c r="H58" s="31">
        <f>G58/X58-1</f>
        <v/>
      </c>
      <c r="I58" s="1409" t="n">
        <v>3963.47</v>
      </c>
      <c r="J58" s="31">
        <f>I58/Z58-1</f>
        <v/>
      </c>
      <c r="K58" s="1409" t="n">
        <v>4127.68</v>
      </c>
      <c r="L58" s="31">
        <f>K58/AB58-1</f>
      </c>
      <c r="M58" s="1409" t="s">
        <v>58</v>
      </c>
      <c r="N58" s="31">
        <f>M58/AD58-1</f>
      </c>
      <c r="O58" s="1409" t="n">
        <v>3998.4</v>
      </c>
      <c r="P58" s="31">
        <f>O58/AF58-1</f>
      </c>
      <c r="Q58" s="1409">
        <f>C58+E58+G58+I58+K58+M58+O58</f>
      </c>
      <c r="R58" s="31">
        <f>Q58/SUM(T58+V58+X58+Z58+AB58+AD58+AF58)-1</f>
      </c>
      <c r="S58" s="1915">
        <f>T58+V58+X58+Z58+AB58+AD58</f>
        <v/>
      </c>
      <c r="T58" s="1409" t="n">
        <v>5806.19</v>
      </c>
      <c r="U58" s="31">
        <f>T58/AU58-1</f>
        <v/>
      </c>
      <c r="V58" s="1409" t="n">
        <v>4658.56</v>
      </c>
      <c r="W58" s="31">
        <f>V58/AU58-1</f>
        <v/>
      </c>
      <c r="X58" s="1409" t="n">
        <v>5627.33</v>
      </c>
      <c r="Y58" s="31">
        <f>X58/AW58-1</f>
        <v/>
      </c>
      <c r="Z58" s="1409" t="n">
        <v>5767.98</v>
      </c>
      <c r="AA58" s="31">
        <f>Z58/AY58-1</f>
        <v/>
      </c>
      <c r="AB58" s="1409" t="n">
        <v>5711.55</v>
      </c>
      <c r="AC58" s="31">
        <f>AB58/BA58-1</f>
        <v/>
      </c>
      <c r="AD58" s="37" t="inlineStr">
        <is>
          <t>5461.78</t>
        </is>
      </c>
      <c r="AE58" s="31">
        <f>AD58/BE58-1</f>
        <v/>
      </c>
      <c r="AF58" s="1409" t="n">
        <v>5579.38</v>
      </c>
      <c r="AG58" s="31">
        <f>AF58/BG58-1</f>
        <v/>
      </c>
      <c r="AH58" s="1409" t="n">
        <v>4591.01</v>
      </c>
      <c r="AI58" s="31">
        <f>AH58/BI58-1</f>
        <v/>
      </c>
      <c r="AJ58" s="1409" t="n">
        <v>4493.98</v>
      </c>
      <c r="AK58" s="31">
        <f>AJ58/BK58-1</f>
        <v/>
      </c>
      <c r="AL58" s="1409" t="n">
        <v>3737.5</v>
      </c>
      <c r="AM58" s="31">
        <f>AL58/BM58-1</f>
        <v/>
      </c>
      <c r="AN58" s="1409" t="n">
        <v>3816.28</v>
      </c>
      <c r="AO58" s="31">
        <f>AN58/BO58-1</f>
        <v/>
      </c>
      <c r="AP58" s="1409" t="n">
        <v>3770.68</v>
      </c>
      <c r="AQ58" s="31">
        <f>AP58/BQ58-1</f>
        <v/>
      </c>
      <c r="AR58" s="1409">
        <f>T58+V58+X58+Z58+AB58+AD58+AF58+AH58+AJ58+AL58+AN58+AP58</f>
      </c>
      <c r="AS58" s="31">
        <f>AR58/(AU58+AW58+AY58+BA58+BC58+BE58+BG58+BI58+BK58+BM58+BO58+BQ58)-1</f>
        <v/>
      </c>
      <c r="AT58" s="1289" t="n"/>
      <c r="AU58" s="1409" t="n">
        <v>6036.04</v>
      </c>
      <c r="AV58" s="31" t="n"/>
      <c r="AW58" s="1409" t="n">
        <v>4551.1</v>
      </c>
      <c r="AX58" s="31" t="n"/>
      <c r="AY58" s="1409" t="n">
        <v>6035.18</v>
      </c>
      <c r="AZ58" s="31" t="n"/>
      <c r="BA58" s="1409" t="n">
        <v>6367.79</v>
      </c>
      <c r="BB58" s="31" t="n"/>
      <c r="BC58" s="1409" t="n">
        <v>6355.4</v>
      </c>
      <c r="BD58" s="31" t="n"/>
      <c r="BE58" s="1409" t="n">
        <v>6371.1</v>
      </c>
      <c r="BF58" s="31" t="n"/>
      <c r="BG58" s="1409" t="n">
        <v>6547.25</v>
      </c>
      <c r="BH58" s="31" t="n"/>
      <c r="BI58" s="1409" t="n">
        <v>6148.47</v>
      </c>
      <c r="BJ58" s="31" t="n"/>
      <c r="BK58" s="1409" t="n">
        <v>5818.83</v>
      </c>
      <c r="BL58" s="31" t="n"/>
      <c r="BM58" s="1409" t="n">
        <v>5908.15</v>
      </c>
      <c r="BN58" s="32" t="n"/>
      <c r="BO58" s="1409" t="n">
        <v>5987.85</v>
      </c>
      <c r="BP58" s="31" t="n"/>
      <c r="BQ58" s="1409" t="n">
        <v>5978.98</v>
      </c>
      <c r="BR58" s="31" t="n"/>
      <c r="BS58" s="1409">
        <f>AU58+AW58+AY58+BA58+BC58+BE58+BG58+BI58+BK58+BM58+BO58+BQ58</f>
        <v/>
      </c>
      <c r="BT58" s="1913" t="n"/>
      <c r="BU58" s="1440" t="n"/>
      <c r="BV58" s="1914" t="n"/>
      <c r="BW58" s="1355" t="n"/>
      <c r="BX58" s="1355" t="n"/>
      <c r="BY58" s="1355" t="n"/>
      <c r="BZ58" s="1355" t="n"/>
      <c r="CA58" s="1355" t="n"/>
      <c r="CB58" s="1355" t="n"/>
      <c r="CC58" s="1355" t="n"/>
      <c r="CD58" s="1355" t="n"/>
      <c r="CE58" s="1355" t="n"/>
      <c r="CF58" s="1355" t="n"/>
      <c r="CG58" s="1355" t="n"/>
      <c r="CH58" s="1289" t="n"/>
    </row>
    <row r="59" ht="27" customHeight="1" s="21">
      <c r="A59" s="1977" t="n"/>
      <c r="B59" s="1350" t="inlineStr">
        <is>
          <t>其中城市内客运量 （万人次）</t>
        </is>
      </c>
      <c r="C59" s="1409" t="n">
        <v>420.91</v>
      </c>
      <c r="D59" s="31">
        <f>C59/T59-1</f>
        <v/>
      </c>
      <c r="E59" s="1409" t="n">
        <v>305.45</v>
      </c>
      <c r="F59" s="31">
        <f>E59/V59-1</f>
        <v/>
      </c>
      <c r="G59" s="1409" t="n">
        <v>416.35</v>
      </c>
      <c r="H59" s="31">
        <f>G59/X59-1</f>
        <v/>
      </c>
      <c r="I59" s="1409" t="n">
        <v>420.36</v>
      </c>
      <c r="J59" s="31">
        <f>I59/Z59-1</f>
        <v/>
      </c>
      <c r="K59" s="1409" t="n">
        <v>433.61</v>
      </c>
      <c r="L59" s="31">
        <f>K59/AB59-1</f>
      </c>
      <c r="M59" s="1409" t="s">
        <v>59</v>
      </c>
      <c r="N59" s="31">
        <f>M59/AD59-1</f>
      </c>
      <c r="O59" s="1409" t="n">
        <v>391.45</v>
      </c>
      <c r="P59" s="31">
        <f>O59/AF59-1</f>
      </c>
      <c r="Q59" s="1409">
        <f>C59+E59+G59+I59+K59+M59+O59</f>
      </c>
      <c r="R59" s="31">
        <f>Q59/SUM(T59+V59+X59+Z59+AB59+AD59+AF59)-1</f>
      </c>
      <c r="S59" s="1915">
        <f>T59+V59+X59+Z59+AB59+AD59</f>
        <v/>
      </c>
      <c r="T59" s="1409" t="n">
        <v>444.33</v>
      </c>
      <c r="U59" s="31">
        <f>T59/AU59-1</f>
        <v/>
      </c>
      <c r="V59" s="1409" t="n">
        <v>375.74</v>
      </c>
      <c r="W59" s="31">
        <f>V59/AW59-1</f>
        <v/>
      </c>
      <c r="X59" s="1409" t="n">
        <v>439.88</v>
      </c>
      <c r="Y59" s="31">
        <f>X59/AY59-1</f>
        <v/>
      </c>
      <c r="Z59" s="1409" t="n">
        <v>458.94</v>
      </c>
      <c r="AA59" s="31">
        <f>Z59/BA59-1</f>
        <v/>
      </c>
      <c r="AB59" s="1409" t="n">
        <v>460.26</v>
      </c>
      <c r="AC59" s="31">
        <f>AB59/BC59-1</f>
        <v/>
      </c>
      <c r="AD59" s="37" t="inlineStr">
        <is>
          <t>450.32</t>
        </is>
      </c>
      <c r="AE59" s="31">
        <f>AD59/BE59-1</f>
        <v/>
      </c>
      <c r="AF59" s="1409" t="n">
        <v>447.71</v>
      </c>
      <c r="AG59" s="31">
        <f>AF59/BG59-1</f>
        <v/>
      </c>
      <c r="AH59" s="1409" t="n">
        <v>428.39</v>
      </c>
      <c r="AI59" s="31">
        <f>AH59/BI59-1</f>
        <v/>
      </c>
      <c r="AJ59" s="1409" t="n">
        <v>439.75</v>
      </c>
      <c r="AK59" s="31">
        <f>AJ59/BK59-1</f>
        <v/>
      </c>
      <c r="AL59" s="1409" t="n">
        <v>456.74</v>
      </c>
      <c r="AM59" s="31">
        <f>AL59/BM59-1</f>
        <v/>
      </c>
      <c r="AN59" s="1409" t="n">
        <v>464.15</v>
      </c>
      <c r="AO59" s="31">
        <f>AN59/BO59-1</f>
        <v/>
      </c>
      <c r="AP59" s="1409" t="n">
        <v>456.67</v>
      </c>
      <c r="AQ59" s="31">
        <f>AP59/BQ59-1</f>
        <v/>
      </c>
      <c r="AR59" s="1409">
        <f>T59+V59+X59+Z59+AB59+AD59+AF59+AH59+AJ59+AL59+AN59+AP59</f>
      </c>
      <c r="AS59" s="31">
        <f>AR59/(AU59+AW59+AY59+BA59+BC59+BE59+BG59+BI59+BK59+BM59+BO59+BQ59)-1</f>
        <v/>
      </c>
      <c r="AT59" s="1289" t="n"/>
      <c r="AU59" s="1409" t="n">
        <v>458.76</v>
      </c>
      <c r="AV59" s="31" t="n"/>
      <c r="AW59" s="1409" t="n">
        <v>349.83</v>
      </c>
      <c r="AX59" s="31" t="n"/>
      <c r="AY59" s="1409" t="n">
        <v>462.4</v>
      </c>
      <c r="AZ59" s="31" t="n"/>
      <c r="BA59" s="1409" t="n">
        <v>482.28</v>
      </c>
      <c r="BB59" s="31" t="n"/>
      <c r="BC59" s="1409" t="n">
        <v>486.41</v>
      </c>
      <c r="BD59" s="31" t="n"/>
      <c r="BE59" s="1409" t="n">
        <v>489.75</v>
      </c>
      <c r="BF59" s="31" t="n"/>
      <c r="BG59" s="1409" t="n">
        <v>492.45</v>
      </c>
      <c r="BH59" s="31">
        <f>BG59/CB59-1</f>
        <v/>
      </c>
      <c r="BI59" s="1409" t="n">
        <v>467.25</v>
      </c>
      <c r="BJ59" s="31">
        <f>BI59/CC59-1</f>
        <v/>
      </c>
      <c r="BK59" s="1409" t="n">
        <v>450.22</v>
      </c>
      <c r="BL59" s="31">
        <f>BK59/CD59-1</f>
        <v/>
      </c>
      <c r="BM59" s="1409" t="n">
        <v>463.13</v>
      </c>
      <c r="BN59" s="31">
        <f>BM59/CE59-1</f>
        <v/>
      </c>
      <c r="BO59" s="1409" t="n">
        <v>460.01</v>
      </c>
      <c r="BP59" s="31">
        <f>BO59/CF59-1</f>
        <v/>
      </c>
      <c r="BQ59" s="1409" t="n">
        <v>465.91</v>
      </c>
      <c r="BR59" s="31">
        <f>BQ59/CG59-1</f>
        <v/>
      </c>
      <c r="BS59" s="1409">
        <f>AU59+AW59+AY59+BA59+BC59+BE59+BG59+BI59+BK59+BM59+BO59+BQ59</f>
        <v/>
      </c>
      <c r="BT59" s="1913" t="n"/>
      <c r="BU59" s="1440" t="n"/>
      <c r="BV59" s="1920" t="n"/>
      <c r="BW59" s="1291" t="n"/>
      <c r="BX59" s="1291" t="n"/>
      <c r="BY59" s="1291" t="n"/>
      <c r="BZ59" s="1291" t="n"/>
      <c r="CA59" s="1291" t="n"/>
      <c r="CB59" s="1417" t="n">
        <v>489.49</v>
      </c>
      <c r="CC59" s="1417" t="n">
        <v>477.07</v>
      </c>
      <c r="CD59" s="1417" t="n">
        <v>452.56</v>
      </c>
      <c r="CE59" s="1417" t="n">
        <v>477.06</v>
      </c>
      <c r="CF59" s="1417" t="n">
        <v>468.25</v>
      </c>
      <c r="CG59" s="1417" t="n">
        <v>449.95</v>
      </c>
      <c r="CH59" s="1409">
        <f>BV59+BW59+BX59+BY59+BZ59+CA59+CB59+CC59+CD59+CE59+CF59+CG59</f>
        <v/>
      </c>
    </row>
    <row r="60" ht="27" customHeight="1" s="21">
      <c r="A60" s="1954" t="n"/>
      <c r="B60" s="1350" t="inlineStr">
        <is>
          <t>其中城市内旅客周转量  (万人公里)</t>
        </is>
      </c>
      <c r="C60" s="1409" t="n">
        <v>2419.98</v>
      </c>
      <c r="D60" s="31">
        <f>C60/T60-1</f>
        <v/>
      </c>
      <c r="E60" s="1409" t="n">
        <v>1762.61</v>
      </c>
      <c r="F60" s="31">
        <f>E60/V60-1</f>
        <v/>
      </c>
      <c r="G60" s="1290" t="inlineStr">
        <is>
          <t>2394.16</t>
        </is>
      </c>
      <c r="H60" s="31">
        <f>G60/X60-1</f>
        <v/>
      </c>
      <c r="I60" s="1409" t="n">
        <v>2413.28</v>
      </c>
      <c r="J60" s="31">
        <f>I60/Z60-1</f>
        <v/>
      </c>
      <c r="K60" s="1409" t="n">
        <v>2501.62</v>
      </c>
      <c r="L60" s="31">
        <f>K60/AB60-1</f>
      </c>
      <c r="M60" s="1409" t="s">
        <v>60</v>
      </c>
      <c r="N60" s="31">
        <f>M60/AD60-1</f>
      </c>
      <c r="O60" s="1409" t="n">
        <v>2259.37</v>
      </c>
      <c r="P60" s="31">
        <f>O60/AF60-1</f>
      </c>
      <c r="Q60" s="1409">
        <f>C60+E60+G60+I60+K60+M60+O60</f>
      </c>
      <c r="R60" s="31">
        <f>Q60/SUM(T60+V60+X60+Z60+AB60+AD60+AF60)-1</f>
      </c>
      <c r="S60" s="1915">
        <f>T60+V60+X60+Z60+AB60+AD60</f>
        <v/>
      </c>
      <c r="T60" s="1409" t="n">
        <v>2302.67</v>
      </c>
      <c r="U60" s="31">
        <f>T60/AU60-1</f>
        <v/>
      </c>
      <c r="V60" s="1409" t="n">
        <v>1935.98</v>
      </c>
      <c r="W60" s="31">
        <f>V60/AW60-1</f>
        <v/>
      </c>
      <c r="X60" s="1409" t="n">
        <v>2267.94</v>
      </c>
      <c r="Y60" s="31">
        <f>X60/AY60-1</f>
        <v/>
      </c>
      <c r="Z60" s="1409" t="n">
        <v>2331.01</v>
      </c>
      <c r="AA60" s="31">
        <f>Z60/BA60-1</f>
        <v/>
      </c>
      <c r="AB60" s="1409" t="n">
        <v>2333.1</v>
      </c>
      <c r="AC60" s="31">
        <f>AB60/BC60-1</f>
        <v/>
      </c>
      <c r="AD60" s="37" t="inlineStr">
        <is>
          <t>2304.82</t>
        </is>
      </c>
      <c r="AE60" s="31">
        <f>AD60/BE60-1</f>
        <v/>
      </c>
      <c r="AF60" s="1409" t="n">
        <v>2288.34</v>
      </c>
      <c r="AG60" s="31">
        <f>AF60/BG60-1</f>
        <v/>
      </c>
      <c r="AH60" s="1409" t="n">
        <v>2629.75</v>
      </c>
      <c r="AI60" s="31">
        <f>AH60/BI60-1</f>
        <v/>
      </c>
      <c r="AJ60" s="1409" t="n">
        <v>2739.25</v>
      </c>
      <c r="AK60" s="31">
        <f>AJ60/BK60-1</f>
        <v/>
      </c>
      <c r="AL60" s="1409" t="n">
        <v>2811.14</v>
      </c>
      <c r="AM60" s="31">
        <f>AL60/BM60-1</f>
        <v/>
      </c>
      <c r="AN60" s="1409" t="n">
        <v>2850.02</v>
      </c>
      <c r="AO60" s="31">
        <f>AN60/BO60-1</f>
        <v/>
      </c>
      <c r="AP60" s="1409" t="n">
        <v>2813.34</v>
      </c>
      <c r="AQ60" s="31">
        <f>AP60/BQ60-1</f>
        <v/>
      </c>
      <c r="AR60" s="1409">
        <f>T60+V60+X60+Z60+AB60+AD60+AF60+AH60+AJ60+AL60+AN60+AP60</f>
      </c>
      <c r="AS60" s="31">
        <f>AR60/(AU60+AW60+AY60+BA60+BC60+BE60+BG60+BI60+BK60+BM60+BO60+BQ60)-1</f>
        <v/>
      </c>
      <c r="AT60" s="1289" t="n"/>
      <c r="AU60" s="1409" t="n">
        <v>2301.23</v>
      </c>
      <c r="AV60" s="31" t="n"/>
      <c r="AW60" s="1409" t="n">
        <v>1802.2</v>
      </c>
      <c r="AX60" s="31" t="n"/>
      <c r="AY60" s="1409" t="n">
        <v>2374.72</v>
      </c>
      <c r="AZ60" s="31" t="n"/>
      <c r="BA60" s="1409" t="n">
        <v>2488.93</v>
      </c>
      <c r="BB60" s="31" t="n"/>
      <c r="BC60" s="1409" t="n">
        <v>2522.56</v>
      </c>
      <c r="BD60" s="31" t="n"/>
      <c r="BE60" s="1409" t="n">
        <v>2542.21</v>
      </c>
      <c r="BF60" s="31" t="n"/>
      <c r="BG60" s="1409" t="n">
        <v>2559.7</v>
      </c>
      <c r="BH60" s="31" t="n"/>
      <c r="BI60" s="1409" t="n">
        <v>2429.87</v>
      </c>
      <c r="BJ60" s="31" t="n"/>
      <c r="BK60" s="1409" t="n">
        <v>2345.93</v>
      </c>
      <c r="BL60" s="31" t="n"/>
      <c r="BM60" s="1409" t="n">
        <v>2405.81</v>
      </c>
      <c r="BN60" s="32" t="n"/>
      <c r="BO60" s="1409" t="n">
        <v>2393.43</v>
      </c>
      <c r="BP60" s="31" t="n"/>
      <c r="BQ60" s="1409" t="n">
        <v>2412.26</v>
      </c>
      <c r="BR60" s="31" t="n"/>
      <c r="BS60" s="1409">
        <f>AU60+AW60+AY60+BA60+BC60+BE60+BG60+BI60+BK60+BM60+BO60+BQ60</f>
        <v/>
      </c>
      <c r="BT60" s="1913" t="n"/>
      <c r="BU60" s="1440" t="n"/>
      <c r="BV60" s="1920" t="n"/>
      <c r="BW60" s="1291" t="n"/>
      <c r="BX60" s="1291" t="n"/>
      <c r="BY60" s="1291" t="n"/>
      <c r="BZ60" s="1291" t="n"/>
      <c r="CA60" s="1291" t="n"/>
      <c r="CB60" s="1291" t="n"/>
      <c r="CC60" s="1291" t="n"/>
      <c r="CD60" s="1291" t="n"/>
      <c r="CE60" s="1291" t="n"/>
      <c r="CF60" s="1291" t="n"/>
      <c r="CG60" s="1291" t="n"/>
      <c r="CH60" s="1289" t="n"/>
    </row>
    <row r="61" ht="27" customFormat="1" customHeight="1" s="191">
      <c r="A61" s="1358" t="inlineStr">
        <is>
          <t>仙桃市</t>
        </is>
      </c>
      <c r="B61" s="1350" t="inlineStr">
        <is>
          <t>客运量           （万人次）</t>
        </is>
      </c>
      <c r="C61" s="1409" t="n">
        <v>132.08</v>
      </c>
      <c r="D61" s="31">
        <f>C61/T61-1</f>
        <v/>
      </c>
      <c r="E61" s="1409" t="n">
        <v>127.08</v>
      </c>
      <c r="F61" s="31">
        <f>E61/V61-1</f>
        <v/>
      </c>
      <c r="G61" s="1409" t="n">
        <v>146.39</v>
      </c>
      <c r="H61" s="31">
        <f>G61/X61-1</f>
        <v/>
      </c>
      <c r="I61" s="1409" t="n">
        <v>157.99</v>
      </c>
      <c r="J61" s="31">
        <f>I61/Z61-1</f>
        <v/>
      </c>
      <c r="K61" s="1409" t="n">
        <v>165.97</v>
      </c>
      <c r="L61" s="31">
        <f>K61/AB61-1</f>
      </c>
      <c r="M61" s="1409" t="s">
        <v>61</v>
      </c>
      <c r="N61" s="31">
        <f>M61/AD61-1</f>
      </c>
      <c r="O61" s="1409" t="n">
        <v>138.55</v>
      </c>
      <c r="P61" s="31">
        <f>O61/AF61-1</f>
      </c>
      <c r="Q61" s="1736">
        <f>C61+E61+G61+I61+K61+M61+O61</f>
      </c>
      <c r="R61" s="76">
        <f>Q61/SUM(T61+V61+X61+Z61+AB61+AD61+AF61)-1</f>
      </c>
      <c r="S61" s="1915">
        <f>T61+V61+X61+Z61+AB61+AD61</f>
        <v/>
      </c>
      <c r="T61" s="1409" t="n">
        <v>235.8</v>
      </c>
      <c r="U61" s="31">
        <f>T61/AU61-1</f>
        <v/>
      </c>
      <c r="V61" s="1409" t="n">
        <v>239.8</v>
      </c>
      <c r="W61" s="31">
        <f>V61/AW61-1</f>
        <v/>
      </c>
      <c r="X61" s="1409" t="n">
        <v>233.6</v>
      </c>
      <c r="Y61" s="31">
        <f>X61/AY61-1</f>
        <v/>
      </c>
      <c r="Z61" s="1409" t="n">
        <v>257.3</v>
      </c>
      <c r="AA61" s="31">
        <f>Z61/BA61-1</f>
        <v/>
      </c>
      <c r="AB61" s="1409" t="n">
        <v>280.7</v>
      </c>
      <c r="AC61" s="31">
        <f>AB61/BC61-1</f>
        <v/>
      </c>
      <c r="AD61" s="37" t="inlineStr">
        <is>
          <t>256.39</t>
        </is>
      </c>
      <c r="AE61" s="31">
        <f>AD61/BE61-1</f>
        <v/>
      </c>
      <c r="AF61" s="1409" t="n">
        <v>143.35</v>
      </c>
      <c r="AG61" s="31">
        <f>AF61/BG61-1</f>
        <v/>
      </c>
      <c r="AH61" s="1409" t="n">
        <v>114.39</v>
      </c>
      <c r="AI61" s="31">
        <f>AH61/BI61-1</f>
        <v/>
      </c>
      <c r="AJ61" s="1409" t="n">
        <v>110.52</v>
      </c>
      <c r="AK61" s="31">
        <f>AJ61/BK61-1</f>
        <v/>
      </c>
      <c r="AL61" s="1409" t="n">
        <v>114.78</v>
      </c>
      <c r="AM61" s="31">
        <f>AL61/BM61-1</f>
        <v/>
      </c>
      <c r="AN61" s="1409" t="n">
        <v>113.53</v>
      </c>
      <c r="AO61" s="31">
        <f>AN61/BO61-1</f>
        <v/>
      </c>
      <c r="AP61" s="1409" t="n">
        <v>119.2</v>
      </c>
      <c r="AQ61" s="31">
        <f>AP61/BQ61-1</f>
        <v/>
      </c>
      <c r="AR61" s="1409">
        <f>T61+V61+X61+Z61+AB61+AD61+AF61+AH61+AJ61+AL61+AN61+AP61</f>
      </c>
      <c r="AS61" s="31">
        <f>AR61/(AU61+AW61+AY61+BA61+BC61+BE61+BG61+BI61+BK61+BM61+BO61+BQ61)-1</f>
        <v/>
      </c>
      <c r="AT61" s="1352" t="n"/>
      <c r="AU61" s="1915" t="n">
        <v>333.7</v>
      </c>
      <c r="AV61" s="32">
        <f>AU61/BV61-1</f>
        <v/>
      </c>
      <c r="AW61" s="1915" t="n">
        <v>350.1</v>
      </c>
      <c r="AX61" s="32">
        <f>AW61/BW61-1</f>
        <v/>
      </c>
      <c r="AY61" s="1915" t="n">
        <v>348.5</v>
      </c>
      <c r="AZ61" s="32">
        <f>AY61/BX61-1</f>
        <v/>
      </c>
      <c r="BA61" s="1915" t="n">
        <v>343.9</v>
      </c>
      <c r="BB61" s="32">
        <f>BA61/BY61-1</f>
        <v/>
      </c>
      <c r="BC61" s="1915" t="n">
        <v>338.5</v>
      </c>
      <c r="BD61" s="32">
        <f>BC61/BZ61-1</f>
        <v/>
      </c>
      <c r="BE61" s="1915" t="n">
        <v>353.18</v>
      </c>
      <c r="BF61" s="32">
        <f>BE61/CA61-1</f>
        <v/>
      </c>
      <c r="BG61" s="1915" t="n">
        <v>358.4</v>
      </c>
      <c r="BH61" s="32">
        <f>BG61/CB61-1</f>
        <v/>
      </c>
      <c r="BI61" s="1915" t="n">
        <v>348.7</v>
      </c>
      <c r="BJ61" s="32">
        <f>BI61/CC61-1</f>
        <v/>
      </c>
      <c r="BK61" s="1915" t="n">
        <v>339.4</v>
      </c>
      <c r="BL61" s="32">
        <f>BK61/CD61-1</f>
        <v/>
      </c>
      <c r="BM61" s="1915" t="n">
        <v>330.8</v>
      </c>
      <c r="BN61" s="32">
        <f>BM61/CE61-1</f>
        <v/>
      </c>
      <c r="BO61" s="1915" t="n">
        <v>294.6</v>
      </c>
      <c r="BP61" s="32">
        <f>BO61/CF61-1</f>
        <v/>
      </c>
      <c r="BQ61" s="1915" t="n">
        <v>304.6</v>
      </c>
      <c r="BR61" s="32">
        <f>BQ61/CG61-1</f>
        <v/>
      </c>
      <c r="BS61" s="1915">
        <f>AU61+AW61+AY61+BA61+BC61+BE61+BG61+BI61+BK61+BM61+BO61+BQ61</f>
        <v/>
      </c>
      <c r="BT61" s="1909">
        <f>BS61/CH61-1</f>
        <v/>
      </c>
      <c r="BU61" s="1910" t="n"/>
      <c r="BV61" s="1918" t="n">
        <v>249.12</v>
      </c>
      <c r="BW61" s="1919" t="n">
        <v>282.6</v>
      </c>
      <c r="BX61" s="1919" t="n">
        <v>288.1</v>
      </c>
      <c r="BY61" s="1919" t="n">
        <v>268.5</v>
      </c>
      <c r="BZ61" s="1919" t="n">
        <v>297.22</v>
      </c>
      <c r="CA61" s="1919" t="n">
        <v>321.71</v>
      </c>
      <c r="CB61" s="1919" t="n">
        <v>329.12</v>
      </c>
      <c r="CC61" s="1919" t="n">
        <v>292.61</v>
      </c>
      <c r="CD61" s="1919" t="n">
        <v>302.48</v>
      </c>
      <c r="CE61" s="1919" t="n">
        <v>342.65</v>
      </c>
      <c r="CF61" s="1919" t="n">
        <v>303.96</v>
      </c>
      <c r="CG61" s="1919" t="n">
        <v>302.34</v>
      </c>
      <c r="CH61" s="1915">
        <f>BV61+BW61+BX61+BY61+BZ61+CA61+CB61+CC61+CD61+CE61+CF61+CG61</f>
        <v/>
      </c>
    </row>
    <row r="62" ht="27" customHeight="1" s="21">
      <c r="A62" s="1977" t="n"/>
      <c r="B62" s="1350" t="inlineStr">
        <is>
          <t>旅客周转量       （万人公里）</t>
        </is>
      </c>
      <c r="C62" s="1409" t="n">
        <v>1022.41</v>
      </c>
      <c r="D62" s="31">
        <f>C62/T62-1</f>
        <v/>
      </c>
      <c r="E62" s="1409" t="n">
        <v>984.91</v>
      </c>
      <c r="F62" s="31">
        <f>E62/V62-1</f>
        <v/>
      </c>
      <c r="G62" s="1409" t="n">
        <v>1131.08</v>
      </c>
      <c r="H62" s="31">
        <f>G62/X62-1</f>
        <v/>
      </c>
      <c r="I62" s="1409" t="n">
        <v>1219.32</v>
      </c>
      <c r="J62" s="31">
        <f>I62/Z62-1</f>
        <v/>
      </c>
      <c r="K62" s="1409" t="n">
        <v>1279.85</v>
      </c>
      <c r="L62" s="31">
        <f>K62/AB62-1</f>
      </c>
      <c r="M62" s="1409" t="s">
        <v>62</v>
      </c>
      <c r="N62" s="31">
        <f>M62/AD62-1</f>
      </c>
      <c r="O62" s="1409" t="n">
        <v>1071.48</v>
      </c>
      <c r="P62" s="31">
        <f>O62/AF62-1</f>
      </c>
      <c r="Q62" s="1409">
        <f>C62+E62+G62+I62+K62+M62+O62</f>
      </c>
      <c r="R62" s="31">
        <f>Q62/SUM(T62+V62+X62+Z62+AB62+AD62+AF62)-1</f>
      </c>
      <c r="S62" s="1915">
        <f>T62+V62+X62+Z62+AB62+AD62</f>
        <v/>
      </c>
      <c r="T62" s="1409" t="n">
        <v>1841.4</v>
      </c>
      <c r="U62" s="31">
        <f>T62/AU62-1</f>
        <v/>
      </c>
      <c r="V62" s="1409" t="n">
        <v>1879.2</v>
      </c>
      <c r="W62" s="31">
        <f>V62/AU62-1</f>
        <v/>
      </c>
      <c r="X62" s="1409" t="n">
        <v>1830</v>
      </c>
      <c r="Y62" s="31">
        <f>X62/AW62-1</f>
        <v/>
      </c>
      <c r="Z62" s="1409" t="n">
        <v>2008.8</v>
      </c>
      <c r="AA62" s="31">
        <f>Z62/AY62-1</f>
        <v/>
      </c>
      <c r="AB62" s="1409" t="n">
        <v>2189.6</v>
      </c>
      <c r="AC62" s="31">
        <f>AB62/BA62-1</f>
        <v/>
      </c>
      <c r="AD62" s="37" t="inlineStr">
        <is>
          <t>2009.08</t>
        </is>
      </c>
      <c r="AE62" s="31">
        <f>AD62/BE62-1</f>
        <v/>
      </c>
      <c r="AF62" s="1409" t="n">
        <v>1109.53</v>
      </c>
      <c r="AG62" s="31">
        <f>AF62/BG62-1</f>
        <v/>
      </c>
      <c r="AH62" s="1409" t="n">
        <v>888.98</v>
      </c>
      <c r="AI62" s="31">
        <f>AH62/BI62-1</f>
        <v/>
      </c>
      <c r="AJ62" s="1409" t="n">
        <v>859.0700000000001</v>
      </c>
      <c r="AK62" s="31">
        <f>AJ62/BK62-1</f>
        <v/>
      </c>
      <c r="AL62" s="1409" t="n">
        <v>892.5700000000001</v>
      </c>
      <c r="AM62" s="31">
        <f>AL62/BM62-1</f>
        <v/>
      </c>
      <c r="AN62" s="1409" t="n">
        <v>881.35</v>
      </c>
      <c r="AO62" s="31">
        <f>AN62/BO62-1</f>
        <v/>
      </c>
      <c r="AP62" s="1409" t="n">
        <v>922.96</v>
      </c>
      <c r="AQ62" s="31">
        <f>AP62/BQ62-1</f>
        <v/>
      </c>
      <c r="AR62" s="1409">
        <f>T62+V62+X62+Z62+AB62+AD62+AF62+AH62+AJ62+AL62+AN62+AP62</f>
      </c>
      <c r="AS62" s="31">
        <f>AR62/(AU62+AW62+AY62+BA62+BC62+BE62+BG62+BI62+BK62+BM62+BO62+BQ62)-1</f>
        <v/>
      </c>
      <c r="AT62" s="1289" t="n"/>
      <c r="AU62" s="1409" t="n">
        <v>2043.8</v>
      </c>
      <c r="AV62" s="31" t="n"/>
      <c r="AW62" s="1409" t="n">
        <v>2186.4</v>
      </c>
      <c r="AX62" s="31" t="n"/>
      <c r="AY62" s="1409" t="n">
        <v>2188.6</v>
      </c>
      <c r="AZ62" s="31" t="n"/>
      <c r="BA62" s="1409" t="n">
        <v>2170.1</v>
      </c>
      <c r="BB62" s="31" t="n"/>
      <c r="BC62" s="1409" t="n">
        <v>2146.1</v>
      </c>
      <c r="BD62" s="31" t="n"/>
      <c r="BE62" s="1409" t="n">
        <v>2210.8</v>
      </c>
      <c r="BF62" s="31" t="n"/>
      <c r="BG62" s="1409" t="n">
        <v>2236.6</v>
      </c>
      <c r="BH62" s="31" t="n"/>
      <c r="BI62" s="1409" t="n">
        <v>2159.3</v>
      </c>
      <c r="BJ62" s="31" t="n"/>
      <c r="BK62" s="1409" t="n">
        <v>2083.7</v>
      </c>
      <c r="BL62" s="31" t="n"/>
      <c r="BM62" s="1409" t="n">
        <v>2091.4</v>
      </c>
      <c r="BN62" s="32" t="n"/>
      <c r="BO62" s="1409" t="n">
        <v>1873.8</v>
      </c>
      <c r="BP62" s="31" t="n"/>
      <c r="BQ62" s="1409" t="n">
        <v>1941.8</v>
      </c>
      <c r="BR62" s="31" t="n"/>
      <c r="BS62" s="1409">
        <f>AU62+AW62+AY62+BA62+BC62+BE62+BG62+BI62+BK62+BM62+BO62+BQ62</f>
        <v/>
      </c>
      <c r="BT62" s="1913" t="n"/>
      <c r="BU62" s="1440" t="n"/>
      <c r="BV62" s="1914" t="n"/>
      <c r="BW62" s="1355" t="n"/>
      <c r="BX62" s="1355" t="n"/>
      <c r="BY62" s="1355" t="n"/>
      <c r="BZ62" s="1355" t="n"/>
      <c r="CA62" s="1355" t="n"/>
      <c r="CB62" s="1355" t="n"/>
      <c r="CC62" s="1355" t="n"/>
      <c r="CD62" s="1355" t="n"/>
      <c r="CE62" s="1355" t="n"/>
      <c r="CF62" s="1355" t="n"/>
      <c r="CG62" s="1355" t="n"/>
      <c r="CH62" s="1289" t="n"/>
    </row>
    <row r="63" ht="26.7" customHeight="1" s="21">
      <c r="A63" s="1977" t="n"/>
      <c r="B63" s="1350" t="inlineStr">
        <is>
          <t>其中城市内客运量 （万人次）</t>
        </is>
      </c>
      <c r="C63" s="1409" t="n">
        <v>108.58</v>
      </c>
      <c r="D63" s="31">
        <f>C63/T63-1</f>
        <v/>
      </c>
      <c r="E63" s="1409" t="n">
        <v>102.95</v>
      </c>
      <c r="F63" s="31">
        <f>E63/V63-1</f>
        <v/>
      </c>
      <c r="G63" s="1409" t="n">
        <v>122.99</v>
      </c>
      <c r="H63" s="31">
        <f>G63/X63-1</f>
        <v/>
      </c>
      <c r="I63" s="1409" t="n">
        <v>134.49</v>
      </c>
      <c r="J63" s="31">
        <f>I63/Z63-1</f>
        <v/>
      </c>
      <c r="K63" s="1409" t="n">
        <v>142.61</v>
      </c>
      <c r="L63" s="31">
        <f>K63/AB63-1</f>
      </c>
      <c r="M63" s="1409" t="s">
        <v>63</v>
      </c>
      <c r="N63" s="31">
        <f>M63/AD63-1</f>
      </c>
      <c r="O63" s="1409" t="n">
        <v>115.16</v>
      </c>
      <c r="P63" s="31">
        <f>O63/AF63-1</f>
      </c>
      <c r="Q63" s="1409">
        <f>C63+E63+G63+I63+K63+M63+O63</f>
      </c>
      <c r="R63" s="31">
        <f>Q63/SUM(T63+V63+X63+Z63+AB63+AD63+AF63)-1</f>
      </c>
      <c r="S63" s="1915">
        <f>T63+V63+X63+Z63+AB63+AD63</f>
        <v/>
      </c>
      <c r="T63" s="1409" t="n">
        <v>209.4</v>
      </c>
      <c r="U63" s="31">
        <f>T63/AU63-1</f>
        <v/>
      </c>
      <c r="V63" s="1409" t="n">
        <v>212.9</v>
      </c>
      <c r="W63" s="31">
        <f>V63/AW63-1</f>
        <v/>
      </c>
      <c r="X63" s="1409" t="n">
        <v>205.1</v>
      </c>
      <c r="Y63" s="31">
        <f>X63/AY63-1</f>
        <v/>
      </c>
      <c r="Z63" s="1409" t="n">
        <v>227.9</v>
      </c>
      <c r="AA63" s="31">
        <f>Z63/BA63-1</f>
        <v/>
      </c>
      <c r="AB63" s="1409" t="n">
        <v>253.9</v>
      </c>
      <c r="AC63" s="31">
        <f>AB63/BC63-1</f>
        <v/>
      </c>
      <c r="AD63" s="37" t="inlineStr">
        <is>
          <t>233.09</t>
        </is>
      </c>
      <c r="AE63" s="31">
        <f>AD63/BE63-1</f>
        <v/>
      </c>
      <c r="AF63" s="1409" t="n">
        <v>117.91</v>
      </c>
      <c r="AG63" s="31">
        <f>AF63/BG63-1</f>
        <v/>
      </c>
      <c r="AH63" s="1409" t="n">
        <v>89.53</v>
      </c>
      <c r="AI63" s="31">
        <f>AH63/BI63-1</f>
        <v/>
      </c>
      <c r="AJ63" s="1409" t="n">
        <v>86.12</v>
      </c>
      <c r="AK63" s="31">
        <f>AJ63/BK63-1</f>
        <v/>
      </c>
      <c r="AL63" s="1409" t="n">
        <v>89.83</v>
      </c>
      <c r="AM63" s="31">
        <f>AL63/BM63-1</f>
        <v/>
      </c>
      <c r="AN63" s="1409" t="n">
        <v>90.03</v>
      </c>
      <c r="AO63" s="31">
        <f>AN63/BO63-1</f>
        <v/>
      </c>
      <c r="AP63" s="1409" t="n">
        <v>97.59999999999999</v>
      </c>
      <c r="AQ63" s="31">
        <f>AP63/BQ63-1</f>
        <v/>
      </c>
      <c r="AR63" s="1409">
        <f>T63+V63+X63+Z63+AB63+AD63+AF63+AH63+AJ63+AL63+AN63+AP63</f>
      </c>
      <c r="AS63" s="31">
        <f>AR63/(AU63+AW63+AY63+BA63+BC63+BE63+BG63+BI63+BK63+BM63+BO63+BQ63)-1</f>
        <v/>
      </c>
      <c r="AT63" s="1289" t="n"/>
      <c r="AU63" s="1409" t="n">
        <v>304.2</v>
      </c>
      <c r="AV63" s="31" t="n"/>
      <c r="AW63" s="1409" t="n">
        <v>317.3</v>
      </c>
      <c r="AX63" s="31" t="n"/>
      <c r="AY63" s="1409" t="n">
        <v>314</v>
      </c>
      <c r="AZ63" s="31" t="n"/>
      <c r="BA63" s="1409" t="n">
        <v>309.3</v>
      </c>
      <c r="BB63" s="31" t="n"/>
      <c r="BC63" s="1409" t="n">
        <v>305.1</v>
      </c>
      <c r="BD63" s="31" t="n"/>
      <c r="BE63" s="1409" t="n">
        <v>318.28</v>
      </c>
      <c r="BF63" s="31" t="n"/>
      <c r="BG63" s="1409" t="n">
        <v>337.3</v>
      </c>
      <c r="BH63" s="31">
        <f>BG63/CB63-1</f>
        <v/>
      </c>
      <c r="BI63" s="1409" t="n">
        <v>319.9</v>
      </c>
      <c r="BJ63" s="31">
        <f>BI63/CC63-1</f>
        <v/>
      </c>
      <c r="BK63" s="1409" t="n">
        <v>315.2</v>
      </c>
      <c r="BL63" s="31">
        <f>BK63/CD63-1</f>
        <v/>
      </c>
      <c r="BM63" s="1409" t="n">
        <v>298.7</v>
      </c>
      <c r="BN63" s="31">
        <f>BM63/CE63-1</f>
        <v/>
      </c>
      <c r="BO63" s="1409" t="n">
        <v>268.9</v>
      </c>
      <c r="BP63" s="31">
        <f>BO63/CF63-1</f>
        <v/>
      </c>
      <c r="BQ63" s="1409" t="n">
        <v>279.8</v>
      </c>
      <c r="BR63" s="31">
        <f>BQ63/CG63-1</f>
        <v/>
      </c>
      <c r="BS63" s="1409">
        <f>AU63+AW63+AY63+BA63+BC63+BE63+BG63+BI63+BK63+BM63+BO63+BQ63</f>
        <v/>
      </c>
      <c r="BT63" s="1913" t="n"/>
      <c r="BU63" s="1440" t="n"/>
      <c r="BV63" s="1920" t="n"/>
      <c r="BW63" s="1291" t="n"/>
      <c r="BX63" s="1291" t="n"/>
      <c r="BY63" s="1291" t="n"/>
      <c r="BZ63" s="1291" t="n"/>
      <c r="CA63" s="1291" t="n"/>
      <c r="CB63" s="1417" t="n">
        <v>300.51</v>
      </c>
      <c r="CC63" s="1417" t="n">
        <v>264.18</v>
      </c>
      <c r="CD63" s="1417" t="n">
        <v>276.89</v>
      </c>
      <c r="CE63" s="1417" t="n">
        <v>316.61</v>
      </c>
      <c r="CF63" s="1417" t="n">
        <v>277.88</v>
      </c>
      <c r="CG63" s="1417" t="n">
        <v>274.02</v>
      </c>
      <c r="CH63" s="1409">
        <f>BV63+BW63+BX63+BY63+BZ63+CA63+CB63+CC63+CD63+CE63+CF63+CG63</f>
        <v/>
      </c>
    </row>
    <row r="64" ht="27" customHeight="1" s="21">
      <c r="A64" s="1954" t="n"/>
      <c r="B64" s="1350" t="inlineStr">
        <is>
          <t>其中城市内旅客周转量  (万人公里)</t>
        </is>
      </c>
      <c r="C64" s="1409" t="n">
        <v>754.41</v>
      </c>
      <c r="D64" s="31">
        <f>C64/T64-1</f>
        <v/>
      </c>
      <c r="E64" s="1409" t="n">
        <v>709.79</v>
      </c>
      <c r="F64" s="31">
        <f>E64/V64-1</f>
        <v/>
      </c>
      <c r="G64" s="1290" t="inlineStr">
        <is>
          <t>864.22</t>
        </is>
      </c>
      <c r="H64" s="31">
        <f>G64/X64-1</f>
        <v/>
      </c>
      <c r="I64" s="1409" t="n">
        <v>951.0599999999999</v>
      </c>
      <c r="J64" s="31">
        <f>I64/Z64-1</f>
        <v/>
      </c>
      <c r="K64" s="1409" t="n">
        <v>1013.15</v>
      </c>
      <c r="L64" s="31">
        <f>K64/AB64-1</f>
      </c>
      <c r="M64" s="1409" t="s">
        <v>64</v>
      </c>
      <c r="N64" s="31">
        <f>M64/AD64-1</f>
      </c>
      <c r="O64" s="1409" t="n">
        <v>804.22</v>
      </c>
      <c r="P64" s="31">
        <f>O64/AF64-1</f>
      </c>
      <c r="Q64" s="1409">
        <f>C64+E64+G64+I64+K64+M64+O64</f>
      </c>
      <c r="R64" s="31">
        <f>Q64/SUM(T64+V64+X64+Z64+AB64+AD64+AF64)-1</f>
      </c>
      <c r="S64" s="1915">
        <f>T64+V64+X64+Z64+AB64+AD64</f>
        <v/>
      </c>
      <c r="T64" s="1409" t="n">
        <v>1166.1</v>
      </c>
      <c r="U64" s="31">
        <f>T64/AU64-1</f>
        <v/>
      </c>
      <c r="V64" s="1409" t="n">
        <v>1217.4</v>
      </c>
      <c r="W64" s="31">
        <f>V64/AW64-1</f>
        <v/>
      </c>
      <c r="X64" s="1409" t="n">
        <v>1182.1</v>
      </c>
      <c r="Y64" s="31">
        <f>X64/AY64-1</f>
        <v/>
      </c>
      <c r="Z64" s="1409" t="n">
        <v>1370.4</v>
      </c>
      <c r="AA64" s="31">
        <f>Z64/BA64-1</f>
        <v/>
      </c>
      <c r="AB64" s="1409" t="n">
        <v>1531.7</v>
      </c>
      <c r="AC64" s="31">
        <f>AB64/BC64-1</f>
        <v/>
      </c>
      <c r="AD64" s="37" t="inlineStr">
        <is>
          <t>1323.08</t>
        </is>
      </c>
      <c r="AE64" s="31">
        <f>AD64/BE64-1</f>
        <v/>
      </c>
      <c r="AF64" s="1409" t="n">
        <v>818.85</v>
      </c>
      <c r="AG64" s="31">
        <f>AF64/BG64-1</f>
        <v/>
      </c>
      <c r="AH64" s="1409" t="n">
        <v>604.88</v>
      </c>
      <c r="AI64" s="31">
        <f>AH64/BI64-1</f>
        <v/>
      </c>
      <c r="AJ64" s="1409" t="n">
        <v>581.67</v>
      </c>
      <c r="AK64" s="31">
        <f>AJ64/BK64-1</f>
        <v/>
      </c>
      <c r="AL64" s="1409" t="n">
        <v>602.37</v>
      </c>
      <c r="AM64" s="31">
        <f>AL64/BM64-1</f>
        <v/>
      </c>
      <c r="AN64" s="1409" t="n">
        <v>613.15</v>
      </c>
      <c r="AO64" s="31">
        <f>AN64/BO64-1</f>
        <v/>
      </c>
      <c r="AP64" s="1409" t="n">
        <v>676.86</v>
      </c>
      <c r="AQ64" s="31">
        <f>AP64/BQ64-1</f>
        <v/>
      </c>
      <c r="AR64" s="1409">
        <f>T64+V64+X64+Z64+AB64+AD64+AF64+AH64+AJ64+AL64+AN64+AP64</f>
      </c>
      <c r="AS64" s="31">
        <f>AR64/(AU64+AW64+AY64+BA64+BC64+BE64+BG64+BI64+BK64+BM64+BO64+BQ64)-1</f>
        <v/>
      </c>
      <c r="AT64" s="1289" t="n"/>
      <c r="AU64" s="1409" t="n">
        <v>1521</v>
      </c>
      <c r="AV64" s="31" t="n"/>
      <c r="AW64" s="1409" t="n">
        <v>1586.5</v>
      </c>
      <c r="AX64" s="31" t="n"/>
      <c r="AY64" s="1409" t="n">
        <v>1570</v>
      </c>
      <c r="AZ64" s="31" t="n"/>
      <c r="BA64" s="1409" t="n">
        <v>1546.5</v>
      </c>
      <c r="BB64" s="31" t="n"/>
      <c r="BC64" s="1409" t="n">
        <v>1525.5</v>
      </c>
      <c r="BD64" s="31" t="n"/>
      <c r="BE64" s="1409" t="n">
        <v>1591.4</v>
      </c>
      <c r="BF64" s="31" t="n"/>
      <c r="BG64" s="1409" t="n">
        <v>1686.5</v>
      </c>
      <c r="BH64" s="31" t="n"/>
      <c r="BI64" s="1409" t="n">
        <v>1599.5</v>
      </c>
      <c r="BJ64" s="31" t="n"/>
      <c r="BK64" s="1409" t="n">
        <v>1576</v>
      </c>
      <c r="BL64" s="31" t="n"/>
      <c r="BM64" s="1409" t="n">
        <v>1493.5</v>
      </c>
      <c r="BN64" s="32" t="n"/>
      <c r="BO64" s="1409" t="n">
        <v>1344.5</v>
      </c>
      <c r="BP64" s="31" t="n"/>
      <c r="BQ64" s="1409" t="n">
        <v>1399</v>
      </c>
      <c r="BR64" s="31" t="n"/>
      <c r="BS64" s="1409">
        <f>AU64+AW64+AY64+BA64+BC64+BE64+BG64+BI64+BK64+BM64+BO64+BQ64</f>
        <v/>
      </c>
      <c r="BT64" s="1913" t="n"/>
      <c r="BU64" s="1440" t="n"/>
      <c r="BV64" s="1920" t="n"/>
      <c r="BW64" s="1291" t="n"/>
      <c r="BX64" s="1291" t="n"/>
      <c r="BY64" s="1291" t="n"/>
      <c r="BZ64" s="1291" t="n"/>
      <c r="CA64" s="1291" t="n"/>
      <c r="CB64" s="1291" t="n"/>
      <c r="CC64" s="1291" t="n"/>
      <c r="CD64" s="1291" t="n"/>
      <c r="CE64" s="1291" t="n"/>
      <c r="CF64" s="1291" t="n"/>
      <c r="CG64" s="1291" t="n"/>
      <c r="CH64" s="1289" t="n"/>
    </row>
    <row r="65" ht="27" customFormat="1" customHeight="1" s="189">
      <c r="A65" s="1358" t="inlineStr">
        <is>
          <t>潜江市</t>
        </is>
      </c>
      <c r="B65" s="1350" t="inlineStr">
        <is>
          <t>客运量           （万人次）</t>
        </is>
      </c>
      <c r="C65" s="1409" t="n">
        <v>200.07</v>
      </c>
      <c r="D65" s="31">
        <f>C65/T65-1</f>
        <v/>
      </c>
      <c r="E65" s="1409" t="n">
        <v>199.84</v>
      </c>
      <c r="F65" s="31">
        <f>E65/V65-1</f>
        <v/>
      </c>
      <c r="G65" s="1409" t="n">
        <v>182.46</v>
      </c>
      <c r="H65" s="31">
        <f>G65/X65-1</f>
        <v/>
      </c>
      <c r="I65" s="1409" t="n">
        <v>181.12</v>
      </c>
      <c r="J65" s="31">
        <f>I65/Z65-1</f>
        <v/>
      </c>
      <c r="K65" s="1409" t="n">
        <v>195.65</v>
      </c>
      <c r="L65" s="31">
        <f>K65/AB65-1</f>
      </c>
      <c r="M65" s="1409" t="s">
        <v>65</v>
      </c>
      <c r="N65" s="31">
        <f>M65/AD65-1</f>
      </c>
      <c r="O65" s="1409" t="n">
        <v>215.68</v>
      </c>
      <c r="P65" s="31">
        <f>O65/AF65-1</f>
      </c>
      <c r="Q65" s="1736">
        <f>C65+E65+G65+I65+K65+M65+O65</f>
      </c>
      <c r="R65" s="76">
        <f>Q65/SUM(T65+V65+X65+Z65+AB65+AD65+AF65)-1</f>
      </c>
      <c r="S65" s="1915">
        <f>T65+V65+X65+Z65+AB65+AD65</f>
        <v/>
      </c>
      <c r="T65" s="1409" t="n">
        <v>205.33</v>
      </c>
      <c r="U65" s="31">
        <f>T65/AU65-1</f>
        <v/>
      </c>
      <c r="V65" s="1409" t="n">
        <v>194.12</v>
      </c>
      <c r="W65" s="31">
        <f>V65/AW65-1</f>
        <v/>
      </c>
      <c r="X65" s="1409" t="n">
        <v>171.55</v>
      </c>
      <c r="Y65" s="31">
        <f>X65/AY65-1</f>
        <v/>
      </c>
      <c r="Z65" s="1409" t="n">
        <v>190.58</v>
      </c>
      <c r="AA65" s="31">
        <f>Z65/BA65-1</f>
        <v/>
      </c>
      <c r="AB65" s="1409" t="n">
        <v>201.6</v>
      </c>
      <c r="AC65" s="31">
        <f>AB65/BC65-1</f>
        <v/>
      </c>
      <c r="AD65" s="37" t="inlineStr">
        <is>
          <t>224.53</t>
        </is>
      </c>
      <c r="AE65" s="31">
        <f>AD65/BE65-1</f>
        <v/>
      </c>
      <c r="AF65" s="1409" t="n">
        <v>239.6</v>
      </c>
      <c r="AG65" s="31">
        <f>AF65/BG65-1</f>
        <v/>
      </c>
      <c r="AH65" s="1409" t="n">
        <v>225.31</v>
      </c>
      <c r="AI65" s="31">
        <f>AH65/BI65-1</f>
        <v/>
      </c>
      <c r="AJ65" s="1409" t="n">
        <v>217.49</v>
      </c>
      <c r="AK65" s="31">
        <f>AJ65/BK65-1</f>
        <v/>
      </c>
      <c r="AL65" s="1409" t="n">
        <v>239.16</v>
      </c>
      <c r="AM65" s="31">
        <f>AL65/BM65-1</f>
        <v/>
      </c>
      <c r="AN65" s="1409" t="n">
        <v>212.67</v>
      </c>
      <c r="AO65" s="31">
        <f>AN65/BO65-1</f>
        <v/>
      </c>
      <c r="AP65" s="1409" t="n">
        <v>211.94</v>
      </c>
      <c r="AQ65" s="31">
        <f>AP65/BQ65-1</f>
        <v/>
      </c>
      <c r="AR65" s="1409">
        <f>T65+V65+X65+Z65+AB65+AD65+AF65+AH65+AJ65+AL65+AN65+AP65</f>
      </c>
      <c r="AS65" s="31">
        <f>AR65/(AU65+AW65+AY65+BA65+BC65+BE65+BG65+BI65+BK65+BM65+BO65+BQ65)-1</f>
        <v/>
      </c>
      <c r="AT65" s="1352" t="n"/>
      <c r="AU65" s="1915" t="n">
        <v>198.3</v>
      </c>
      <c r="AV65" s="32">
        <f>AU65/BV65-1</f>
        <v/>
      </c>
      <c r="AW65" s="1915" t="n">
        <v>187.1</v>
      </c>
      <c r="AX65" s="32">
        <f>AW65/BW65-1</f>
        <v/>
      </c>
      <c r="AY65" s="1915" t="n">
        <v>160.2</v>
      </c>
      <c r="AZ65" s="32">
        <f>AY65/BX65-1</f>
        <v/>
      </c>
      <c r="BA65" s="1915" t="n">
        <v>181.4</v>
      </c>
      <c r="BB65" s="32">
        <f>BA65/BY65-1</f>
        <v/>
      </c>
      <c r="BC65" s="1915" t="n">
        <v>196.6</v>
      </c>
      <c r="BD65" s="32">
        <f>BC65/BZ65-1</f>
        <v/>
      </c>
      <c r="BE65" s="1915" t="n">
        <v>222.1</v>
      </c>
      <c r="BF65" s="32">
        <f>BE65/CA65-1</f>
        <v/>
      </c>
      <c r="BG65" s="1915" t="n">
        <v>236.6</v>
      </c>
      <c r="BH65" s="32">
        <f>BG65/CB65-1</f>
        <v/>
      </c>
      <c r="BI65" s="1915" t="n">
        <v>223.9</v>
      </c>
      <c r="BJ65" s="32">
        <f>BI65/CC65-1</f>
        <v/>
      </c>
      <c r="BK65" s="1915" t="n">
        <v>216.3</v>
      </c>
      <c r="BL65" s="32">
        <f>BK65/CD65-1</f>
        <v/>
      </c>
      <c r="BM65" s="1915" t="n">
        <v>238</v>
      </c>
      <c r="BN65" s="32">
        <f>BM65/CE65-1</f>
        <v/>
      </c>
      <c r="BO65" s="1915" t="n">
        <v>210.5</v>
      </c>
      <c r="BP65" s="32">
        <f>BO65/CF65-1</f>
        <v/>
      </c>
      <c r="BQ65" s="1915" t="n">
        <v>211.2</v>
      </c>
      <c r="BR65" s="32">
        <f>BQ65/CG65-1</f>
        <v/>
      </c>
      <c r="BS65" s="1915">
        <f>AU65+AW65+AY65+BA65+BC65+BE65+BG65+BI65+BK65+BM65+BO65+BQ65</f>
        <v/>
      </c>
      <c r="BT65" s="1909">
        <f>BS65/CH65-1</f>
        <v/>
      </c>
      <c r="BU65" s="1910" t="n"/>
      <c r="BV65" s="1918" t="n">
        <v>219.9</v>
      </c>
      <c r="BW65" s="1919" t="n">
        <v>191.5</v>
      </c>
      <c r="BX65" s="1919" t="n">
        <v>163.5</v>
      </c>
      <c r="BY65" s="1919" t="n">
        <v>175.7</v>
      </c>
      <c r="BZ65" s="1919" t="n">
        <v>181.3</v>
      </c>
      <c r="CA65" s="1919" t="n">
        <v>212.1</v>
      </c>
      <c r="CB65" s="1919" t="n">
        <v>223.4</v>
      </c>
      <c r="CC65" s="1919" t="n">
        <v>203.5</v>
      </c>
      <c r="CD65" s="1919" t="n">
        <v>210.1</v>
      </c>
      <c r="CE65" s="1919" t="n">
        <v>219.9</v>
      </c>
      <c r="CF65" s="1919" t="n">
        <v>201.6</v>
      </c>
      <c r="CG65" s="1919" t="n">
        <v>202.3</v>
      </c>
      <c r="CH65" s="1915">
        <f>BV65+BW65+BX65+BY65+BZ65+CA65+CB65+CC65+CD65+CE65+CF65+CG65</f>
        <v/>
      </c>
    </row>
    <row r="66" ht="27" customFormat="1" customHeight="1" s="190">
      <c r="A66" s="1977" t="n"/>
      <c r="B66" s="1350" t="inlineStr">
        <is>
          <t>旅客周转量       （万人公里）</t>
        </is>
      </c>
      <c r="C66" s="1409" t="n">
        <v>2060.72</v>
      </c>
      <c r="D66" s="31">
        <f>C66/T66-1</f>
        <v/>
      </c>
      <c r="E66" s="1409" t="n">
        <v>2058.35</v>
      </c>
      <c r="F66" s="31">
        <f>E66/V66-1</f>
        <v/>
      </c>
      <c r="G66" s="1409" t="n">
        <v>1879.34</v>
      </c>
      <c r="H66" s="31">
        <f>G66/X66-1</f>
        <v/>
      </c>
      <c r="I66" s="1409" t="n">
        <v>1865.54</v>
      </c>
      <c r="J66" s="31">
        <f>I66/Z66-1</f>
        <v/>
      </c>
      <c r="K66" s="1409" t="n">
        <v>2015.2</v>
      </c>
      <c r="L66" s="31">
        <f>K66/AB66-1</f>
      </c>
      <c r="M66" s="1409" t="s">
        <v>66</v>
      </c>
      <c r="N66" s="31">
        <f>M66/AD66-1</f>
      </c>
      <c r="O66" s="1409" t="n">
        <v>2221.5</v>
      </c>
      <c r="P66" s="31">
        <f>O66/AF66-1</f>
      </c>
      <c r="Q66" s="1409">
        <f>C66+E66+G66+I66+K66+M66+O66</f>
      </c>
      <c r="R66" s="31">
        <f>Q66/SUM(T66+V66+X66+Z66+AB66+AD66+AF66)-1</f>
      </c>
      <c r="S66" s="1915">
        <f>T66+V66+X66+Z66+AB66+AD66</f>
        <v/>
      </c>
      <c r="T66" s="1409" t="n">
        <v>2114.9</v>
      </c>
      <c r="U66" s="31">
        <f>T66/AU66-1</f>
        <v/>
      </c>
      <c r="V66" s="1409" t="n">
        <v>1999.44</v>
      </c>
      <c r="W66" s="31">
        <f>V66/AU66-1</f>
        <v/>
      </c>
      <c r="X66" s="1409" t="n">
        <v>1766.97</v>
      </c>
      <c r="Y66" s="31">
        <f>X66/AW66-1</f>
        <v/>
      </c>
      <c r="Z66" s="1409" t="n">
        <v>1962.97</v>
      </c>
      <c r="AA66" s="31">
        <f>Z66/AY66-1</f>
        <v/>
      </c>
      <c r="AB66" s="1409" t="n">
        <v>2076.48</v>
      </c>
      <c r="AC66" s="31">
        <f>AB66/BA66-1</f>
        <v/>
      </c>
      <c r="AD66" s="37" t="inlineStr">
        <is>
          <t>2312.66</t>
        </is>
      </c>
      <c r="AE66" s="31">
        <f>AD66/BE66-1</f>
        <v/>
      </c>
      <c r="AF66" s="1409" t="n">
        <v>2467.88</v>
      </c>
      <c r="AG66" s="31">
        <f>AF66/BG66-1</f>
        <v/>
      </c>
      <c r="AH66" s="1409" t="n">
        <v>2320.69</v>
      </c>
      <c r="AI66" s="31">
        <f>AH66/BI66-1</f>
        <v/>
      </c>
      <c r="AJ66" s="1409" t="n">
        <v>2240.15</v>
      </c>
      <c r="AK66" s="31">
        <f>AJ66/BK66-1</f>
        <v/>
      </c>
      <c r="AL66" s="1409" t="n">
        <v>2463.35</v>
      </c>
      <c r="AM66" s="31">
        <f>AL66/BM66-1</f>
        <v/>
      </c>
      <c r="AN66" s="1409" t="n">
        <v>2190.5</v>
      </c>
      <c r="AO66" s="31">
        <f>AN66/BO66-1</f>
        <v/>
      </c>
      <c r="AP66" s="1409" t="n">
        <v>2182.98</v>
      </c>
      <c r="AQ66" s="31">
        <f>AP66/BQ66-1</f>
        <v/>
      </c>
      <c r="AR66" s="1409">
        <f>T66+V66+X66+Z66+AB66+AD66+AF66+AH66+AJ66+AL66+AN66+AP66</f>
      </c>
      <c r="AS66" s="31">
        <f>AR66/(AU66+AW66+AY66+BA66+BC66+BE66+BG66+BI66+BK66+BM66+BO66+BQ66)-1</f>
        <v/>
      </c>
      <c r="AT66" s="1289" t="n"/>
      <c r="AU66" s="1409" t="n">
        <v>2042.49</v>
      </c>
      <c r="AV66" s="31" t="n"/>
      <c r="AW66" s="1409" t="n">
        <v>1927.13</v>
      </c>
      <c r="AX66" s="31" t="n"/>
      <c r="AY66" s="1409" t="n">
        <v>1650.06</v>
      </c>
      <c r="AZ66" s="31" t="n"/>
      <c r="BA66" s="1409" t="n">
        <v>1868.42</v>
      </c>
      <c r="BB66" s="31" t="n"/>
      <c r="BC66" s="1409" t="n">
        <v>2024.98</v>
      </c>
      <c r="BD66" s="31" t="n"/>
      <c r="BE66" s="1409" t="n">
        <v>2287.63</v>
      </c>
      <c r="BF66" s="31" t="n"/>
      <c r="BG66" s="1409" t="n">
        <v>2436.98</v>
      </c>
      <c r="BH66" s="31" t="n"/>
      <c r="BI66" s="1409" t="n">
        <v>2306.17</v>
      </c>
      <c r="BJ66" s="31" t="n"/>
      <c r="BK66" s="1409" t="n">
        <v>2227.89</v>
      </c>
      <c r="BL66" s="31" t="n"/>
      <c r="BM66" s="1409" t="n">
        <v>2451.4</v>
      </c>
      <c r="BN66" s="32" t="n"/>
      <c r="BO66" s="1409" t="n">
        <v>2168.15</v>
      </c>
      <c r="BP66" s="31" t="n"/>
      <c r="BQ66" s="1409" t="n">
        <v>2175.36</v>
      </c>
      <c r="BR66" s="31" t="n"/>
      <c r="BS66" s="1409">
        <f>AU66+AW66+AY66+BA66+BC66+BE66+BG66+BI66+BK66+BM66+BO66+BQ66</f>
        <v/>
      </c>
      <c r="BT66" s="1913" t="n"/>
      <c r="BU66" s="1440" t="n"/>
      <c r="BV66" s="1914" t="n"/>
      <c r="BW66" s="1355" t="n"/>
      <c r="BX66" s="1355" t="n"/>
      <c r="BY66" s="1355" t="n"/>
      <c r="BZ66" s="1355" t="n"/>
      <c r="CA66" s="1355" t="n"/>
      <c r="CB66" s="1355" t="n"/>
      <c r="CC66" s="1355" t="n"/>
      <c r="CD66" s="1355" t="n"/>
      <c r="CE66" s="1355" t="n"/>
      <c r="CF66" s="1355" t="n"/>
      <c r="CG66" s="1355" t="n"/>
      <c r="CH66" s="1289" t="n"/>
    </row>
    <row r="67" ht="27" customFormat="1" customHeight="1" s="190">
      <c r="A67" s="1977" t="n"/>
      <c r="B67" s="1350" t="inlineStr">
        <is>
          <t>其中城市内客运量 （万人次）</t>
        </is>
      </c>
      <c r="C67" s="1409" t="n">
        <v>75.92</v>
      </c>
      <c r="D67" s="31">
        <f>C67/T67-1</f>
        <v/>
      </c>
      <c r="E67" s="1409" t="n">
        <v>70.84999999999999</v>
      </c>
      <c r="F67" s="31">
        <f>E67/V67-1</f>
        <v/>
      </c>
      <c r="G67" s="1409" t="n">
        <v>64.25</v>
      </c>
      <c r="H67" s="31">
        <f>G67/X67-1</f>
        <v/>
      </c>
      <c r="I67" s="1409" t="n">
        <v>62.31</v>
      </c>
      <c r="J67" s="31">
        <f>I67/Z67-1</f>
        <v/>
      </c>
      <c r="K67" s="1409" t="n">
        <v>68.46</v>
      </c>
      <c r="L67" s="31">
        <f>K67/AB67-1</f>
      </c>
      <c r="M67" s="1409" t="s">
        <v>67</v>
      </c>
      <c r="N67" s="31">
        <f>M67/AD67-1</f>
      </c>
      <c r="O67" s="1409" t="n">
        <v>76.36</v>
      </c>
      <c r="P67" s="31">
        <f>O67/AF67-1</f>
      </c>
      <c r="Q67" s="1409">
        <f>C67+E67+G67+I67+K67+M67+O67</f>
      </c>
      <c r="R67" s="31">
        <f>Q67/SUM(T67+V67+X67+Z67+AB67+AD67+AF67)-1</f>
      </c>
      <c r="S67" s="1915">
        <f>T67+V67+X67+Z67+AB67+AD67</f>
        <v/>
      </c>
      <c r="T67" s="1409" t="n">
        <v>83.93000000000001</v>
      </c>
      <c r="U67" s="31">
        <f>T67/AU67-1</f>
        <v/>
      </c>
      <c r="V67" s="1409" t="n">
        <v>78.64</v>
      </c>
      <c r="W67" s="31">
        <f>V67/AW67-1</f>
        <v/>
      </c>
      <c r="X67" s="1409" t="n">
        <v>69.01000000000001</v>
      </c>
      <c r="Y67" s="31">
        <f>X67/AY67-1</f>
        <v/>
      </c>
      <c r="Z67" s="1409" t="n">
        <v>57.05</v>
      </c>
      <c r="AA67" s="31">
        <f>Z67/BA67-1</f>
        <v/>
      </c>
      <c r="AB67" s="1409" t="n">
        <v>65.20999999999999</v>
      </c>
      <c r="AC67" s="31">
        <f>AB67/BC67-1</f>
        <v/>
      </c>
      <c r="AD67" s="37" t="inlineStr">
        <is>
          <t>74.12</t>
        </is>
      </c>
      <c r="AE67" s="31">
        <f>AD67/BE67-1</f>
        <v/>
      </c>
      <c r="AF67" s="1409" t="n">
        <v>84.72</v>
      </c>
      <c r="AG67" s="31">
        <f>AF67/BG67-1</f>
        <v/>
      </c>
      <c r="AH67" s="1409" t="n">
        <v>78.23999999999999</v>
      </c>
      <c r="AI67" s="31">
        <f>AH67/BI67-1</f>
        <v/>
      </c>
      <c r="AJ67" s="1409" t="n">
        <v>76.25</v>
      </c>
      <c r="AK67" s="31">
        <f>AJ67/BK67-1</f>
        <v/>
      </c>
      <c r="AL67" s="1409" t="n">
        <v>86.09</v>
      </c>
      <c r="AM67" s="31">
        <f>AL67/BM67-1</f>
        <v/>
      </c>
      <c r="AN67" s="1409" t="n">
        <v>73.45</v>
      </c>
      <c r="AO67" s="31">
        <f>AN67/BO67-1</f>
        <v/>
      </c>
      <c r="AP67" s="1409" t="n">
        <v>74.36</v>
      </c>
      <c r="AQ67" s="31">
        <f>AP67/BQ67-1</f>
        <v/>
      </c>
      <c r="AR67" s="1409">
        <f>T67+V67+X67+Z67+AB67+AD67+AF67+AH67+AJ67+AL67+AN67+AP67</f>
      </c>
      <c r="AS67" s="31">
        <f>AR67/(AU67+AW67+AY67+BA67+BC67+BE67+BG67+BI67+BK67+BM67+BO67+BQ67)-1</f>
        <v/>
      </c>
      <c r="AT67" s="1289" t="n"/>
      <c r="AU67" s="1409" t="n">
        <v>73.09999999999999</v>
      </c>
      <c r="AV67" s="31" t="n"/>
      <c r="AW67" s="1409" t="n">
        <v>82.7</v>
      </c>
      <c r="AX67" s="31" t="n"/>
      <c r="AY67" s="1409" t="n">
        <v>60.56</v>
      </c>
      <c r="AZ67" s="31" t="n"/>
      <c r="BA67" s="1409" t="n">
        <v>56.59</v>
      </c>
      <c r="BB67" s="31" t="n"/>
      <c r="BC67" s="1409" t="n">
        <v>69.02</v>
      </c>
      <c r="BD67" s="31" t="n"/>
      <c r="BE67" s="1409" t="n">
        <v>82.95</v>
      </c>
      <c r="BF67" s="31" t="n"/>
      <c r="BG67" s="1409" t="n">
        <v>98.98999999999999</v>
      </c>
      <c r="BH67" s="31">
        <f>BG67/CB67-1</f>
        <v/>
      </c>
      <c r="BI67" s="1409" t="n">
        <v>88.13</v>
      </c>
      <c r="BJ67" s="31">
        <f>BI67/CC67-1</f>
        <v/>
      </c>
      <c r="BK67" s="1409" t="n">
        <v>87.75</v>
      </c>
      <c r="BL67" s="31">
        <f>BK67/CD67-1</f>
        <v/>
      </c>
      <c r="BM67" s="1409" t="n">
        <v>99.97</v>
      </c>
      <c r="BN67" s="31">
        <f>BM67/CE67-1</f>
        <v/>
      </c>
      <c r="BO67" s="1409" t="n">
        <v>85.27</v>
      </c>
      <c r="BP67" s="31">
        <f>BO67/CF67-1</f>
        <v/>
      </c>
      <c r="BQ67" s="1409" t="n">
        <v>87.03</v>
      </c>
      <c r="BR67" s="31">
        <f>BQ67/CG67-1</f>
        <v/>
      </c>
      <c r="BS67" s="1409">
        <f>AU67+AW67+AY67+BA67+BC67+BE67+BG67+BI67+BK67+BM67+BO67+BQ67</f>
        <v/>
      </c>
      <c r="BT67" s="1913" t="n"/>
      <c r="BU67" s="1440" t="n"/>
      <c r="BV67" s="1920" t="n"/>
      <c r="BW67" s="1291" t="n"/>
      <c r="BX67" s="1291" t="n"/>
      <c r="BY67" s="1291" t="n"/>
      <c r="BZ67" s="1291" t="n"/>
      <c r="CA67" s="1291" t="n"/>
      <c r="CB67" s="1417" t="n">
        <v>115.7</v>
      </c>
      <c r="CC67" s="1417" t="n">
        <v>99.3</v>
      </c>
      <c r="CD67" s="1417" t="n">
        <v>102.5</v>
      </c>
      <c r="CE67" s="1417" t="n">
        <v>107.2</v>
      </c>
      <c r="CF67" s="1417" t="n">
        <v>96.89</v>
      </c>
      <c r="CG67" s="1417" t="n">
        <v>97.7</v>
      </c>
      <c r="CH67" s="1409">
        <f>BV67+BW67+BX67+BY67+BZ67+CA67+CB67+CC67+CD67+CE67+CF67+CG67</f>
        <v/>
      </c>
    </row>
    <row r="68" ht="27" customFormat="1" customHeight="1" s="190">
      <c r="A68" s="1954" t="n"/>
      <c r="B68" s="1350" t="inlineStr">
        <is>
          <t>其中城市内旅客周转量  (万人公里)</t>
        </is>
      </c>
      <c r="C68" s="1409" t="n">
        <v>296.09</v>
      </c>
      <c r="D68" s="31">
        <f>C68/T68-1</f>
        <v/>
      </c>
      <c r="E68" s="1409" t="n">
        <v>276.32</v>
      </c>
      <c r="F68" s="31">
        <f>E68/V68-1</f>
        <v/>
      </c>
      <c r="G68" s="1290" t="inlineStr">
        <is>
          <t>250.58</t>
        </is>
      </c>
      <c r="H68" s="31">
        <f>G68/X68-1</f>
        <v/>
      </c>
      <c r="I68" s="1409" t="n">
        <v>243.01</v>
      </c>
      <c r="J68" s="31">
        <f>I68/Z68-1</f>
        <v/>
      </c>
      <c r="K68" s="1409" t="n">
        <v>266.99</v>
      </c>
      <c r="L68" s="31">
        <f>K68/AB68-1</f>
      </c>
      <c r="M68" s="1409" t="s">
        <v>68</v>
      </c>
      <c r="N68" s="31">
        <f>M68/AD68-1</f>
      </c>
      <c r="O68" s="1409" t="n">
        <v>297.8</v>
      </c>
      <c r="P68" s="31">
        <f>O68/AF68-1</f>
      </c>
      <c r="Q68" s="1409">
        <f>C68+E68+G68+I68+K68+M68+O68</f>
      </c>
      <c r="R68" s="31">
        <f>Q68/SUM(T68+V68+X68+Z68+AB68+AD68+AF68)-1</f>
      </c>
      <c r="S68" s="1915">
        <f>T68+V68+X68+Z68+AB68+AD68</f>
        <v/>
      </c>
      <c r="T68" s="1409" t="n">
        <v>327.33</v>
      </c>
      <c r="U68" s="31">
        <f>T68/AU68-1</f>
        <v/>
      </c>
      <c r="V68" s="1409" t="n">
        <v>306.7</v>
      </c>
      <c r="W68" s="31">
        <f>V68/AW68-1</f>
        <v/>
      </c>
      <c r="X68" s="1409" t="n">
        <v>269.14</v>
      </c>
      <c r="Y68" s="31">
        <f>X68/AY68-1</f>
        <v/>
      </c>
      <c r="Z68" s="1409" t="n">
        <v>222.5</v>
      </c>
      <c r="AA68" s="31">
        <f>Z68/BA68-1</f>
        <v/>
      </c>
      <c r="AB68" s="1409" t="n">
        <v>254.32</v>
      </c>
      <c r="AC68" s="31">
        <f>AB68/BC68-1</f>
        <v/>
      </c>
      <c r="AD68" s="37" t="inlineStr">
        <is>
          <t>289.07</t>
        </is>
      </c>
      <c r="AE68" s="31">
        <f>AD68/BE68-1</f>
        <v/>
      </c>
      <c r="AF68" s="1409" t="n">
        <v>330.41</v>
      </c>
      <c r="AG68" s="31">
        <f>AF68/BG68-1</f>
        <v/>
      </c>
      <c r="AH68" s="1409" t="n">
        <v>305.14</v>
      </c>
      <c r="AI68" s="31">
        <f>AH68/BI68-1</f>
        <v/>
      </c>
      <c r="AJ68" s="1409" t="n">
        <v>297.38</v>
      </c>
      <c r="AK68" s="31">
        <f>AJ68/BK68-1</f>
        <v/>
      </c>
      <c r="AL68" s="1409" t="n">
        <v>335.75</v>
      </c>
      <c r="AM68" s="31">
        <f>AL68/BM68-1</f>
        <v/>
      </c>
      <c r="AN68" s="1409" t="n">
        <v>286.46</v>
      </c>
      <c r="AO68" s="31">
        <f>AN68/BO68-1</f>
        <v/>
      </c>
      <c r="AP68" s="1409" t="n">
        <v>290</v>
      </c>
      <c r="AQ68" s="31">
        <f>AP68/BQ68-1</f>
        <v/>
      </c>
      <c r="AR68" s="1409">
        <f>T68+V68+X68+Z68+AB68+AD68+AF68+AH68+AJ68+AL68+AN68+AP68</f>
      </c>
      <c r="AS68" s="31">
        <f>AR68/(AU68+AW68+AY68+BA68+BC68+BE68+BG68+BI68+BK68+BM68+BO68+BQ68)-1</f>
        <v/>
      </c>
      <c r="AT68" s="1289" t="n"/>
      <c r="AU68" s="1409" t="n">
        <v>285.09</v>
      </c>
      <c r="AV68" s="31" t="n"/>
      <c r="AW68" s="1409" t="n">
        <v>322.53</v>
      </c>
      <c r="AX68" s="31" t="n"/>
      <c r="AY68" s="1409" t="n">
        <v>236.18</v>
      </c>
      <c r="AZ68" s="31" t="n"/>
      <c r="BA68" s="1409" t="n">
        <v>220.7</v>
      </c>
      <c r="BB68" s="31" t="n"/>
      <c r="BC68" s="1409" t="n">
        <v>269.18</v>
      </c>
      <c r="BD68" s="31" t="n"/>
      <c r="BE68" s="1409" t="n">
        <v>323.51</v>
      </c>
      <c r="BF68" s="31" t="n"/>
      <c r="BG68" s="1409" t="n">
        <v>386.06</v>
      </c>
      <c r="BH68" s="31" t="n"/>
      <c r="BI68" s="1409" t="n">
        <v>343.71</v>
      </c>
      <c r="BJ68" s="31" t="n"/>
      <c r="BK68" s="1409" t="n">
        <v>342.23</v>
      </c>
      <c r="BL68" s="31" t="n"/>
      <c r="BM68" s="1409" t="n">
        <v>389.88</v>
      </c>
      <c r="BN68" s="32" t="n"/>
      <c r="BO68" s="1409" t="n">
        <v>332.55</v>
      </c>
      <c r="BP68" s="31" t="n"/>
      <c r="BQ68" s="1409" t="n">
        <v>339.42</v>
      </c>
      <c r="BR68" s="31" t="n"/>
      <c r="BS68" s="1409">
        <f>AU68+AW68+AY68+BA68+BC68+BE68+BG68+BI68+BK68+BM68+BO68+BQ68</f>
        <v/>
      </c>
      <c r="BT68" s="1913" t="n"/>
      <c r="BU68" s="1440" t="n"/>
      <c r="BV68" s="1920" t="n"/>
      <c r="BW68" s="1291" t="n"/>
      <c r="BX68" s="1291" t="n"/>
      <c r="BY68" s="1291" t="n"/>
      <c r="BZ68" s="1291" t="n"/>
      <c r="CA68" s="1291" t="n"/>
      <c r="CB68" s="1291" t="n"/>
      <c r="CC68" s="1291" t="n"/>
      <c r="CD68" s="1291" t="n"/>
      <c r="CE68" s="1291" t="n"/>
      <c r="CF68" s="1291" t="n"/>
      <c r="CG68" s="1291" t="n"/>
      <c r="CH68" s="1289" t="n"/>
    </row>
    <row r="69" ht="27" customFormat="1" customHeight="1" s="189">
      <c r="A69" s="1358" t="inlineStr">
        <is>
          <t>天门市</t>
        </is>
      </c>
      <c r="B69" s="1350" t="inlineStr">
        <is>
          <t>客运量           （万人次）</t>
        </is>
      </c>
      <c r="C69" s="1409" t="n">
        <v>126.49</v>
      </c>
      <c r="D69" s="31">
        <f>C69/T69-1</f>
        <v/>
      </c>
      <c r="E69" s="1409" t="n">
        <v>137.36</v>
      </c>
      <c r="F69" s="31">
        <f>E69/V69-1</f>
        <v/>
      </c>
      <c r="G69" s="1409" t="n">
        <v>127.76</v>
      </c>
      <c r="H69" s="31">
        <f>G69/X69-1</f>
        <v/>
      </c>
      <c r="I69" s="1409" t="n">
        <v>127.48</v>
      </c>
      <c r="J69" s="31">
        <f>I69/Z69-1</f>
        <v/>
      </c>
      <c r="K69" s="1409" t="n">
        <v>130.42</v>
      </c>
      <c r="L69" s="31">
        <f>K69/AB69-1</f>
      </c>
      <c r="M69" s="1409" t="s">
        <v>69</v>
      </c>
      <c r="N69" s="31">
        <f>M69/AD69-1</f>
      </c>
      <c r="O69" s="1409" t="n">
        <v>115.84</v>
      </c>
      <c r="P69" s="31">
        <f>O69/AF69-1</f>
      </c>
      <c r="Q69" s="1736">
        <f>C69+E69+G69+I69+K69+M69+O69</f>
      </c>
      <c r="R69" s="76">
        <f>Q69/SUM(T69+V69+X69+Z69+AB69+AD69+AF69)-1</f>
      </c>
      <c r="S69" s="1915">
        <f>T69+V69+X69+Z69+AB69+AD69</f>
        <v/>
      </c>
      <c r="T69" s="1409" t="n">
        <v>143.3</v>
      </c>
      <c r="U69" s="31">
        <f>T69/AU69-1</f>
        <v/>
      </c>
      <c r="V69" s="1409" t="n">
        <v>140.5</v>
      </c>
      <c r="W69" s="31">
        <f>V69/AW69-1</f>
        <v/>
      </c>
      <c r="X69" s="1409" t="n">
        <v>129.7</v>
      </c>
      <c r="Y69" s="31">
        <f>X69/AY69-1</f>
        <v/>
      </c>
      <c r="Z69" s="1409" t="n">
        <v>126.1</v>
      </c>
      <c r="AA69" s="31">
        <f>Z69/BA69-1</f>
        <v/>
      </c>
      <c r="AB69" s="1409" t="n">
        <v>131.3</v>
      </c>
      <c r="AC69" s="31">
        <f>AB69/BC69-1</f>
        <v/>
      </c>
      <c r="AD69" s="37" t="inlineStr">
        <is>
          <t>117.05</t>
        </is>
      </c>
      <c r="AE69" s="31">
        <f>AD69/BE69-1</f>
        <v/>
      </c>
      <c r="AF69" s="1409" t="n">
        <v>111.93</v>
      </c>
      <c r="AG69" s="31">
        <f>AF69/BG69-1</f>
        <v/>
      </c>
      <c r="AH69" s="1409" t="n">
        <v>107.87</v>
      </c>
      <c r="AI69" s="31">
        <f>AH69/BI69-1</f>
        <v/>
      </c>
      <c r="AJ69" s="1409" t="n">
        <v>104.36</v>
      </c>
      <c r="AK69" s="31">
        <f>AJ69/BK69-1</f>
        <v/>
      </c>
      <c r="AL69" s="1409" t="n">
        <v>116.35</v>
      </c>
      <c r="AM69" s="31">
        <f>AL69/BM69-1</f>
        <v/>
      </c>
      <c r="AN69" s="1409" t="n">
        <v>112.13</v>
      </c>
      <c r="AO69" s="31">
        <f>AN69/BO69-1</f>
        <v/>
      </c>
      <c r="AP69" s="1409" t="n">
        <v>116.94</v>
      </c>
      <c r="AQ69" s="31">
        <f>AP69/BQ69-1</f>
        <v/>
      </c>
      <c r="AR69" s="1409">
        <f>T69+V69+X69+Z69+AB69+AD69+AF69+AH69+AJ69+AL69+AN69+AP69</f>
      </c>
      <c r="AS69" s="31">
        <f>AR69/(AU69+AW69+AY69+BA69+BC69+BE69+BG69+BI69+BK69+BM69+BO69+BQ69)-1</f>
        <v/>
      </c>
      <c r="AT69" s="1352" t="n"/>
      <c r="AU69" s="1915" t="n">
        <v>141.78</v>
      </c>
      <c r="AV69" s="32">
        <f>AU69/BV69-1</f>
        <v/>
      </c>
      <c r="AW69" s="1915" t="n">
        <v>144.4</v>
      </c>
      <c r="AX69" s="32">
        <f>AW69/BW69-1</f>
        <v/>
      </c>
      <c r="AY69" s="1915" t="n">
        <v>132.8</v>
      </c>
      <c r="AZ69" s="32">
        <f>AY69/BX69-1</f>
        <v/>
      </c>
      <c r="BA69" s="1915" t="n">
        <v>124.9</v>
      </c>
      <c r="BB69" s="32">
        <f>BA69/BY69-1</f>
        <v/>
      </c>
      <c r="BC69" s="1915" t="n">
        <v>129.28</v>
      </c>
      <c r="BD69" s="32">
        <f>BC69/BZ69-1</f>
        <v/>
      </c>
      <c r="BE69" s="1915" t="n">
        <v>130.92</v>
      </c>
      <c r="BF69" s="32">
        <f>BE69/CA69-1</f>
        <v/>
      </c>
      <c r="BG69" s="1915" t="n">
        <v>130.12</v>
      </c>
      <c r="BH69" s="32">
        <f>BG69/CB69-1</f>
        <v/>
      </c>
      <c r="BI69" s="1915" t="n">
        <v>128.46</v>
      </c>
      <c r="BJ69" s="32">
        <f>BI69/CC69-1</f>
        <v/>
      </c>
      <c r="BK69" s="1915" t="n">
        <v>130.17</v>
      </c>
      <c r="BL69" s="32">
        <f>BK69/CD69-1</f>
        <v/>
      </c>
      <c r="BM69" s="1915" t="n">
        <v>136.42</v>
      </c>
      <c r="BN69" s="32">
        <f>BM69/CE69-1</f>
        <v/>
      </c>
      <c r="BO69" s="1915" t="n">
        <v>130.3</v>
      </c>
      <c r="BP69" s="32">
        <f>BO69/CF69-1</f>
        <v/>
      </c>
      <c r="BQ69" s="1915" t="n">
        <v>131.5</v>
      </c>
      <c r="BR69" s="32">
        <f>BQ69/CG69-1</f>
        <v/>
      </c>
      <c r="BS69" s="1915">
        <f>AU69+AW69+AY69+BA69+BC69+BE69+BG69+BI69+BK69+BM69+BO69+BQ69</f>
        <v/>
      </c>
      <c r="BT69" s="1909">
        <f>BS69/CH69-1</f>
        <v/>
      </c>
      <c r="BU69" s="1910" t="n"/>
      <c r="BV69" s="1918" t="n">
        <v>141.5</v>
      </c>
      <c r="BW69" s="1919" t="n">
        <v>142.8</v>
      </c>
      <c r="BX69" s="1919" t="n">
        <v>143.42</v>
      </c>
      <c r="BY69" s="1919" t="n">
        <v>137.55</v>
      </c>
      <c r="BZ69" s="1919" t="n">
        <v>139.52</v>
      </c>
      <c r="CA69" s="1919" t="n">
        <v>134.2</v>
      </c>
      <c r="CB69" s="1919" t="n">
        <v>135.7</v>
      </c>
      <c r="CC69" s="1919" t="n">
        <v>121.91</v>
      </c>
      <c r="CD69" s="1919" t="n">
        <v>126.54</v>
      </c>
      <c r="CE69" s="1919" t="n">
        <v>131.01</v>
      </c>
      <c r="CF69" s="1919" t="n">
        <v>113.25</v>
      </c>
      <c r="CG69" s="1919" t="n">
        <v>114.8</v>
      </c>
      <c r="CH69" s="1915">
        <f>BV69+BW69+BX69+BY69+BZ69+CA69+CB69+CC69+CD69+CE69+CF69+CG69</f>
        <v/>
      </c>
    </row>
    <row r="70" ht="27" customFormat="1" customHeight="1" s="190">
      <c r="A70" s="1977" t="n"/>
      <c r="B70" s="1350" t="inlineStr">
        <is>
          <t>旅客周转量       （万人公里）</t>
        </is>
      </c>
      <c r="C70" s="1409" t="n">
        <v>1465.45</v>
      </c>
      <c r="D70" s="31">
        <f>C70/T70-1</f>
        <v/>
      </c>
      <c r="E70" s="1409" t="n">
        <v>1586.93</v>
      </c>
      <c r="F70" s="31">
        <f>E70/V70-1</f>
        <v/>
      </c>
      <c r="G70" s="1409" t="n">
        <v>1476.36</v>
      </c>
      <c r="H70" s="31">
        <f>G70/X70-1</f>
        <v/>
      </c>
      <c r="I70" s="1409" t="n">
        <v>1471.6</v>
      </c>
      <c r="J70" s="31">
        <f>I70/Z70-1</f>
        <v/>
      </c>
      <c r="K70" s="1409" t="n">
        <v>1504.78</v>
      </c>
      <c r="L70" s="31">
        <f>K70/AB70-1</f>
      </c>
      <c r="M70" s="1409" t="s">
        <v>70</v>
      </c>
      <c r="N70" s="31">
        <f>M70/AD70-1</f>
      </c>
      <c r="O70" s="1409" t="n">
        <v>1344.18</v>
      </c>
      <c r="P70" s="31">
        <f>O70/AF70-1</f>
      </c>
      <c r="Q70" s="1409">
        <f>C70+E70+G70+I70+K70+M70+O70</f>
      </c>
      <c r="R70" s="31">
        <f>Q70/SUM(T70+V70+X70+Z70+AB70+AD70+AF70)-1</f>
      </c>
      <c r="S70" s="1915">
        <f>T70+V70+X70+Z70+AB70+AD70</f>
        <v/>
      </c>
      <c r="T70" s="1409" t="n">
        <v>1838.52</v>
      </c>
      <c r="U70" s="31">
        <f>T70/AU70-1</f>
        <v/>
      </c>
      <c r="V70" s="1409" t="n">
        <v>1783.6</v>
      </c>
      <c r="W70" s="31">
        <f>V70/AU70-1</f>
        <v/>
      </c>
      <c r="X70" s="1409" t="n">
        <v>1612.44</v>
      </c>
      <c r="Y70" s="31">
        <f>X70/AW70-1</f>
        <v/>
      </c>
      <c r="Z70" s="1409" t="n">
        <v>1569.92</v>
      </c>
      <c r="AA70" s="31">
        <f>Z70/AY70-1</f>
        <v/>
      </c>
      <c r="AB70" s="1409" t="n">
        <v>1631.58</v>
      </c>
      <c r="AC70" s="31">
        <f>AB70/BA70-1</f>
        <v/>
      </c>
      <c r="AD70" s="37" t="inlineStr">
        <is>
          <t>1479.44</t>
        </is>
      </c>
      <c r="AE70" s="31">
        <f>AD70/BE70-1</f>
        <v/>
      </c>
      <c r="AF70" s="1409" t="n">
        <v>1437.16</v>
      </c>
      <c r="AG70" s="31">
        <f>AF70/BG70-1</f>
        <v/>
      </c>
      <c r="AH70" s="1409" t="n">
        <v>1259.7</v>
      </c>
      <c r="AI70" s="31">
        <f>AH70/BI70-1</f>
        <v/>
      </c>
      <c r="AJ70" s="1409" t="n">
        <v>1215.4</v>
      </c>
      <c r="AK70" s="31">
        <f>AJ70/BK70-1</f>
        <v/>
      </c>
      <c r="AL70" s="1409" t="n">
        <v>1352.46</v>
      </c>
      <c r="AM70" s="31">
        <f>AL70/BM70-1</f>
        <v/>
      </c>
      <c r="AN70" s="1409" t="n">
        <v>1292.78</v>
      </c>
      <c r="AO70" s="31">
        <f>AN70/BO70-1</f>
        <v/>
      </c>
      <c r="AP70" s="1409" t="n">
        <v>1348.11</v>
      </c>
      <c r="AQ70" s="31">
        <f>AP70/BQ70-1</f>
        <v/>
      </c>
      <c r="AR70" s="1409">
        <f>T70+V70+X70+Z70+AB70+AD70+AF70+AH70+AJ70+AL70+AN70+AP70</f>
      </c>
      <c r="AS70" s="31">
        <f>AR70/(AU70+AW70+AY70+BA70+BC70+BE70+BG70+BI70+BK70+BM70+BO70+BQ70)-1</f>
        <v/>
      </c>
      <c r="AT70" s="1289" t="n"/>
      <c r="AU70" s="1409" t="n">
        <v>1821.12</v>
      </c>
      <c r="AV70" s="31" t="n"/>
      <c r="AW70" s="1409" t="n">
        <v>1857.44</v>
      </c>
      <c r="AX70" s="31" t="n"/>
      <c r="AY70" s="1409" t="n">
        <v>1641.58</v>
      </c>
      <c r="AZ70" s="31" t="n"/>
      <c r="BA70" s="1409" t="n">
        <v>1538.57</v>
      </c>
      <c r="BB70" s="31" t="n"/>
      <c r="BC70" s="1409" t="n">
        <v>1591.56</v>
      </c>
      <c r="BD70" s="31" t="n"/>
      <c r="BE70" s="1409" t="n">
        <v>1610.91</v>
      </c>
      <c r="BF70" s="31" t="n"/>
      <c r="BG70" s="1409" t="n">
        <v>1596.93</v>
      </c>
      <c r="BH70" s="31" t="n"/>
      <c r="BI70" s="1409" t="n">
        <v>1572.94</v>
      </c>
      <c r="BJ70" s="31" t="n"/>
      <c r="BK70" s="1409" t="n">
        <v>1595.54</v>
      </c>
      <c r="BL70" s="31" t="n"/>
      <c r="BM70" s="1409" t="n">
        <v>1680.47</v>
      </c>
      <c r="BN70" s="32" t="n"/>
      <c r="BO70" s="1409" t="n">
        <v>1594.02</v>
      </c>
      <c r="BP70" s="31" t="n"/>
      <c r="BQ70" s="1409" t="n">
        <v>1615.8</v>
      </c>
      <c r="BR70" s="31" t="n"/>
      <c r="BS70" s="1409">
        <f>AU70+AW70+AY70+BA70+BC70+BE70+BG70+BI70+BK70+BM70+BO70+BQ70</f>
        <v/>
      </c>
      <c r="BT70" s="1913" t="n"/>
      <c r="BU70" s="1440" t="n"/>
      <c r="BV70" s="1914" t="n"/>
      <c r="BW70" s="1355" t="n"/>
      <c r="BX70" s="1355" t="n"/>
      <c r="BY70" s="1355" t="n"/>
      <c r="BZ70" s="1355" t="n"/>
      <c r="CA70" s="1355" t="n"/>
      <c r="CB70" s="1355" t="n"/>
      <c r="CC70" s="1355" t="n"/>
      <c r="CD70" s="1355" t="n"/>
      <c r="CE70" s="1355" t="n"/>
      <c r="CF70" s="1355" t="n"/>
      <c r="CG70" s="1355" t="n"/>
      <c r="CH70" s="1289" t="n"/>
    </row>
    <row r="71" ht="27" customFormat="1" customHeight="1" s="190">
      <c r="A71" s="1977" t="n"/>
      <c r="B71" s="1350" t="inlineStr">
        <is>
          <t>其中城市内客运量 （万人次）</t>
        </is>
      </c>
      <c r="C71" s="1409" t="n">
        <v>71.59</v>
      </c>
      <c r="D71" s="31">
        <f>C71/T71-1</f>
        <v/>
      </c>
      <c r="E71" s="1409" t="n">
        <v>71.26000000000001</v>
      </c>
      <c r="F71" s="31">
        <f>E71/V71-1</f>
        <v/>
      </c>
      <c r="G71" s="1409" t="n">
        <v>67.01000000000001</v>
      </c>
      <c r="H71" s="31">
        <f>G71/X71-1</f>
        <v/>
      </c>
      <c r="I71" s="1409" t="n">
        <v>65.33</v>
      </c>
      <c r="J71" s="31">
        <f>I71/Z71-1</f>
        <v/>
      </c>
      <c r="K71" s="1409" t="n">
        <v>65.94</v>
      </c>
      <c r="L71" s="31">
        <f>K71/AB71-1</f>
      </c>
      <c r="M71" s="1409" t="s">
        <v>71</v>
      </c>
      <c r="N71" s="31">
        <f>M71/AD71-1</f>
      </c>
      <c r="O71" s="1409" t="n">
        <v>58.0</v>
      </c>
      <c r="P71" s="31">
        <f>O71/AF71-1</f>
      </c>
      <c r="Q71" s="1409">
        <f>C71+E71+G71+I71+K71+M71+O71</f>
      </c>
      <c r="R71" s="31">
        <f>Q71/SUM(T71+V71+X71+Z71+AB71+AD71+AF71)-1</f>
      </c>
      <c r="S71" s="1915">
        <f>T71+V71+X71+Z71+AB71+AD71</f>
        <v/>
      </c>
      <c r="T71" s="1409" t="n">
        <v>95.11</v>
      </c>
      <c r="U71" s="31">
        <f>T71/AU71-1</f>
        <v/>
      </c>
      <c r="V71" s="1409" t="n">
        <v>66.31999999999999</v>
      </c>
      <c r="W71" s="31">
        <f>V71/AW71-1</f>
        <v/>
      </c>
      <c r="X71" s="1409" t="n">
        <v>61.33</v>
      </c>
      <c r="Y71" s="31">
        <f>X71/AY71-1</f>
        <v/>
      </c>
      <c r="Z71" s="1409" t="n">
        <v>59.65</v>
      </c>
      <c r="AA71" s="31">
        <f>Z71/BA71-1</f>
        <v/>
      </c>
      <c r="AB71" s="1409" t="n">
        <v>62.08</v>
      </c>
      <c r="AC71" s="31">
        <f>AB71/BC71-1</f>
        <v/>
      </c>
      <c r="AD71" s="37" t="inlineStr">
        <is>
          <t>56.28</t>
        </is>
      </c>
      <c r="AE71" s="31">
        <f>AD71/BE71-1</f>
        <v/>
      </c>
      <c r="AF71" s="1409" t="n">
        <v>55.9</v>
      </c>
      <c r="AG71" s="31">
        <f>AF71/BG71-1</f>
        <v/>
      </c>
      <c r="AH71" s="1409" t="n">
        <v>53.18</v>
      </c>
      <c r="AI71" s="31">
        <f>AH71/BI71-1</f>
        <v/>
      </c>
      <c r="AJ71" s="1409" t="n">
        <v>51.6</v>
      </c>
      <c r="AK71" s="31">
        <f>AJ71/BK71-1</f>
        <v/>
      </c>
      <c r="AL71" s="1409" t="n">
        <v>60.24</v>
      </c>
      <c r="AM71" s="31">
        <f>AL71/BM71-1</f>
        <v/>
      </c>
      <c r="AN71" s="1409" t="n">
        <v>61.4</v>
      </c>
      <c r="AO71" s="31">
        <f>AN71/BO71-1</f>
        <v/>
      </c>
      <c r="AP71" s="1409" t="n">
        <v>66.52</v>
      </c>
      <c r="AQ71" s="31">
        <f>AP71/BQ71-1</f>
        <v/>
      </c>
      <c r="AR71" s="1409">
        <f>T71+V71+X71+Z71+AB71+AD71+AF71+AH71+AJ71+AL71+AN71+AP71</f>
      </c>
      <c r="AS71" s="31">
        <f>AR71/(AU71+AW71+AY71+BA71+BC71+BE71+BG71+BI71+BK71+BM71+BO71+BQ71)-1</f>
        <v/>
      </c>
      <c r="AT71" s="1289" t="n"/>
      <c r="AU71" s="1409" t="n">
        <v>94.14</v>
      </c>
      <c r="AV71" s="31" t="n"/>
      <c r="AW71" s="1409" t="n">
        <v>100.54</v>
      </c>
      <c r="AX71" s="31" t="n"/>
      <c r="AY71" s="1409" t="n">
        <v>94.20999999999999</v>
      </c>
      <c r="AZ71" s="31" t="n"/>
      <c r="BA71" s="1409" t="n">
        <v>85.38</v>
      </c>
      <c r="BB71" s="31" t="n"/>
      <c r="BC71" s="1409" t="n">
        <v>88.34999999999999</v>
      </c>
      <c r="BD71" s="31" t="n"/>
      <c r="BE71" s="1409" t="n">
        <v>89.47</v>
      </c>
      <c r="BF71" s="31" t="n"/>
      <c r="BG71" s="1409" t="n">
        <v>89</v>
      </c>
      <c r="BH71" s="31">
        <f>BG71/CB71-1</f>
        <v/>
      </c>
      <c r="BI71" s="1409" t="n">
        <v>87.91</v>
      </c>
      <c r="BJ71" s="31">
        <f>BI71/CC71-1</f>
        <v/>
      </c>
      <c r="BK71" s="1409" t="n">
        <v>89.03</v>
      </c>
      <c r="BL71" s="31">
        <f>BK71/CD71-1</f>
        <v/>
      </c>
      <c r="BM71" s="1409" t="n">
        <v>92.2</v>
      </c>
      <c r="BN71" s="31">
        <f>BM71/CE71-1</f>
        <v/>
      </c>
      <c r="BO71" s="1409" t="n">
        <v>88.06999999999999</v>
      </c>
      <c r="BP71" s="31">
        <f>BO71/CF71-1</f>
        <v/>
      </c>
      <c r="BQ71" s="1409" t="n">
        <v>88.44</v>
      </c>
      <c r="BR71" s="31">
        <f>BQ71/CG71-1</f>
        <v/>
      </c>
      <c r="BS71" s="1409">
        <f>AU71+AW71+AY71+BA71+BC71+BE71+BG71+BI71+BK71+BM71+BO71+BQ71</f>
        <v/>
      </c>
      <c r="BT71" s="1913" t="n"/>
      <c r="BU71" s="1440" t="n"/>
      <c r="BV71" s="1920" t="n"/>
      <c r="BW71" s="1291" t="n"/>
      <c r="BX71" s="1291" t="n"/>
      <c r="BY71" s="1291" t="n"/>
      <c r="BZ71" s="1291" t="n"/>
      <c r="CA71" s="1291" t="n"/>
      <c r="CB71" s="1417" t="n">
        <v>97.84</v>
      </c>
      <c r="CC71" s="1417" t="n">
        <v>87.76000000000001</v>
      </c>
      <c r="CD71" s="1417" t="n">
        <v>91.22</v>
      </c>
      <c r="CE71" s="1417" t="n">
        <v>93.2</v>
      </c>
      <c r="CF71" s="1417" t="n">
        <v>79.62</v>
      </c>
      <c r="CG71" s="1417" t="n">
        <v>79.95999999999999</v>
      </c>
      <c r="CH71" s="1409">
        <f>BV71+BW71+BX71+BY71+BZ71+CA71+CB71+CC71+CD71+CE71+CF71+CG71</f>
        <v/>
      </c>
    </row>
    <row r="72" ht="27" customFormat="1" customHeight="1" s="190">
      <c r="A72" s="1954" t="n"/>
      <c r="B72" s="1350" t="inlineStr">
        <is>
          <t>其中城市内旅客周转量  (万人公里)</t>
        </is>
      </c>
      <c r="C72" s="1409" t="n">
        <v>261</v>
      </c>
      <c r="D72" s="31">
        <f>C72/T72-1</f>
        <v/>
      </c>
      <c r="E72" s="1409" t="n">
        <v>259.32</v>
      </c>
      <c r="F72" s="31">
        <f>E72/V72-1</f>
        <v/>
      </c>
      <c r="G72" s="1290" t="inlineStr">
        <is>
          <t>243.76</t>
        </is>
      </c>
      <c r="H72" s="31">
        <f>G72/X72-1</f>
        <v/>
      </c>
      <c r="I72" s="1409" t="n">
        <v>237.56</v>
      </c>
      <c r="J72" s="31">
        <f>I72/Z72-1</f>
        <v/>
      </c>
      <c r="K72" s="1409" t="n">
        <v>239.74</v>
      </c>
      <c r="L72" s="31">
        <f>K72/AB72-1</f>
      </c>
      <c r="M72" s="1409" t="s">
        <v>72</v>
      </c>
      <c r="N72" s="31">
        <f>M72/AD72-1</f>
      </c>
      <c r="O72" s="1409" t="n">
        <v>209.99</v>
      </c>
      <c r="P72" s="31">
        <f>O72/AF72-1</f>
      </c>
      <c r="Q72" s="1409">
        <f>C72+E72+G72+I72+K72+M72+O72</f>
      </c>
      <c r="R72" s="31">
        <f>Q72/SUM(T72+V72+X72+Z72+AB72+AD72+AF72)-1</f>
      </c>
      <c r="S72" s="1915">
        <f>T72+V72+X72+Z72+AB72+AD72</f>
        <v/>
      </c>
      <c r="T72" s="1409" t="n">
        <v>340.01</v>
      </c>
      <c r="U72" s="31">
        <f>T72/AU72-1</f>
        <v/>
      </c>
      <c r="V72" s="1409" t="n">
        <v>239.39</v>
      </c>
      <c r="W72" s="31">
        <f>V72/AW72-1</f>
        <v/>
      </c>
      <c r="X72" s="1409" t="n">
        <v>222.87</v>
      </c>
      <c r="Y72" s="31">
        <f>X72/AY72-1</f>
        <v/>
      </c>
      <c r="Z72" s="1409" t="n">
        <v>216.67</v>
      </c>
      <c r="AA72" s="31">
        <f>Z72/BA72-1</f>
        <v/>
      </c>
      <c r="AB72" s="1409" t="n">
        <v>225.6</v>
      </c>
      <c r="AC72" s="31">
        <f>AB72/BC72-1</f>
        <v/>
      </c>
      <c r="AD72" s="37" t="inlineStr">
        <is>
          <t>203.56</t>
        </is>
      </c>
      <c r="AE72" s="31">
        <f>AD72/BE72-1</f>
        <v/>
      </c>
      <c r="AF72" s="1409" t="n">
        <v>201.61</v>
      </c>
      <c r="AG72" s="31">
        <f>AF72/BG72-1</f>
        <v/>
      </c>
      <c r="AH72" s="1409" t="n">
        <v>191.78</v>
      </c>
      <c r="AI72" s="31">
        <f>AH72/BI72-1</f>
        <v/>
      </c>
      <c r="AJ72" s="1409" t="n">
        <v>186.31</v>
      </c>
      <c r="AK72" s="31">
        <f>AJ72/BK72-1</f>
        <v/>
      </c>
      <c r="AL72" s="1409" t="n">
        <v>218.24</v>
      </c>
      <c r="AM72" s="31">
        <f>AL72/BM72-1</f>
        <v/>
      </c>
      <c r="AN72" s="1409" t="n">
        <v>224.01</v>
      </c>
      <c r="AO72" s="31">
        <f>AN72/BO72-1</f>
        <v/>
      </c>
      <c r="AP72" s="1409" t="n">
        <v>243.07</v>
      </c>
      <c r="AQ72" s="31">
        <f>AP72/BQ72-1</f>
        <v/>
      </c>
      <c r="AR72" s="1409">
        <f>T72+V72+X72+Z72+AB72+AD72+AF72+AH72+AJ72+AL72+AN72+AP72</f>
      </c>
      <c r="AS72" s="31">
        <f>AR72/(AU72+AW72+AY72+BA72+BC72+BE72+BG72+BI72+BK72+BM72+BO72+BQ72)-1</f>
        <v/>
      </c>
      <c r="AT72" s="1289" t="n"/>
      <c r="AU72" s="1409" t="n">
        <v>339.01</v>
      </c>
      <c r="AV72" s="31" t="n"/>
      <c r="AW72" s="1409" t="n">
        <v>349.94</v>
      </c>
      <c r="AX72" s="31" t="n"/>
      <c r="AY72" s="1409" t="n">
        <v>331.05</v>
      </c>
      <c r="AZ72" s="31" t="n"/>
      <c r="BA72" s="1409" t="n">
        <v>308.6</v>
      </c>
      <c r="BB72" s="31" t="n"/>
      <c r="BC72" s="1409" t="n">
        <v>319.34</v>
      </c>
      <c r="BD72" s="31" t="n"/>
      <c r="BE72" s="1409" t="n">
        <v>323.38</v>
      </c>
      <c r="BF72" s="31" t="n"/>
      <c r="BG72" s="1409" t="n">
        <v>321.87</v>
      </c>
      <c r="BH72" s="31" t="n"/>
      <c r="BI72" s="1409" t="n">
        <v>318.08</v>
      </c>
      <c r="BJ72" s="31" t="n"/>
      <c r="BK72" s="1409" t="n">
        <v>322.06</v>
      </c>
      <c r="BL72" s="31" t="n"/>
      <c r="BM72" s="1409" t="n">
        <v>333.18</v>
      </c>
      <c r="BN72" s="32" t="n"/>
      <c r="BO72" s="1409" t="n">
        <v>318.18</v>
      </c>
      <c r="BP72" s="31" t="n"/>
      <c r="BQ72" s="1409" t="n">
        <v>319.25</v>
      </c>
      <c r="BR72" s="31" t="n"/>
      <c r="BS72" s="1409">
        <f>AU72+AW72+AY72+BA72+BC72+BE72+BG72+BI72+BK72+BM72+BO72+BQ72</f>
        <v/>
      </c>
      <c r="BT72" s="1913" t="n"/>
      <c r="BU72" s="1440" t="n"/>
      <c r="BV72" s="1920" t="n"/>
      <c r="BW72" s="1291" t="n"/>
      <c r="BX72" s="1291" t="n"/>
      <c r="BY72" s="1291" t="n"/>
      <c r="BZ72" s="1291" t="n"/>
      <c r="CA72" s="1291" t="n"/>
      <c r="CB72" s="1291" t="n"/>
      <c r="CC72" s="1291" t="n"/>
      <c r="CD72" s="1291" t="n"/>
      <c r="CE72" s="1291" t="n"/>
      <c r="CF72" s="1291" t="n"/>
      <c r="CG72" s="1291" t="n"/>
      <c r="CH72" s="1289" t="n"/>
    </row>
    <row r="73" ht="27" customFormat="1" customHeight="1" s="189">
      <c r="A73" s="1358" t="inlineStr">
        <is>
          <t>林区</t>
        </is>
      </c>
      <c r="B73" s="1350" t="inlineStr">
        <is>
          <t>客运量           （万人次）</t>
        </is>
      </c>
      <c r="C73" s="1409" t="n">
        <v>10.1</v>
      </c>
      <c r="D73" s="31">
        <f>C73/T73-1</f>
        <v/>
      </c>
      <c r="E73" s="1409" t="n">
        <v>7</v>
      </c>
      <c r="F73" s="31">
        <f>E73/V73-1</f>
        <v/>
      </c>
      <c r="G73" s="1409" t="n">
        <v>10</v>
      </c>
      <c r="H73" s="31">
        <f>G73/X73-1</f>
        <v/>
      </c>
      <c r="I73" s="1409" t="n">
        <v>9.800000000000001</v>
      </c>
      <c r="J73" s="31">
        <f>I73/Z73-1</f>
        <v/>
      </c>
      <c r="K73" s="1409" t="n">
        <v>10.0</v>
      </c>
      <c r="L73" s="31">
        <f>K73/AB73-1</f>
      </c>
      <c r="M73" s="1409" t="s">
        <v>73</v>
      </c>
      <c r="N73" s="31">
        <f>M73/AD73-1</f>
      </c>
      <c r="O73" s="1409" t="n">
        <v>11.1</v>
      </c>
      <c r="P73" s="31">
        <f>O73/AF73-1</f>
      </c>
      <c r="Q73" s="1736">
        <f>C73+E73+G73+I73+K73+M73+O73</f>
      </c>
      <c r="R73" s="76">
        <f>Q73/SUM(T73+V73+X73+Z73+AB73+AD73+AF73)-1</f>
      </c>
      <c r="S73" s="1915">
        <f>T73+V73+X73+Z73+AB73+AD73</f>
        <v/>
      </c>
      <c r="T73" s="1409" t="n">
        <v>8.25</v>
      </c>
      <c r="U73" s="31">
        <f>T73/AU73-1</f>
        <v/>
      </c>
      <c r="V73" s="1409" t="n">
        <v>7</v>
      </c>
      <c r="W73" s="31">
        <f>V73/AW73-1</f>
        <v/>
      </c>
      <c r="X73" s="1409" t="n">
        <v>9.69</v>
      </c>
      <c r="Y73" s="31">
        <f>X73/AY73-1</f>
        <v/>
      </c>
      <c r="Z73" s="1409" t="n">
        <v>9.800000000000001</v>
      </c>
      <c r="AA73" s="31">
        <f>Z73/BA73-1</f>
        <v/>
      </c>
      <c r="AB73" s="1409" t="n">
        <v>10.5</v>
      </c>
      <c r="AC73" s="31">
        <f>AB73/BC73-1</f>
        <v/>
      </c>
      <c r="AD73" s="37" t="inlineStr">
        <is>
          <t>10.15</t>
        </is>
      </c>
      <c r="AE73" s="31">
        <f>AD73/BE73-1</f>
        <v/>
      </c>
      <c r="AF73" s="1409" t="n">
        <v>10.6</v>
      </c>
      <c r="AG73" s="31">
        <f>AF73/BG73-1</f>
        <v/>
      </c>
      <c r="AH73" s="1409" t="n">
        <v>9.33</v>
      </c>
      <c r="AI73" s="31">
        <f>AH73/BI73-1</f>
        <v/>
      </c>
      <c r="AJ73" s="1409" t="n">
        <v>9.359999999999999</v>
      </c>
      <c r="AK73" s="31">
        <f>AJ73/BK73-1</f>
        <v/>
      </c>
      <c r="AL73" s="1409" t="n">
        <v>9.6</v>
      </c>
      <c r="AM73" s="31">
        <f>AL73/BM73-1</f>
        <v/>
      </c>
      <c r="AN73" s="1409" t="n">
        <v>9.25</v>
      </c>
      <c r="AO73" s="31">
        <f>AN73/BO73-1</f>
        <v/>
      </c>
      <c r="AP73" s="1409" t="n">
        <v>10</v>
      </c>
      <c r="AQ73" s="31">
        <f>AP73/BQ73-1</f>
        <v/>
      </c>
      <c r="AR73" s="1409">
        <f>T73+V73+X73+Z73+AB73+AD73+AF73+AH73+AJ73+AL73+AN73+AP73</f>
      </c>
      <c r="AS73" s="31">
        <f>AR73/(AU73+AW73+AY73+BA73+BC73+BE73+BG73+BI73+BK73+BM73+BO73+BQ73)-1</f>
        <v/>
      </c>
      <c r="AT73" s="1352" t="n"/>
      <c r="AU73" s="1915" t="n">
        <v>8.69</v>
      </c>
      <c r="AV73" s="32">
        <f>AU73/BV73-1</f>
        <v/>
      </c>
      <c r="AW73" s="1915" t="n">
        <v>7.5</v>
      </c>
      <c r="AX73" s="32">
        <f>AW73/BW73-1</f>
        <v/>
      </c>
      <c r="AY73" s="1915" t="n">
        <v>7.45</v>
      </c>
      <c r="AZ73" s="32">
        <f>AY73/BX73-1</f>
        <v/>
      </c>
      <c r="BA73" s="1915" t="n">
        <v>8.08</v>
      </c>
      <c r="BB73" s="32">
        <f>BA73/BY73-1</f>
        <v/>
      </c>
      <c r="BC73" s="1915" t="n">
        <v>8.699999999999999</v>
      </c>
      <c r="BD73" s="32">
        <f>BC73/BZ73-1</f>
        <v/>
      </c>
      <c r="BE73" s="1915" t="n">
        <v>8.75</v>
      </c>
      <c r="BF73" s="32">
        <f>BE73/CA73-1</f>
        <v/>
      </c>
      <c r="BG73" s="1915" t="n">
        <v>9.56</v>
      </c>
      <c r="BH73" s="32">
        <f>BG73/CB73-1</f>
        <v/>
      </c>
      <c r="BI73" s="1915" t="n">
        <v>8.640000000000001</v>
      </c>
      <c r="BJ73" s="32">
        <f>BI73/CC73-1</f>
        <v/>
      </c>
      <c r="BK73" s="1915" t="n">
        <v>8.9</v>
      </c>
      <c r="BL73" s="32">
        <f>BK73/CD73-1</f>
        <v/>
      </c>
      <c r="BM73" s="1915" t="n">
        <v>8.699999999999999</v>
      </c>
      <c r="BN73" s="32">
        <f>BM73/CE73-1</f>
        <v/>
      </c>
      <c r="BO73" s="1915" t="n">
        <v>8.4</v>
      </c>
      <c r="BP73" s="32">
        <f>BO73/CF73-1</f>
        <v/>
      </c>
      <c r="BQ73" s="1915" t="n">
        <v>8.699999999999999</v>
      </c>
      <c r="BR73" s="32">
        <f>BQ73/CG73-1</f>
        <v/>
      </c>
      <c r="BS73" s="1915">
        <f>AU73+AW73+AY73+BA73+BC73+BE73+BG73+BI73+BK73+BM73+BO73+BQ73</f>
        <v/>
      </c>
      <c r="BT73" s="1909">
        <f>BS73/CH73-1</f>
        <v/>
      </c>
      <c r="BU73" s="1910" t="n"/>
      <c r="BV73" s="1918" t="n">
        <v>4.4</v>
      </c>
      <c r="BW73" s="1919" t="n">
        <v>6.96</v>
      </c>
      <c r="BX73" s="1919" t="n">
        <v>8.5</v>
      </c>
      <c r="BY73" s="1919" t="n">
        <v>8.4</v>
      </c>
      <c r="BZ73" s="1919" t="n">
        <v>9.18</v>
      </c>
      <c r="CA73" s="1919" t="n">
        <v>7.97</v>
      </c>
      <c r="CB73" s="1919" t="n">
        <v>9.380000000000001</v>
      </c>
      <c r="CC73" s="1919" t="n">
        <v>8.699999999999999</v>
      </c>
      <c r="CD73" s="1919" t="n">
        <v>8.49</v>
      </c>
      <c r="CE73" s="1919" t="n">
        <v>9.34</v>
      </c>
      <c r="CF73" s="1919" t="n">
        <v>9.369999999999999</v>
      </c>
      <c r="CG73" s="1919" t="n">
        <v>8.699999999999999</v>
      </c>
      <c r="CH73" s="1915">
        <f>BV73+BW73+BX73+BY73+BZ73+CA73+CB73+CC73+CD73+CE73+CF73+CG73</f>
        <v/>
      </c>
    </row>
    <row r="74" ht="27" customFormat="1" customHeight="1" s="190">
      <c r="A74" s="1977" t="n"/>
      <c r="B74" s="1350" t="inlineStr">
        <is>
          <t>旅客周转量       （万人公里）</t>
        </is>
      </c>
      <c r="C74" s="1409" t="n">
        <v>95.95</v>
      </c>
      <c r="D74" s="31">
        <f>C74/T74-1</f>
        <v/>
      </c>
      <c r="E74" s="1409" t="n">
        <v>66.5</v>
      </c>
      <c r="F74" s="31">
        <f>E74/V74-1</f>
        <v/>
      </c>
      <c r="G74" s="1409" t="n">
        <v>95</v>
      </c>
      <c r="H74" s="31">
        <f>G74/X74-1</f>
        <v/>
      </c>
      <c r="I74" s="1409" t="n">
        <v>93.09999999999999</v>
      </c>
      <c r="J74" s="31">
        <f>I74/Z74-1</f>
        <v/>
      </c>
      <c r="K74" s="1409" t="n">
        <v>95.0</v>
      </c>
      <c r="L74" s="31">
        <f>K74/AB74-1</f>
      </c>
      <c r="M74" s="1409" t="s">
        <v>74</v>
      </c>
      <c r="N74" s="31">
        <f>M74/AD74-1</f>
      </c>
      <c r="O74" s="1409" t="n">
        <v>105.45</v>
      </c>
      <c r="P74" s="31">
        <f>O74/AF74-1</f>
      </c>
      <c r="Q74" s="1409">
        <f>C74+E74+G74+I74+K74+M74+O74</f>
      </c>
      <c r="R74" s="31">
        <f>Q74/SUM(T74+V74+X74+Z74+AB74+AD74+AF74)-1</f>
      </c>
      <c r="S74" s="1915">
        <f>T74+V74+X74+Z74+AB74+AD74</f>
        <v/>
      </c>
      <c r="T74" s="1409" t="n">
        <v>78.38</v>
      </c>
      <c r="U74" s="31">
        <f>T74/AU74-1</f>
        <v/>
      </c>
      <c r="V74" s="1409" t="n">
        <v>66.5</v>
      </c>
      <c r="W74" s="31">
        <f>V74/AU74-1</f>
        <v/>
      </c>
      <c r="X74" s="1409" t="n">
        <v>92.06</v>
      </c>
      <c r="Y74" s="31">
        <f>X74/AW74-1</f>
        <v/>
      </c>
      <c r="Z74" s="1409" t="n">
        <v>93.09999999999999</v>
      </c>
      <c r="AA74" s="31">
        <f>Z74/AY74-1</f>
        <v/>
      </c>
      <c r="AB74" s="1409" t="n">
        <v>99.75</v>
      </c>
      <c r="AC74" s="31">
        <f>AB74/BA74-1</f>
        <v/>
      </c>
      <c r="AD74" s="37" t="inlineStr">
        <is>
          <t>96.43</t>
        </is>
      </c>
      <c r="AE74" s="31">
        <f>AD74/BE74-1</f>
        <v/>
      </c>
      <c r="AF74" s="1409" t="n">
        <v>100.7</v>
      </c>
      <c r="AG74" s="31">
        <f>AF74/BG74-1</f>
        <v/>
      </c>
      <c r="AH74" s="1409" t="n">
        <v>88.64</v>
      </c>
      <c r="AI74" s="31">
        <f>AH74/BI74-1</f>
        <v/>
      </c>
      <c r="AJ74" s="1409" t="n">
        <v>88.92</v>
      </c>
      <c r="AK74" s="31">
        <f>AJ74/BK74-1</f>
        <v/>
      </c>
      <c r="AL74" s="1409" t="n">
        <v>91.2</v>
      </c>
      <c r="AM74" s="31">
        <f>AL74/BM74-1</f>
        <v/>
      </c>
      <c r="AN74" s="1409" t="n">
        <v>87.88</v>
      </c>
      <c r="AO74" s="31">
        <f>AN74/BO74-1</f>
        <v/>
      </c>
      <c r="AP74" s="1409" t="n">
        <v>95</v>
      </c>
      <c r="AQ74" s="31">
        <f>AP74/BQ74-1</f>
        <v/>
      </c>
      <c r="AR74" s="1409">
        <f>T74+V74+X74+Z74+AB74+AD74+AF74+AH74+AJ74+AL74+AN74+AP74</f>
      </c>
      <c r="AS74" s="31">
        <f>AR74/(AU74+AW74+AY74+BA74+BC74+BE74+BG74+BI74+BK74+BM74+BO74+BQ74)-1</f>
        <v/>
      </c>
      <c r="AT74" s="1289" t="n"/>
      <c r="AU74" s="1409" t="n">
        <v>82.56</v>
      </c>
      <c r="AV74" s="31" t="n"/>
      <c r="AW74" s="1409" t="n">
        <v>71.25</v>
      </c>
      <c r="AX74" s="31" t="n"/>
      <c r="AY74" s="1409" t="n">
        <v>70.78</v>
      </c>
      <c r="AZ74" s="31" t="n"/>
      <c r="BA74" s="1409" t="n">
        <v>76.76000000000001</v>
      </c>
      <c r="BB74" s="31" t="n"/>
      <c r="BC74" s="1409" t="n">
        <v>82.65000000000001</v>
      </c>
      <c r="BD74" s="31" t="n"/>
      <c r="BE74" s="1409" t="n">
        <v>83.13</v>
      </c>
      <c r="BF74" s="31" t="n"/>
      <c r="BG74" s="1409" t="n">
        <v>90.81999999999999</v>
      </c>
      <c r="BH74" s="31" t="n"/>
      <c r="BI74" s="1409" t="n">
        <v>82.08</v>
      </c>
      <c r="BJ74" s="31" t="n"/>
      <c r="BK74" s="1409" t="n">
        <v>84.55</v>
      </c>
      <c r="BL74" s="31" t="n"/>
      <c r="BM74" s="1409" t="n">
        <v>82.65000000000001</v>
      </c>
      <c r="BN74" s="32" t="n"/>
      <c r="BO74" s="1409" t="n">
        <v>79.8</v>
      </c>
      <c r="BP74" s="31" t="n"/>
      <c r="BQ74" s="1409" t="n">
        <v>82.65000000000001</v>
      </c>
      <c r="BR74" s="31" t="n"/>
      <c r="BS74" s="1409">
        <f>AU74+AW74+AY74+BA74+BC74+BE74+BG74+BI74+BK74+BM74+BO74+BQ74</f>
        <v/>
      </c>
      <c r="BT74" s="1913" t="n"/>
      <c r="BU74" s="1440" t="n"/>
      <c r="BV74" s="1914" t="n"/>
      <c r="BW74" s="1355" t="n"/>
      <c r="BX74" s="1355" t="n"/>
      <c r="BY74" s="1355" t="n"/>
      <c r="BZ74" s="1355" t="n"/>
      <c r="CA74" s="1355" t="n"/>
      <c r="CB74" s="1355" t="n"/>
      <c r="CC74" s="1355" t="n"/>
      <c r="CD74" s="1355" t="n"/>
      <c r="CE74" s="1355" t="n"/>
      <c r="CF74" s="1355" t="n"/>
      <c r="CG74" s="1355" t="n"/>
      <c r="CH74" s="1289" t="n"/>
    </row>
    <row r="75" ht="27" customFormat="1" customHeight="1" s="190">
      <c r="A75" s="1977" t="n"/>
      <c r="B75" s="1350" t="inlineStr">
        <is>
          <t>其中城市内客运量 （万人次）</t>
        </is>
      </c>
      <c r="C75" s="1409" t="n">
        <v>9.050000000000001</v>
      </c>
      <c r="D75" s="31">
        <f>C75/T75-1</f>
        <v/>
      </c>
      <c r="E75" s="1409" t="n">
        <v>6.2</v>
      </c>
      <c r="F75" s="31">
        <f>E75/V75-1</f>
        <v/>
      </c>
      <c r="G75" s="1409" t="n">
        <v>9.199999999999999</v>
      </c>
      <c r="H75" s="31">
        <f>G75/X75-1</f>
        <v/>
      </c>
      <c r="I75" s="1409" t="n">
        <v>9</v>
      </c>
      <c r="J75" s="31">
        <f>I75/Z75-1</f>
        <v/>
      </c>
      <c r="K75" s="1409" t="n">
        <v>9.1</v>
      </c>
      <c r="L75" s="31">
        <f>K75/AB75-1</f>
      </c>
      <c r="M75" s="1409" t="s">
        <v>75</v>
      </c>
      <c r="N75" s="31">
        <f>M75/AD75-1</f>
      </c>
      <c r="O75" s="1409" t="n">
        <v>9.8</v>
      </c>
      <c r="P75" s="31">
        <f>O75/AF75-1</f>
      </c>
      <c r="Q75" s="1409">
        <f>C75+E75+G75+I75+K75+M75+O75</f>
      </c>
      <c r="R75" s="31">
        <f>Q75/SUM(T75+V75+X75+Z75+AB75+AD75+AF75)-1</f>
      </c>
      <c r="S75" s="1915">
        <f>T75+V75+X75+Z75+AB75+AD75</f>
        <v/>
      </c>
      <c r="T75" s="1409" t="n">
        <v>7.95</v>
      </c>
      <c r="U75" s="31">
        <f>T75/AU75-1</f>
        <v/>
      </c>
      <c r="V75" s="1409" t="n">
        <v>6.78</v>
      </c>
      <c r="W75" s="31">
        <f>V75/AW75-1</f>
        <v/>
      </c>
      <c r="X75" s="1409" t="n">
        <v>9.15</v>
      </c>
      <c r="Y75" s="31">
        <f>X75/AY75-1</f>
        <v/>
      </c>
      <c r="Z75" s="1409" t="n">
        <v>9.300000000000001</v>
      </c>
      <c r="AA75" s="31">
        <f>Z75/BA75-1</f>
        <v/>
      </c>
      <c r="AB75" s="1409" t="n">
        <v>9.800000000000001</v>
      </c>
      <c r="AC75" s="31">
        <f>AB75/BC75-1</f>
        <v/>
      </c>
      <c r="AD75" s="37" t="inlineStr">
        <is>
          <t>9.48</t>
        </is>
      </c>
      <c r="AE75" s="31">
        <f>AD75/BE75-1</f>
        <v/>
      </c>
      <c r="AF75" s="1409" t="n">
        <v>9.800000000000001</v>
      </c>
      <c r="AG75" s="31">
        <f>AF75/BG75-1</f>
        <v/>
      </c>
      <c r="AH75" s="1409" t="n">
        <v>8.630000000000001</v>
      </c>
      <c r="AI75" s="31">
        <f>AH75/BI75-1</f>
        <v/>
      </c>
      <c r="AJ75" s="1409" t="n">
        <v>8.76</v>
      </c>
      <c r="AK75" s="31">
        <f>AJ75/BK75-1</f>
        <v/>
      </c>
      <c r="AL75" s="1409" t="n">
        <v>8.699999999999999</v>
      </c>
      <c r="AM75" s="31">
        <f>AL75/BM75-1</f>
        <v/>
      </c>
      <c r="AN75" s="1409" t="n">
        <v>8.5</v>
      </c>
      <c r="AO75" s="31">
        <f>AN75/BO75-1</f>
        <v/>
      </c>
      <c r="AP75" s="1409" t="n">
        <v>9.1</v>
      </c>
      <c r="AQ75" s="31">
        <f>AP75/BQ75-1</f>
        <v/>
      </c>
      <c r="AR75" s="1409">
        <f>T75+V75+X75+Z75+AB75+AD75+AF75+AH75+AJ75+AL75+AN75+AP75</f>
      </c>
      <c r="AS75" s="31">
        <f>AR75/(AU75+AW75+AY75+BA75+BC75+BE75+BG75+BI75+BK75+BM75+BO75+BQ75)-1</f>
        <v/>
      </c>
      <c r="AT75" s="1289" t="n"/>
      <c r="AU75" s="1409" t="n">
        <v>8.49</v>
      </c>
      <c r="AV75" s="31" t="n"/>
      <c r="AW75" s="1409" t="n">
        <v>7.3</v>
      </c>
      <c r="AX75" s="31" t="n"/>
      <c r="AY75" s="1409" t="n">
        <v>7.25</v>
      </c>
      <c r="AZ75" s="31" t="n"/>
      <c r="BA75" s="1409" t="n">
        <v>7.6</v>
      </c>
      <c r="BB75" s="31" t="n"/>
      <c r="BC75" s="1409" t="n">
        <v>8.1</v>
      </c>
      <c r="BD75" s="31" t="n"/>
      <c r="BE75" s="1409" t="n">
        <v>8.300000000000001</v>
      </c>
      <c r="BF75" s="31" t="n"/>
      <c r="BG75" s="1409" t="n">
        <v>8.93</v>
      </c>
      <c r="BH75" s="31">
        <f>BG75/CB75-1</f>
        <v/>
      </c>
      <c r="BI75" s="1409" t="n">
        <v>8.279999999999999</v>
      </c>
      <c r="BJ75" s="31">
        <f>BI75/CC75-1</f>
        <v/>
      </c>
      <c r="BK75" s="1409" t="n">
        <v>8.6</v>
      </c>
      <c r="BL75" s="31">
        <f>BK75/CD75-1</f>
        <v/>
      </c>
      <c r="BM75" s="1409" t="n">
        <v>8.4</v>
      </c>
      <c r="BN75" s="31">
        <f>BM75/CE75-1</f>
        <v/>
      </c>
      <c r="BO75" s="1409" t="n">
        <v>8.140000000000001</v>
      </c>
      <c r="BP75" s="31">
        <f>BO75/CF75-1</f>
        <v/>
      </c>
      <c r="BQ75" s="1409" t="n">
        <v>8.4</v>
      </c>
      <c r="BR75" s="31">
        <f>BQ75/CG75-1</f>
        <v/>
      </c>
      <c r="BS75" s="1409">
        <f>AU75+AW75+AY75+BA75+BC75+BE75+BG75+BI75+BK75+BM75+BO75+BQ75</f>
        <v/>
      </c>
      <c r="BT75" s="1913" t="n"/>
      <c r="BU75" s="1440" t="n"/>
      <c r="BV75" s="1920" t="n"/>
      <c r="BW75" s="1291" t="n"/>
      <c r="BX75" s="1291" t="n"/>
      <c r="BY75" s="1291" t="n"/>
      <c r="BZ75" s="1291" t="n"/>
      <c r="CA75" s="1291" t="n"/>
      <c r="CB75" s="1417" t="n">
        <v>8.960000000000001</v>
      </c>
      <c r="CC75" s="1417" t="n">
        <v>8.32</v>
      </c>
      <c r="CD75" s="1417" t="n">
        <v>8.1</v>
      </c>
      <c r="CE75" s="1417" t="n">
        <v>9.050000000000001</v>
      </c>
      <c r="CF75" s="1417" t="n">
        <v>9.09</v>
      </c>
      <c r="CG75" s="1417" t="n">
        <v>8.5</v>
      </c>
      <c r="CH75" s="1409">
        <f>BV75+BW75+BX75+BY75+BZ75+CA75+CB75+CC75+CD75+CE75+CF75+CG75</f>
        <v/>
      </c>
    </row>
    <row r="76" ht="27" customFormat="1" customHeight="1" s="190">
      <c r="A76" s="1954" t="n"/>
      <c r="B76" s="1350" t="inlineStr">
        <is>
          <t>其中城市内旅客周转量  (万人公里)</t>
        </is>
      </c>
      <c r="C76" s="1409" t="n">
        <v>67.88</v>
      </c>
      <c r="D76" s="31">
        <f>C76/T76-1</f>
        <v/>
      </c>
      <c r="E76" s="1409" t="n">
        <v>46.5</v>
      </c>
      <c r="F76" s="31">
        <f>E76/V76-1</f>
        <v/>
      </c>
      <c r="G76" s="1290" t="inlineStr">
        <is>
          <t>69.00</t>
        </is>
      </c>
      <c r="H76" s="31">
        <f>G76/X76-1</f>
        <v/>
      </c>
      <c r="I76" s="1409" t="n">
        <v>67.5</v>
      </c>
      <c r="J76" s="31">
        <f>I76/Z76-1</f>
        <v/>
      </c>
      <c r="K76" s="1409" t="n">
        <v>68.25</v>
      </c>
      <c r="L76" s="31">
        <f>K76/AB76-1</f>
      </c>
      <c r="M76" s="1409" t="s">
        <v>76</v>
      </c>
      <c r="N76" s="31">
        <f>M76/AD76-1</f>
      </c>
      <c r="O76" s="1409" t="n">
        <v>73.5</v>
      </c>
      <c r="P76" s="31">
        <f>O76/AF76-1</f>
      </c>
      <c r="Q76" s="1409">
        <f>C76+E76+G76+I76+K76+M76+O76</f>
      </c>
      <c r="R76" s="31">
        <f>Q76/SUM(T76+V76+X76+Z76+AB76+AD76+AF76)-1</f>
      </c>
      <c r="S76" s="1915">
        <f>T76+V76+X76+Z76+AB76+AD76</f>
        <v/>
      </c>
      <c r="T76" s="1409" t="n">
        <v>59.63</v>
      </c>
      <c r="U76" s="31">
        <f>T76/AU76-1</f>
        <v/>
      </c>
      <c r="V76" s="1409" t="n">
        <v>50.85</v>
      </c>
      <c r="W76" s="31">
        <f>V76/AW76-1</f>
        <v/>
      </c>
      <c r="X76" s="1409" t="n">
        <v>68.63</v>
      </c>
      <c r="Y76" s="31">
        <f>X76/AY76-1</f>
        <v/>
      </c>
      <c r="Z76" s="1409" t="n">
        <v>69.75</v>
      </c>
      <c r="AA76" s="31">
        <f>Z76/BA76-1</f>
        <v/>
      </c>
      <c r="AB76" s="1409" t="n">
        <v>73.5</v>
      </c>
      <c r="AC76" s="31">
        <f>AB76/BC76-1</f>
        <v/>
      </c>
      <c r="AD76" s="37" t="inlineStr">
        <is>
          <t>71.10</t>
        </is>
      </c>
      <c r="AE76" s="31">
        <f>AD76/BE76-1</f>
        <v/>
      </c>
      <c r="AF76" s="1409" t="n">
        <v>73.5</v>
      </c>
      <c r="AG76" s="31">
        <f>AF76/BG76-1</f>
        <v/>
      </c>
      <c r="AH76" s="1409" t="n">
        <v>64.73</v>
      </c>
      <c r="AI76" s="31">
        <f>AH76/BI76-1</f>
        <v/>
      </c>
      <c r="AJ76" s="1409" t="n">
        <v>65.7</v>
      </c>
      <c r="AK76" s="31">
        <f>AJ76/BK76-1</f>
        <v/>
      </c>
      <c r="AL76" s="1409" t="n">
        <v>65.25</v>
      </c>
      <c r="AM76" s="31">
        <f>AL76/BM76-1</f>
        <v/>
      </c>
      <c r="AN76" s="1409" t="n">
        <v>63.75</v>
      </c>
      <c r="AO76" s="31">
        <f>AN76/BO76-1</f>
        <v/>
      </c>
      <c r="AP76" s="1409" t="n">
        <v>68.25</v>
      </c>
      <c r="AQ76" s="31">
        <f>AP76/BQ76-1</f>
        <v/>
      </c>
      <c r="AR76" s="1409">
        <f>T76+V76+X76+Z76+AB76+AD76+AF76+AH76+AJ76+AL76+AN76+AP76</f>
      </c>
      <c r="AS76" s="31">
        <f>AR76/(AU76+AW76+AY76+BA76+BC76+BE76+BG76+BI76+BK76+BM76+BO76+BQ76)-1</f>
        <v/>
      </c>
      <c r="AT76" s="1289" t="n"/>
      <c r="AU76" s="1409" t="n">
        <v>63.68</v>
      </c>
      <c r="AV76" s="31" t="n"/>
      <c r="AW76" s="1409" t="n">
        <v>54.75</v>
      </c>
      <c r="AX76" s="31" t="n"/>
      <c r="AY76" s="1409" t="n">
        <v>54.38</v>
      </c>
      <c r="AZ76" s="31" t="n"/>
      <c r="BA76" s="1409" t="n">
        <v>57</v>
      </c>
      <c r="BB76" s="31" t="n"/>
      <c r="BC76" s="1409" t="n">
        <v>60.75</v>
      </c>
      <c r="BD76" s="31" t="n"/>
      <c r="BE76" s="1409" t="n">
        <v>62.25</v>
      </c>
      <c r="BF76" s="31" t="n"/>
      <c r="BG76" s="1409" t="n">
        <v>66.98</v>
      </c>
      <c r="BH76" s="31" t="n"/>
      <c r="BI76" s="1409" t="n">
        <v>62.1</v>
      </c>
      <c r="BJ76" s="31" t="n"/>
      <c r="BK76" s="1409" t="n">
        <v>64.5</v>
      </c>
      <c r="BL76" s="31" t="n"/>
      <c r="BM76" s="1409" t="n">
        <v>63</v>
      </c>
      <c r="BN76" s="32" t="n"/>
      <c r="BO76" s="1409" t="n">
        <v>61.05</v>
      </c>
      <c r="BP76" s="31" t="n"/>
      <c r="BQ76" s="1409" t="n">
        <v>63</v>
      </c>
      <c r="BR76" s="31" t="n"/>
      <c r="BS76" s="1409">
        <f>AU76+AW76+AY76+BA76+BC76+BE76+BG76+BI76+BK76+BM76+BO76+BQ76</f>
        <v/>
      </c>
      <c r="BT76" s="1913" t="n"/>
      <c r="BU76" s="1440" t="n"/>
      <c r="BV76" s="1921" t="n"/>
      <c r="BW76" s="1359" t="n"/>
      <c r="BX76" s="1359" t="n"/>
      <c r="BY76" s="1359" t="n"/>
      <c r="BZ76" s="1359" t="n"/>
      <c r="CA76" s="1359" t="n"/>
      <c r="CB76" s="1359" t="n"/>
      <c r="CC76" s="1359" t="n"/>
      <c r="CD76" s="1359" t="n"/>
      <c r="CE76" s="1359" t="n"/>
      <c r="CF76" s="1359" t="n"/>
      <c r="CG76" s="1359" t="n"/>
      <c r="CH76" s="1289" t="n"/>
    </row>
    <row r="77" customFormat="1" s="190">
      <c r="A77" s="2015" t="n"/>
      <c r="B77" s="2015" t="n"/>
      <c r="D77" s="1452" t="n"/>
      <c r="F77" s="1452" t="n"/>
      <c r="G77" s="1452" t="n"/>
      <c r="H77" s="1452" t="n"/>
      <c r="I77" s="1452" t="n"/>
      <c r="J77" s="1452" t="n"/>
      <c r="K77" s="1452" t="n"/>
      <c r="L77" s="1452" t="n"/>
      <c r="M77" s="1452" t="n"/>
      <c r="N77" s="1452" t="n"/>
      <c r="O77" s="1452" t="n"/>
      <c r="P77" s="1452" t="n"/>
      <c r="R77" s="1452" t="n"/>
      <c r="S77" s="2015" t="n"/>
      <c r="U77" s="1452" t="n"/>
      <c r="W77" s="1452" t="n"/>
      <c r="Y77" s="1452" t="n"/>
      <c r="AA77" s="1452" t="n"/>
      <c r="AC77" s="1452" t="n"/>
      <c r="AE77" s="1452" t="n"/>
      <c r="AG77" s="1452" t="n"/>
      <c r="AI77" s="1452" t="n"/>
      <c r="AK77" s="1452" t="n"/>
      <c r="AM77" s="1452" t="n"/>
      <c r="AO77" s="1452" t="n"/>
      <c r="AQ77" s="1452" t="n"/>
      <c r="AR77" s="1451" t="n"/>
      <c r="AS77" s="1452" t="n"/>
      <c r="AT77" s="1451" t="n"/>
    </row>
  </sheetData>
  <autoFilter ref="A3:CH76"/>
  <mergeCells count="111">
    <mergeCell ref="BD3:BD4"/>
    <mergeCell ref="A61:A64"/>
    <mergeCell ref="L3:L4"/>
    <mergeCell ref="N3:N4"/>
    <mergeCell ref="F3:F4"/>
    <mergeCell ref="BF3:BF4"/>
    <mergeCell ref="X3:X4"/>
    <mergeCell ref="A45:A48"/>
    <mergeCell ref="BH3:BH4"/>
    <mergeCell ref="Z3:Z4"/>
    <mergeCell ref="BZ3:BZ4"/>
    <mergeCell ref="BR3:BR4"/>
    <mergeCell ref="CB3:CB4"/>
    <mergeCell ref="A65:A68"/>
    <mergeCell ref="G3:G4"/>
    <mergeCell ref="I3:I4"/>
    <mergeCell ref="CF3:CF4"/>
    <mergeCell ref="A37:A40"/>
    <mergeCell ref="AG3:AG4"/>
    <mergeCell ref="A17:A20"/>
    <mergeCell ref="AI3:AI4"/>
    <mergeCell ref="A53:A56"/>
    <mergeCell ref="AS3:AS4"/>
    <mergeCell ref="AU3:AU4"/>
    <mergeCell ref="BE3:BE4"/>
    <mergeCell ref="BF1:BF2"/>
    <mergeCell ref="O3:O4"/>
    <mergeCell ref="AY3:AY4"/>
    <mergeCell ref="Q3:Q4"/>
    <mergeCell ref="BS3:BS4"/>
    <mergeCell ref="A49:A52"/>
    <mergeCell ref="BM3:BM4"/>
    <mergeCell ref="BJ1:BJ2"/>
    <mergeCell ref="CE3:CE4"/>
    <mergeCell ref="BL1:BL2"/>
    <mergeCell ref="CG3:CG4"/>
    <mergeCell ref="B3:B4"/>
    <mergeCell ref="BN3:BN4"/>
    <mergeCell ref="BP3:BP4"/>
    <mergeCell ref="AJ3:AJ4"/>
    <mergeCell ref="AL3:AL4"/>
    <mergeCell ref="A21:A24"/>
    <mergeCell ref="D3:D4"/>
    <mergeCell ref="AX3:AX4"/>
    <mergeCell ref="AZ3:AZ4"/>
    <mergeCell ref="T3:T4"/>
    <mergeCell ref="BV3:BV4"/>
    <mergeCell ref="BX3:BX4"/>
    <mergeCell ref="A57:A60"/>
    <mergeCell ref="K3:K4"/>
    <mergeCell ref="C3:C4"/>
    <mergeCell ref="E3:E4"/>
    <mergeCell ref="BG3:BG4"/>
    <mergeCell ref="Y3:Y4"/>
    <mergeCell ref="AC3:AC4"/>
    <mergeCell ref="AE3:AE4"/>
    <mergeCell ref="AO3:AO4"/>
    <mergeCell ref="A69:A72"/>
    <mergeCell ref="BY3:BY4"/>
    <mergeCell ref="AQ3:AQ4"/>
    <mergeCell ref="A25:A28"/>
    <mergeCell ref="BI3:BI4"/>
    <mergeCell ref="BK3:BK4"/>
    <mergeCell ref="BB1:BB2"/>
    <mergeCell ref="BD1:BD2"/>
    <mergeCell ref="M3:M4"/>
    <mergeCell ref="CA3:CA4"/>
    <mergeCell ref="BH1:BH2"/>
    <mergeCell ref="P3:P4"/>
    <mergeCell ref="R3:R4"/>
    <mergeCell ref="H3:H4"/>
    <mergeCell ref="J3:J4"/>
    <mergeCell ref="A29:A32"/>
    <mergeCell ref="BJ3:BJ4"/>
    <mergeCell ref="AB3:AB4"/>
    <mergeCell ref="A1:B2"/>
    <mergeCell ref="BL3:BL4"/>
    <mergeCell ref="AD3:AD4"/>
    <mergeCell ref="CD3:CD4"/>
    <mergeCell ref="A13:A16"/>
    <mergeCell ref="AF3:AF4"/>
    <mergeCell ref="AH3:AH4"/>
    <mergeCell ref="CH3:CH4"/>
    <mergeCell ref="A73:A76"/>
    <mergeCell ref="AV3:AV4"/>
    <mergeCell ref="AK3:AK4"/>
    <mergeCell ref="AW3:AW4"/>
    <mergeCell ref="BT3:BT4"/>
    <mergeCell ref="A3:A4"/>
    <mergeCell ref="BA3:BA4"/>
    <mergeCell ref="A41:A44"/>
    <mergeCell ref="BC3:BC4"/>
    <mergeCell ref="U3:U4"/>
    <mergeCell ref="W3:W4"/>
    <mergeCell ref="BW3:BW4"/>
    <mergeCell ref="A33:A36"/>
    <mergeCell ref="BO3:BO4"/>
    <mergeCell ref="BQ3:BQ4"/>
    <mergeCell ref="AA3:AA4"/>
    <mergeCell ref="CC3:CC4"/>
    <mergeCell ref="AM3:AM4"/>
    <mergeCell ref="A5:A8"/>
    <mergeCell ref="AV1:AV2"/>
    <mergeCell ref="AX1:AX2"/>
    <mergeCell ref="AZ1:AZ2"/>
    <mergeCell ref="A9:A12"/>
    <mergeCell ref="V3:V4"/>
    <mergeCell ref="AN3:AN4"/>
    <mergeCell ref="AP3:AP4"/>
    <mergeCell ref="AR3:AR4"/>
    <mergeCell ref="BB3:BB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H77"/>
  <sheetViews>
    <sheetView topLeftCell="A7" workbookViewId="0">
      <pane xSplit="2" topLeftCell="K1" activePane="topRight" state="frozen"/>
      <selection pane="topRight" activeCell="S31" sqref="S31"/>
    </sheetView>
  </sheetViews>
  <sheetFormatPr baseColWidth="8" defaultColWidth="9" defaultRowHeight="14.4"/>
  <cols>
    <col min="1" max="1" customWidth="true" style="137" width="6.21875"/>
    <col min="2" max="2" customWidth="true" style="1319" width="34.0"/>
    <col min="3" max="3" customWidth="true" style="141" width="11.0"/>
    <col min="4" max="4" customWidth="true" hidden="true" style="142" width="10.88671875"/>
    <col min="5" max="5" customWidth="true" style="141" width="11.0"/>
    <col min="6" max="6" customWidth="true" hidden="true" style="142" width="12.0"/>
    <col min="7" max="7" customWidth="true" style="142" width="11.0"/>
    <col min="8" max="8" customWidth="true" hidden="true" style="142" width="11.33203125"/>
    <col min="9" max="9" customWidth="true" style="142" width="11.0"/>
    <col min="10" max="10" customWidth="true" hidden="true" style="142" width="10.44140625"/>
    <col min="11" max="16" customWidth="true" style="142" width="12.0"/>
    <col min="17" max="17" customWidth="true" style="141" width="18.0"/>
    <col min="18" max="18" customWidth="true" style="142" width="29.0"/>
    <col min="19" max="19" customWidth="true" style="1320" width="28.0"/>
    <col min="20" max="20" customWidth="true" style="141" width="11.0"/>
    <col min="21" max="21" customWidth="true" style="142" width="13.0"/>
    <col min="22" max="22" customWidth="true" style="141" width="11.0"/>
    <col min="23" max="23" customWidth="true" style="142" width="13.0"/>
    <col min="24" max="24" customWidth="true" style="141" width="11.0"/>
    <col min="25" max="25" customWidth="true" style="142" width="13.0"/>
    <col min="26" max="26" customWidth="true" style="141" width="11.0"/>
    <col min="27" max="27" customWidth="true" style="142" width="13.0"/>
    <col min="28" max="28" customWidth="true" style="141" width="11.0"/>
    <col min="29" max="29" customWidth="true" style="142" width="14.0"/>
    <col min="30" max="30" customWidth="true" style="141" width="11.0"/>
    <col min="31" max="31" customWidth="true" style="142" width="14.0"/>
    <col min="32" max="32" customWidth="true" style="141" width="11.0"/>
    <col min="33" max="33" customWidth="true" style="142" width="14.0"/>
    <col min="34" max="34" customWidth="true" style="141" width="11.0"/>
    <col min="35" max="35" customWidth="true" style="142" width="14.0"/>
    <col min="36" max="36" customWidth="true" style="141" width="11.0"/>
    <col min="37" max="37" customWidth="true" style="142" width="14.0"/>
    <col min="38" max="38" customWidth="true" style="141" width="11.0"/>
    <col min="39" max="39" customWidth="true" style="142" width="14.0"/>
    <col min="40" max="40" customWidth="true" style="141" width="11.0"/>
    <col min="41" max="41" customWidth="true" style="142" width="14.0"/>
    <col min="42" max="42" customWidth="true" style="141" width="11.0"/>
    <col min="43" max="43" customWidth="true" style="142" width="14.0"/>
    <col min="44" max="44" customWidth="true" style="141" width="42.0"/>
    <col min="45" max="45" customWidth="true" style="142" width="42.0"/>
    <col min="46" max="46" customWidth="true" style="1321" width="11.88671875"/>
    <col min="47" max="47" customWidth="true" style="860" width="11.0"/>
    <col min="48" max="48" customWidth="true" style="860" width="14.0"/>
    <col min="49" max="49" customWidth="true" style="860" width="11.0"/>
    <col min="50" max="50" customWidth="true" style="860" width="14.0"/>
    <col min="51" max="51" customWidth="true" style="860" width="11.0"/>
    <col min="52" max="52" customWidth="true" style="860" width="14.0"/>
    <col min="53" max="53" customWidth="true" style="860" width="11.0"/>
    <col min="54" max="54" customWidth="true" style="860" width="14.0"/>
    <col min="55" max="55" customWidth="true" style="860" width="11.0"/>
    <col min="56" max="56" customWidth="true" style="860" width="14.0"/>
    <col min="57" max="57" customWidth="true" style="860" width="11.0"/>
    <col min="58" max="58" customWidth="true" style="860" width="14.0"/>
    <col min="59" max="59" customWidth="true" style="860" width="11.0"/>
    <col min="60" max="60" customWidth="true" style="860" width="14.0"/>
    <col min="61" max="61" customWidth="true" style="860" width="11.0"/>
    <col min="62" max="62" customWidth="true" style="860" width="14.0"/>
    <col min="63" max="63" customWidth="true" style="21" width="11.0"/>
    <col min="64" max="64" customWidth="true" style="21" width="14.0"/>
    <col min="65" max="65" customWidth="true" style="21" width="11.0"/>
    <col min="66" max="66" customWidth="true" style="21" width="14.0"/>
    <col min="67" max="67" customWidth="true" style="21" width="11.0"/>
    <col min="68" max="68" customWidth="true" style="21" width="14.0"/>
    <col min="69" max="69" customWidth="true" style="860" width="11.0"/>
    <col min="70" max="70" customWidth="true" style="860" width="14.0"/>
    <col min="71" max="71" customWidth="true" style="21" width="42.0"/>
    <col min="72" max="72" customWidth="true" style="21" width="14.0"/>
    <col min="73" max="73" customWidth="true" style="860" width="14.0"/>
    <col min="74" max="74" customWidth="true" style="21" width="11.0"/>
    <col min="75" max="75" customWidth="true" style="21" width="11.0"/>
    <col min="76" max="76" customWidth="true" style="21" width="11.0"/>
    <col min="77" max="77" customWidth="true" style="21" width="11.0"/>
    <col min="78" max="78" customWidth="true" style="21" width="11.0"/>
    <col min="79" max="79" customWidth="true" style="860" width="11.0"/>
    <col min="80" max="80" customWidth="true" style="860" width="11.0"/>
    <col min="81" max="81" customWidth="true" style="860" width="11.0"/>
    <col min="82" max="82" customWidth="true" style="21" width="11.0"/>
    <col min="83" max="83" customWidth="true" style="860" width="11.0"/>
    <col min="84" max="84" customWidth="true" style="860" width="11.0"/>
    <col min="85" max="85" customWidth="true" style="860" width="11.0"/>
    <col min="86" max="86" customWidth="true" style="21" width="42.0"/>
    <col min="87" max="16384" customWidth="true" style="860" width="9.0"/>
  </cols>
  <sheetData>
    <row r="1" ht="25.8" customHeight="1" s="21">
      <c r="A1" s="1892" t="inlineStr">
        <is>
          <t>巡游出租客运量</t>
        </is>
      </c>
      <c r="C1" s="2013" t="n"/>
      <c r="D1" s="1894" t="n"/>
      <c r="E1" s="2013" t="n"/>
      <c r="F1" s="1894" t="n"/>
      <c r="G1" s="1894" t="n"/>
      <c r="H1" s="1894" t="n"/>
      <c r="I1" s="1894" t="n"/>
      <c r="J1" s="1894" t="n"/>
      <c r="K1" s="1894" t="n"/>
      <c r="L1" s="1894" t="n"/>
      <c r="M1" s="1894" t="n"/>
      <c r="N1" s="1894" t="n"/>
      <c r="O1" s="1894" t="n"/>
      <c r="P1" s="1894" t="n"/>
      <c r="Q1" s="2013" t="n"/>
      <c r="R1" s="1894" t="n"/>
      <c r="S1" s="1922" t="n"/>
      <c r="T1" s="2013" t="n"/>
      <c r="U1" s="1894" t="n"/>
      <c r="V1" s="2013" t="n"/>
      <c r="W1" s="1894" t="n"/>
      <c r="X1" s="2013" t="n"/>
      <c r="Y1" s="1894" t="n"/>
      <c r="Z1" s="2013" t="n"/>
      <c r="AA1" s="1894" t="n"/>
      <c r="AB1" s="2013" t="n"/>
      <c r="AC1" s="1894" t="n"/>
      <c r="AD1" s="2013" t="n"/>
      <c r="AE1" s="1894" t="n"/>
      <c r="AF1" s="2013" t="n"/>
      <c r="AG1" s="1894" t="n"/>
      <c r="AH1" s="2013" t="n"/>
      <c r="AI1" s="1894" t="n"/>
      <c r="AJ1" s="2013" t="n"/>
      <c r="AK1" s="1894" t="n"/>
      <c r="AL1" s="2013" t="n"/>
      <c r="AM1" s="1894" t="n"/>
      <c r="AN1" s="2013" t="n"/>
      <c r="AO1" s="1894" t="n"/>
      <c r="AP1" s="2013" t="n"/>
      <c r="AQ1" s="1894" t="n"/>
      <c r="AR1" s="2013" t="n"/>
      <c r="AS1" s="1894" t="n"/>
      <c r="AT1" s="1896" t="n"/>
      <c r="AV1" s="8" t="n"/>
      <c r="AX1" s="8" t="n"/>
      <c r="AZ1" s="8" t="n"/>
      <c r="BB1" s="8" t="n"/>
      <c r="BD1" s="8" t="n"/>
      <c r="BF1" s="8" t="n"/>
      <c r="BH1" s="8" t="n"/>
      <c r="BJ1" s="8" t="n"/>
      <c r="BL1" s="8" t="n"/>
    </row>
    <row r="2" ht="21" customHeight="1" s="21">
      <c r="A2" s="2035" t="n"/>
      <c r="B2" s="2035" t="n"/>
      <c r="C2" s="2013" t="n"/>
      <c r="D2" s="1894" t="n"/>
      <c r="E2" s="2013" t="n"/>
      <c r="F2" s="1894" t="n"/>
      <c r="G2" s="1894" t="n"/>
      <c r="H2" s="1894" t="n"/>
      <c r="I2" s="1894" t="n"/>
      <c r="J2" s="1894" t="n"/>
      <c r="K2" s="1894" t="n"/>
      <c r="L2" s="1894" t="n"/>
      <c r="M2" s="1894" t="n"/>
      <c r="N2" s="1894" t="n"/>
      <c r="O2" s="1894" t="n"/>
      <c r="P2" s="1894" t="n"/>
      <c r="Q2" s="2013" t="n"/>
      <c r="R2" s="1894" t="n"/>
      <c r="S2" s="1922" t="n"/>
      <c r="T2" s="2013" t="n"/>
      <c r="U2" s="1894" t="n"/>
      <c r="V2" s="2013" t="n"/>
      <c r="W2" s="1894" t="n"/>
      <c r="X2" s="2013" t="n"/>
      <c r="Y2" s="1894" t="n"/>
      <c r="Z2" s="2013" t="n"/>
      <c r="AA2" s="1894" t="n"/>
      <c r="AB2" s="2013" t="n"/>
      <c r="AC2" s="1894" t="n"/>
      <c r="AD2" s="2013" t="n"/>
      <c r="AE2" s="1894" t="n"/>
      <c r="AF2" s="2013" t="n"/>
      <c r="AG2" s="1894" t="n"/>
      <c r="AH2" s="2013" t="n"/>
      <c r="AI2" s="1894" t="n"/>
      <c r="AJ2" s="2013" t="n"/>
      <c r="AK2" s="1894" t="n"/>
      <c r="AL2" s="2013" t="n"/>
      <c r="AM2" s="1894" t="n"/>
      <c r="AN2" s="2013" t="n"/>
      <c r="AO2" s="1894" t="n"/>
      <c r="AP2" s="2013" t="n"/>
      <c r="AQ2" s="1894" t="n"/>
      <c r="AR2" s="2013" t="n"/>
      <c r="AS2" s="1894" t="n"/>
      <c r="AT2" s="1896" t="n"/>
    </row>
    <row r="3" ht="24" customHeight="1" s="21">
      <c r="A3" s="1343" t="inlineStr">
        <is>
          <t>地区 名称</t>
        </is>
      </c>
      <c r="B3" s="1923" t="inlineStr">
        <is>
          <t>指标</t>
        </is>
      </c>
      <c r="C3" s="2083" t="n">
        <v>46023</v>
      </c>
      <c r="D3" s="1897" t="inlineStr">
        <is>
          <t>1月与去年同比</t>
        </is>
      </c>
      <c r="E3" s="2083" t="n">
        <v>46054</v>
      </c>
      <c r="F3" s="1897" t="inlineStr">
        <is>
          <t>2月与去年同比</t>
        </is>
      </c>
      <c r="G3" s="2078" t="n">
        <v>46082</v>
      </c>
      <c r="H3" s="1897" t="inlineStr">
        <is>
          <t>3月与去年同比</t>
        </is>
      </c>
      <c r="I3" s="2078" t="n">
        <v>46113</v>
      </c>
      <c r="J3" s="1897" t="inlineStr">
        <is>
          <t>4月与去年同比</t>
        </is>
      </c>
      <c r="K3" s="2363" t="n">
        <v>46143.0</v>
      </c>
      <c r="L3" s="1897" t="s">
        <v>0</v>
      </c>
      <c r="M3" s="2364" t="n">
        <v>46174.0</v>
      </c>
      <c r="N3" s="1897" t="s">
        <v>1</v>
      </c>
      <c r="O3" s="2365" t="n">
        <v>46204.0</v>
      </c>
      <c r="P3" s="1897" t="s">
        <v>2</v>
      </c>
      <c r="Q3" s="1925" t="inlineStr">
        <is>
          <t>2026年累计</t>
        </is>
      </c>
      <c r="R3" s="1926" t="inlineStr">
        <is>
          <t>累计与去年同比</t>
        </is>
      </c>
      <c r="S3" s="1927" t="n"/>
      <c r="T3" s="1928" t="inlineStr">
        <is>
          <t>2025年1月</t>
        </is>
      </c>
      <c r="U3" s="1897" t="inlineStr">
        <is>
          <t>1月与去年同比</t>
        </is>
      </c>
      <c r="V3" s="1928" t="inlineStr">
        <is>
          <t>2025年2月</t>
        </is>
      </c>
      <c r="W3" s="1897" t="inlineStr">
        <is>
          <t>2月与去年同比</t>
        </is>
      </c>
      <c r="X3" s="2083" t="n">
        <v>45717</v>
      </c>
      <c r="Y3" s="1897" t="inlineStr">
        <is>
          <t>3月与去年同比</t>
        </is>
      </c>
      <c r="Z3" s="2083" t="n">
        <v>45748</v>
      </c>
      <c r="AA3" s="1897" t="inlineStr">
        <is>
          <t>4月与去年同比</t>
        </is>
      </c>
      <c r="AB3" s="2083" t="n">
        <v>45778</v>
      </c>
      <c r="AC3" s="1897" t="inlineStr">
        <is>
          <t>5月与去年同比</t>
        </is>
      </c>
      <c r="AD3" s="2083" t="n">
        <v>45809</v>
      </c>
      <c r="AE3" s="1897" t="inlineStr">
        <is>
          <t>6月与去年同比</t>
        </is>
      </c>
      <c r="AF3" s="2056" t="n">
        <v>45839</v>
      </c>
      <c r="AG3" s="1900" t="inlineStr">
        <is>
          <t>7月与去年同比</t>
        </is>
      </c>
      <c r="AH3" s="2056" t="n">
        <v>45870</v>
      </c>
      <c r="AI3" s="1900" t="inlineStr">
        <is>
          <t>8月与去年同比</t>
        </is>
      </c>
      <c r="AJ3" s="2056" t="n">
        <v>45901</v>
      </c>
      <c r="AK3" s="1900" t="inlineStr">
        <is>
          <t>9月与去年同比</t>
        </is>
      </c>
      <c r="AL3" s="2056" t="n">
        <v>45931</v>
      </c>
      <c r="AM3" s="1900" t="inlineStr">
        <is>
          <t>10月与去年同比</t>
        </is>
      </c>
      <c r="AN3" s="2056" t="n">
        <v>45962</v>
      </c>
      <c r="AO3" s="1900" t="inlineStr">
        <is>
          <t>11月与去年同比</t>
        </is>
      </c>
      <c r="AP3" s="2056" t="n">
        <v>45992</v>
      </c>
      <c r="AQ3" s="1900" t="inlineStr">
        <is>
          <t>12月与去年同比</t>
        </is>
      </c>
      <c r="AR3" s="1929" t="inlineStr">
        <is>
          <t>累计</t>
        </is>
      </c>
      <c r="AS3" s="1397" t="inlineStr">
        <is>
          <t>累计同比</t>
        </is>
      </c>
      <c r="AU3" s="1396" t="inlineStr">
        <is>
          <t>2024年1月</t>
        </is>
      </c>
      <c r="AV3" s="1345" t="inlineStr">
        <is>
          <t>1月与去年同比</t>
        </is>
      </c>
      <c r="AW3" s="897" t="inlineStr">
        <is>
          <t>2024年2月</t>
        </is>
      </c>
      <c r="AX3" s="1345" t="inlineStr">
        <is>
          <t>2月与去年同比</t>
        </is>
      </c>
      <c r="AY3" s="897" t="inlineStr">
        <is>
          <t>2024年3月</t>
        </is>
      </c>
      <c r="AZ3" s="1345" t="inlineStr">
        <is>
          <t>3月与去年同比</t>
        </is>
      </c>
      <c r="BA3" s="897" t="inlineStr">
        <is>
          <t>2024年4月</t>
        </is>
      </c>
      <c r="BB3" s="1345" t="inlineStr">
        <is>
          <t>4月与去年同比</t>
        </is>
      </c>
      <c r="BC3" s="897" t="inlineStr">
        <is>
          <t>2024年5月</t>
        </is>
      </c>
      <c r="BD3" s="1345" t="inlineStr">
        <is>
          <t>5月与去年同比</t>
        </is>
      </c>
      <c r="BE3" s="897" t="inlineStr">
        <is>
          <t>2024年6月</t>
        </is>
      </c>
      <c r="BF3" s="1345" t="inlineStr">
        <is>
          <t>6月与去年同比</t>
        </is>
      </c>
      <c r="BG3" s="897" t="inlineStr">
        <is>
          <t>2024年7月</t>
        </is>
      </c>
      <c r="BH3" s="1345" t="inlineStr">
        <is>
          <t>7月与去年同比</t>
        </is>
      </c>
      <c r="BI3" s="897" t="inlineStr">
        <is>
          <t>2024年8月</t>
        </is>
      </c>
      <c r="BJ3" s="1345" t="inlineStr">
        <is>
          <t>8月与去年同比</t>
        </is>
      </c>
      <c r="BK3" s="897" t="inlineStr">
        <is>
          <t>2024年9月</t>
        </is>
      </c>
      <c r="BL3" s="1345" t="inlineStr">
        <is>
          <t>9月与去年同比</t>
        </is>
      </c>
      <c r="BM3" s="897" t="inlineStr">
        <is>
          <t>2024年10月</t>
        </is>
      </c>
      <c r="BN3" s="1345" t="inlineStr">
        <is>
          <t>10月与去年同比</t>
        </is>
      </c>
      <c r="BO3" s="897" t="inlineStr">
        <is>
          <t>2024年11月</t>
        </is>
      </c>
      <c r="BP3" s="1345" t="inlineStr">
        <is>
          <t>11月与去年同比</t>
        </is>
      </c>
      <c r="BQ3" s="897" t="inlineStr">
        <is>
          <t>2024年12月</t>
        </is>
      </c>
      <c r="BR3" s="1345" t="inlineStr">
        <is>
          <t>12月与去年同比</t>
        </is>
      </c>
      <c r="BS3" s="1345" t="inlineStr">
        <is>
          <t>累计</t>
        </is>
      </c>
      <c r="BT3" s="1345" t="inlineStr">
        <is>
          <t>累计同比</t>
        </is>
      </c>
      <c r="BU3" s="1348" t="n"/>
      <c r="BV3" s="897" t="inlineStr">
        <is>
          <t>2023年1月</t>
        </is>
      </c>
      <c r="BW3" s="897" t="inlineStr">
        <is>
          <t>2023年2月</t>
        </is>
      </c>
      <c r="BX3" s="897" t="inlineStr">
        <is>
          <t>2023年3月</t>
        </is>
      </c>
      <c r="BY3" s="897" t="inlineStr">
        <is>
          <t>2023年4月</t>
        </is>
      </c>
      <c r="BZ3" s="897" t="inlineStr">
        <is>
          <t>2023年5月</t>
        </is>
      </c>
      <c r="CA3" s="897" t="inlineStr">
        <is>
          <t>2023年6月</t>
        </is>
      </c>
      <c r="CB3" s="897" t="inlineStr">
        <is>
          <t>2023年7月</t>
        </is>
      </c>
      <c r="CC3" s="897" t="inlineStr">
        <is>
          <t>2023年8月</t>
        </is>
      </c>
      <c r="CD3" s="897" t="inlineStr">
        <is>
          <t>2023年9月</t>
        </is>
      </c>
      <c r="CE3" s="897" t="inlineStr">
        <is>
          <t>2023年10月</t>
        </is>
      </c>
      <c r="CF3" s="897" t="inlineStr">
        <is>
          <t>2023年11月</t>
        </is>
      </c>
      <c r="CG3" s="897" t="inlineStr">
        <is>
          <t>2023年12月</t>
        </is>
      </c>
      <c r="CH3" s="1345" t="inlineStr">
        <is>
          <t>累计</t>
        </is>
      </c>
    </row>
    <row r="4" ht="27" customHeight="1" s="21">
      <c r="A4" s="2079" t="n"/>
      <c r="B4" s="1978" t="n"/>
      <c r="C4" s="1954" t="n"/>
      <c r="D4" s="2080" t="n"/>
      <c r="E4" s="1954" t="n"/>
      <c r="F4" s="2080" t="n"/>
      <c r="G4" s="2003" t="n"/>
      <c r="H4" s="2080" t="n"/>
      <c r="I4" s="2003" t="n"/>
      <c r="J4" s="2080" t="n"/>
      <c r="K4" s="2003" t="n"/>
      <c r="L4" s="2003" t="n"/>
      <c r="M4" s="2003" t="n"/>
      <c r="N4" s="2003" t="n"/>
      <c r="O4" s="2003" t="n"/>
      <c r="P4" s="2003" t="n"/>
      <c r="Q4" s="1954" t="n"/>
      <c r="R4" s="2080" t="n"/>
      <c r="S4" s="1930" t="n"/>
      <c r="T4" s="1954" t="n"/>
      <c r="U4" s="2080" t="n"/>
      <c r="V4" s="1954" t="n"/>
      <c r="W4" s="2080" t="n"/>
      <c r="X4" s="1954" t="n"/>
      <c r="Y4" s="2080" t="n"/>
      <c r="Z4" s="1954" t="n"/>
      <c r="AA4" s="2080" t="n"/>
      <c r="AB4" s="1954" t="n"/>
      <c r="AC4" s="2080" t="n"/>
      <c r="AD4" s="1954" t="n"/>
      <c r="AE4" s="2080" t="n"/>
      <c r="AF4" s="1954" t="n"/>
      <c r="AG4" s="2080" t="n"/>
      <c r="AH4" s="1954" t="n"/>
      <c r="AI4" s="2080" t="n"/>
      <c r="AJ4" s="1954" t="n"/>
      <c r="AK4" s="2080" t="n"/>
      <c r="AL4" s="1954" t="n"/>
      <c r="AM4" s="2080" t="n"/>
      <c r="AN4" s="1954" t="n"/>
      <c r="AO4" s="2080" t="n"/>
      <c r="AP4" s="1954" t="n"/>
      <c r="AQ4" s="2080" t="n"/>
      <c r="AR4" s="2003" t="n"/>
      <c r="AS4" s="2031" t="n"/>
      <c r="AU4" s="1954" t="n"/>
      <c r="AV4" s="2080" t="n"/>
      <c r="AW4" s="1954" t="n"/>
      <c r="AX4" s="2080" t="n"/>
      <c r="AY4" s="1954" t="n"/>
      <c r="AZ4" s="2080" t="n"/>
      <c r="BA4" s="1954" t="n"/>
      <c r="BB4" s="2080" t="n"/>
      <c r="BC4" s="1954" t="n"/>
      <c r="BD4" s="2080" t="n"/>
      <c r="BE4" s="1954" t="n"/>
      <c r="BF4" s="2080" t="n"/>
      <c r="BG4" s="1954" t="n"/>
      <c r="BH4" s="2080" t="n"/>
      <c r="BI4" s="1954" t="n"/>
      <c r="BJ4" s="2080" t="n"/>
      <c r="BK4" s="1954" t="n"/>
      <c r="BL4" s="2080" t="n"/>
      <c r="BM4" s="1954" t="n"/>
      <c r="BN4" s="2080" t="n"/>
      <c r="BO4" s="1954" t="n"/>
      <c r="BP4" s="2080" t="n"/>
      <c r="BQ4" s="1954" t="n"/>
      <c r="BR4" s="2080" t="n"/>
      <c r="BS4" s="2003" t="n"/>
      <c r="BT4" s="2080" t="n"/>
      <c r="BU4" s="1348" t="n"/>
      <c r="BV4" s="1954" t="n"/>
      <c r="BW4" s="1954" t="n"/>
      <c r="BX4" s="1954" t="n"/>
      <c r="BY4" s="1954" t="n"/>
      <c r="BZ4" s="1954" t="n"/>
      <c r="CA4" s="1954" t="n"/>
      <c r="CB4" s="1954" t="n"/>
      <c r="CC4" s="1954" t="n"/>
      <c r="CD4" s="1954" t="n"/>
      <c r="CE4" s="1954" t="n"/>
      <c r="CF4" s="1954" t="n"/>
      <c r="CG4" s="1954" t="n"/>
      <c r="CH4" s="2003" t="n"/>
    </row>
    <row r="5" ht="27" customFormat="1" customHeight="1" s="137">
      <c r="A5" s="1349" t="inlineStr">
        <is>
          <t>全省</t>
        </is>
      </c>
      <c r="B5" s="1931" t="inlineStr">
        <is>
          <t>客运量              （万人次）</t>
        </is>
      </c>
      <c r="C5" s="1915">
        <f>C9+C13+C17+C21+C25+C29+C33+C37+C41+C45+C49+C53+C57+C61+C65+C69+C73</f>
        <v/>
      </c>
      <c r="D5" s="31">
        <f>C5/T5-1</f>
        <v/>
      </c>
      <c r="E5" s="1915">
        <f>E9+E13+E17+E21+E25+E29+E33+E37+E41+E45+E49+E53+E57+E61+E65+E69+E73</f>
        <v/>
      </c>
      <c r="F5" s="31">
        <f>E5/V5-1</f>
        <v/>
      </c>
      <c r="G5" s="1915">
        <f>G9+G13+G17+G21+G25+G29+G33+G37+G41+G45+G49+G53+G57+G61+G65+G69+G73</f>
        <v/>
      </c>
      <c r="H5" s="31">
        <f>G5/X5-1</f>
        <v/>
      </c>
      <c r="I5" s="1915">
        <f>I9+I13+I17+I21+I25+I29+I33+I37+I41+I45+I49+I53+I57+I61+I65+I69+I73</f>
        <v/>
      </c>
      <c r="J5" s="31">
        <f>I5/Z5-1</f>
        <v/>
      </c>
      <c r="K5" s="2366">
        <f>K9+K13+K17+K21+K25+K29+K33+K37+K41+K45+K49+K53+K57+K61+K65+K69+K73</f>
      </c>
      <c r="L5" s="31">
        <f>K5/AB5-1</f>
      </c>
      <c r="M5" s="2367">
        <f>M9+M13+M17+M21+M25+M29+M33+M37+M41+M45+M49+M53+M57+M61+M65+M69+M73</f>
      </c>
      <c r="N5" s="31">
        <f>M5/AD5-1</f>
      </c>
      <c r="O5" s="2368">
        <f>O9+O13+O17+O21+O25+O29+O33+O37+O41+O45+O49+O53+O57+O61+O65+O69+O73</f>
      </c>
      <c r="P5" s="31">
        <f>O5/AF5-1</f>
      </c>
      <c r="Q5" s="2016">
        <f>C5+E5+G5+I5+K5+M5+O5</f>
      </c>
      <c r="R5" s="102">
        <f>Q5/SUM(T5+V5+X5+Z5+AB5+AD5+AF5)-1</f>
      </c>
      <c r="S5" s="1409">
        <f>T5+V5+X5+Z5+AB5+AD5</f>
        <v/>
      </c>
      <c r="T5" s="1915">
        <f>T9+T13+T17+T21+T25+T29+T33+T37+T41+T45+T49+T53+T57+T61+T65+T69+T73</f>
        <v/>
      </c>
      <c r="U5" s="31">
        <f>T5/AU5-1</f>
        <v/>
      </c>
      <c r="V5" s="1915">
        <f>V9+V13+V17+V21+V25+V29+V33+V37+V41+V45+V49+V53+V57+V61+V65+V69+V73</f>
        <v/>
      </c>
      <c r="W5" s="31">
        <f>V5/AW5-1</f>
        <v/>
      </c>
      <c r="X5" s="1915">
        <f>X9+X13+X17+X21+X25+X29+X33+X37+X41+X45+X49+X53+X57+X61+X65+X69+X73</f>
        <v/>
      </c>
      <c r="Y5" s="31">
        <f>X5/AY5-1</f>
        <v/>
      </c>
      <c r="Z5" s="1915">
        <f>Z9+Z13+Z17+Z21+Z25+Z29+Z33+Z37+Z41+Z45+Z49+Z53+Z57+Z61+Z65+Z69+Z73</f>
        <v/>
      </c>
      <c r="AA5" s="31">
        <f>Z5/BA5-1</f>
        <v/>
      </c>
      <c r="AB5" s="1915">
        <f>AB9+AB13+AB17+AB21+AB25+AB29+AB33+AB37+AB41+AB45+AB49+AB53+AB57+AB61+AB65+AB69+AB73</f>
        <v/>
      </c>
      <c r="AC5" s="31">
        <f>AB5/BC5-1</f>
        <v/>
      </c>
      <c r="AD5" s="1915">
        <f>AD9+AD13+AD17+AD21+AD25+AD29+AD33+AD37+AD41+AD45+AD49+AD53+AD57+AD61+AD65+AD69+AD73</f>
        <v/>
      </c>
      <c r="AE5" s="31">
        <f>AD5/BE5-1</f>
        <v/>
      </c>
      <c r="AF5" s="1915">
        <f>AF9+AF13+AF17+AF21+AF25+AF29+AF33+AF37+AF41+AF45+AF49+AF53+AF57+AF61+AF65+AF69+AF73</f>
        <v/>
      </c>
      <c r="AG5" s="31">
        <f>AF5/BG5-1</f>
        <v/>
      </c>
      <c r="AH5" s="1915">
        <f>AH9+AH13+AH17+AH21+AH25+AH29+AH33+AH37+AH41+AH45+AH49+AH53+AH57+AH61+AH65+AH69+AH73</f>
        <v/>
      </c>
      <c r="AI5" s="31">
        <f>AH5/BI5-1</f>
        <v/>
      </c>
      <c r="AJ5" s="1915">
        <f>AJ9+AJ13+AJ17+AJ21+AJ25+AJ29+AJ33+AJ37+AJ41+AJ45+AJ49+AJ53+AJ57+AJ61+AJ65+AJ69+AJ73</f>
        <v/>
      </c>
      <c r="AK5" s="31">
        <f>AJ5/BK5-1</f>
        <v/>
      </c>
      <c r="AL5" s="1915">
        <f>AL9+AL13+AL17+AL21+AL25+AL29+AL33+AL37+AL41+AL45+AL49+AL53+AL57+AL61+AL65+AL69+AL73</f>
        <v/>
      </c>
      <c r="AM5" s="31">
        <f>AL5/BM5-1</f>
        <v/>
      </c>
      <c r="AN5" s="1915">
        <f>AN9+AN13+AN17+AN21+AN25+AN29+AN33+AN37+AN41+AN45+AN49+AN53+AN57+AN61+AN65+AN69+AN73</f>
        <v/>
      </c>
      <c r="AO5" s="31">
        <f>AN5/BO5-1</f>
        <v/>
      </c>
      <c r="AP5" s="1915">
        <f>AP9+AP13+AP17+AP21+AP25+AP29+AP33+AP37+AP41+AP45+AP49+AP53+AP57+AP61+AP65+AP69+AP73</f>
        <v/>
      </c>
      <c r="AQ5" s="31">
        <f>AP5/BQ5-1</f>
        <v/>
      </c>
      <c r="AR5" s="1409">
        <f>T5+V5+X5+Z5+AB5+AD5+AF5+AH5+AJ5+AL5+AN5+AP5</f>
      </c>
      <c r="AS5" s="31">
        <f>AR5/(AU5+AW5+AY5+BA5+BC5+BE5+BG5+BI5+BK5+BM5+BO5+BQ5)-1</f>
        <v/>
      </c>
      <c r="AT5" s="1932" t="n"/>
      <c r="AU5" s="1915">
        <f>AU9+AU13+AU17+AU21+AU25+AU29+AU33+AU37+AU41+AU45+AU49+AU53+AU57+AU61+AU65+AU69+AU73</f>
        <v/>
      </c>
      <c r="AV5" s="32">
        <f>AU5/BV5-1</f>
        <v/>
      </c>
      <c r="AW5" s="1915">
        <f>AW9+AW13+AW17+AW21+AW25+AW29+AW33+AW37+AW41+AW45+AW49+AW53+AW57+AW61+AW65+AW69+AW73</f>
        <v/>
      </c>
      <c r="AX5" s="32">
        <f>AW5/BW5-1</f>
        <v/>
      </c>
      <c r="AY5" s="1915">
        <f>AY9+AY13+AY17+AY21+AY25+AY29+AY33+AY37+AY41+AY45+AY49+AY53+AY57+AY61+AY65+AY69+AY73</f>
        <v/>
      </c>
      <c r="AZ5" s="32">
        <f>AY5/BX5-1</f>
        <v/>
      </c>
      <c r="BA5" s="1915">
        <f>BA9+BA13+BA17+BA21+BA25+BA29+BA33+BA37+BA41+BA45+BA49+BA53+BA57+BA61+BA65+BA69+BA73</f>
        <v/>
      </c>
      <c r="BB5" s="32">
        <f>BA5/BY5-1</f>
        <v/>
      </c>
      <c r="BC5" s="1915">
        <f>BC9+BC13+BC17+BC21+BC25+BC29+BC33+BC37+BC41+BC45+BC49+BC53+BC57+BC61+BC65+BC69+BC73</f>
        <v/>
      </c>
      <c r="BD5" s="32">
        <f>BC5/BZ5-1</f>
        <v/>
      </c>
      <c r="BE5" s="1915">
        <f>BE9+BE13+BE17+BE21+BE25+BE29+BE33+BE37+BE41+BE45+BE49+BE53+BE57+BE61+BE65+BE69+BE73</f>
        <v/>
      </c>
      <c r="BF5" s="32">
        <f>BE5/CA5-1</f>
        <v/>
      </c>
      <c r="BG5" s="1915">
        <f>BG9+BG13+BG17+BG21+BG25+BG29+BG33+BG37+BG41+BG45+BG49+BG53+BG57+BG61+BG65+BG69+BG73</f>
        <v/>
      </c>
      <c r="BH5" s="32">
        <f>BG5/CB5-1</f>
        <v/>
      </c>
      <c r="BI5" s="1915">
        <f>BI9+BI13+BI17+BI21+BI25+BI29+BI33+BI37+BI41+BI45+BI49+BI53+BI57+BI61+BI65+BI69+BI73</f>
        <v/>
      </c>
      <c r="BJ5" s="32">
        <f>BI5/CC5-1</f>
        <v/>
      </c>
      <c r="BK5" s="1915">
        <f>BK9+BK13+BK17+BK21+BK25+BK29+BK33+BK37+BK41+BK45+BK49+BK53+BK57+BK61+BK65+BK69+BK73</f>
        <v/>
      </c>
      <c r="BL5" s="32">
        <f>BK5/CD5-1</f>
        <v/>
      </c>
      <c r="BM5" s="1915">
        <f>BM9+BM13+BM17+BM21+BM25+BM29+BM33+BM37+BM41+BM45+BM49+BM53+BM57+BM61+BM65+BM69+BM73</f>
        <v/>
      </c>
      <c r="BN5" s="32">
        <f>BM5/CE5-1</f>
        <v/>
      </c>
      <c r="BO5" s="1915">
        <f>BO9+BO13+BO17+BO21+BO25+BO29+BO33+BO37+BO41+BO45+BO49+BO53+BO57+BO61+BO65+BO69+BO73</f>
        <v/>
      </c>
      <c r="BP5" s="32">
        <f>BO5/CF5-1</f>
        <v/>
      </c>
      <c r="BQ5" s="1915">
        <f>BQ9+BQ13+BQ17+BQ21+BQ25+BQ29+BQ33+BQ37+BQ41+BQ45+BQ49+BQ53+BQ57+BQ61+BQ65+BQ69+BQ73</f>
        <v/>
      </c>
      <c r="BR5" s="32">
        <f>BQ5/CG5-1</f>
        <v/>
      </c>
      <c r="BS5" s="1915">
        <f>AU5+AW5+AY5+BA5+BC5+BE5+BG5+BI5+BK5+BM5+BO5+BQ5</f>
        <v/>
      </c>
      <c r="BT5" s="32">
        <f>BS5/CH5-1</f>
        <v/>
      </c>
      <c r="BU5" s="1353" t="n"/>
      <c r="BV5" s="1917">
        <f>BV9+BV13+BV17+BV21+BV25+BV29+BV33+BV37+BV41+BV45+BV49+BV53+BV57+BV61+BV65+BV69+BV73</f>
        <v/>
      </c>
      <c r="BW5" s="1917">
        <f>BW9+BW13+BW17+BW21+BW25+BW29+BW33+BW37+BW41+BW45+BW49+BW53+BW57+BW61+BW65+BW69+BW73</f>
        <v/>
      </c>
      <c r="BX5" s="1917">
        <f>BX9+BX13+BX17+BX21+BX25+BX29+BX33+BX37+BX41+BX45+BX49+BX53+BX57+BX61+BX65+BX69+BX73</f>
        <v/>
      </c>
      <c r="BY5" s="1917">
        <f>BY9+BY13+BY17+BY21+BY25+BY29+BY33+BY37+BY41+BY45+BY49+BY53+BY57+BY61+BY65+BY69+BY73</f>
        <v/>
      </c>
      <c r="BZ5" s="1917">
        <f>BZ9+BZ13+BZ17+BZ21+BZ25+BZ29+BZ33+BZ37+BZ41+BZ45+BZ49+BZ53+BZ57+BZ61+BZ65+BZ69+BZ73</f>
        <v/>
      </c>
      <c r="CA5" s="1917">
        <f>CA9+CA13+CA17+CA21+CA25+CA29+CA33+CA37+CA41+CA45+CA49+CA53+CA57+CA61+CA65+CA69+CA73</f>
        <v/>
      </c>
      <c r="CB5" s="1917">
        <f>CB9+CB13+CB17+CB21+CB25+CB29+CB33+CB37+CB41+CB45+CB49+CB53+CB57+CB61+CB65+CB69+CB73</f>
        <v/>
      </c>
      <c r="CC5" s="1917">
        <f>CC9+CC13+CC17+CC21+CC25+CC29+CC33+CC37+CC41+CC45+CC49+CC53+CC57+CC61+CC65+CC69+CC73</f>
        <v/>
      </c>
      <c r="CD5" s="1917">
        <f>CD9+CD13+CD17+CD21+CD25+CD29+CD33+CD37+CD41+CD45+CD49+CD53+CD57+CD61+CD65+CD69+CD73</f>
        <v/>
      </c>
      <c r="CE5" s="1917">
        <f>CE9+CE13+CE17+CE21+CE25+CE29+CE33+CE37+CE41+CE45+CE49+CE53+CE57+CE61+CE65+CE69+CE73</f>
        <v/>
      </c>
      <c r="CF5" s="1917">
        <f>CF9+CF13+CF17+CF21+CF25+CF29+CF33+CF37+CF41+CF45+CF49+CF53+CF57+CF61+CF65+CF69+CF73</f>
        <v/>
      </c>
      <c r="CG5" s="1917">
        <f>CG9+CG13+CG17+CG21+CG25+CG29+CG33+CG37+CG41+CG45+CG49+CG53+CG57+CG61+CG65+CG69+CG73</f>
        <v/>
      </c>
      <c r="CH5" s="1915">
        <f>BV5+BW5+BX5+BY5+BZ5+CA5+CB5+CC5+CD5+CE5+CF5+CG5</f>
        <v/>
      </c>
    </row>
    <row r="6" ht="27" customFormat="1" customHeight="1" s="138">
      <c r="A6" s="2079" t="n"/>
      <c r="B6" s="1931" t="inlineStr">
        <is>
          <t>旅客周转量          （万人公里）</t>
        </is>
      </c>
      <c r="C6" s="1409">
        <f>C10+C14+C18+C22+C26+C30+C34+C38+C42+C46+C50+C54+C58+C62+C66+C70+C74</f>
        <v/>
      </c>
      <c r="D6" s="31">
        <f>C6/T6-1</f>
        <v/>
      </c>
      <c r="E6" s="1409">
        <f>E10+E14+E18+E22+E26+E30+E34+E38+E42+E46+E50+E54+E58+E62+E66+E70+E74</f>
        <v/>
      </c>
      <c r="F6" s="31">
        <f>E6/V6-1</f>
        <v/>
      </c>
      <c r="G6" s="1409">
        <f>G10+G14+G18+G22+G26+G30+G34+G38+G42+G46+G50+G54+G58+G62+G66+G70+G74</f>
        <v/>
      </c>
      <c r="H6" s="31">
        <f>G6/X6-1</f>
        <v/>
      </c>
      <c r="I6" s="1409">
        <f>I10+I14+I18+I22+I26+I30+I34+I38+I42+I46+I50+I54+I58+I62+I66+I70+I74</f>
        <v/>
      </c>
      <c r="J6" s="31">
        <f>I6/Z6-1</f>
        <v/>
      </c>
      <c r="K6" s="2369">
        <f>K10+K14+K18+K22+K26+K30+K34+K38+K42+K46+K50+K54+K58+K62+K66+K70+K74</f>
      </c>
      <c r="L6" s="31">
        <f>K6/AB6-1</f>
      </c>
      <c r="M6" s="2370">
        <f>M10+M14+M18+M22+M26+M30+M34+M38+M42+M46+M50+M54+M58+M62+M66+M70+M74</f>
      </c>
      <c r="N6" s="31">
        <f>M6/AD6-1</f>
      </c>
      <c r="O6" s="2371">
        <f>O10+O14+O18+O22+O26+O30+O34+O38+O42+O46+O50+O54+O58+O62+O66+O70+O74</f>
      </c>
      <c r="P6" s="31">
        <f>O6/AF6-1</f>
      </c>
      <c r="Q6" s="1409">
        <f>C6+E6+G6+I6+K6+M6+O6</f>
      </c>
      <c r="R6" s="102">
        <f>Q6/SUM(T6+V6+X6+Z6+AB6+AD6+AF6)-1</f>
      </c>
      <c r="S6" s="1409">
        <f>T6+V6+X6+Z6+AB6+AD6</f>
        <v/>
      </c>
      <c r="T6" s="1409">
        <f>T10+T14+T18+T22+T26+T30+T34+T38+T42+T46+T50+T54+T58+T62+T66+T70+T74</f>
        <v/>
      </c>
      <c r="U6" s="31">
        <f>T6/AU6-1</f>
        <v/>
      </c>
      <c r="V6" s="1409">
        <f>V10+V14+V18+V22+V26+V30+V34+V38+V42+V46+V50+V54+V58+V62+V66+V70+V74</f>
        <v/>
      </c>
      <c r="W6" s="31">
        <f>V6/AW6-1</f>
        <v/>
      </c>
      <c r="X6" s="1409">
        <f>X10+X14+X18+X22+X26+X30+X34+X38+X42+X46+X50+X54+X58+X62+X66+X70+X74</f>
        <v/>
      </c>
      <c r="Y6" s="31">
        <f>X6/AY6-1</f>
        <v/>
      </c>
      <c r="Z6" s="1409">
        <f>Z10+Z14+Z18+Z22+Z26+Z30+Z34+Z38+Z42+Z46+Z50+Z54+Z58+Z62+Z66+Z70+Z74</f>
        <v/>
      </c>
      <c r="AA6" s="31">
        <f>Z6/BA6-1</f>
        <v/>
      </c>
      <c r="AB6" s="1409">
        <f>AB10+AB14+AB18+AB22+AB26+AB30+AB34+AB38+AB42+AB46+AB50+AB54+AB58+AB62+AB66+AB70+AB74</f>
        <v/>
      </c>
      <c r="AC6" s="31">
        <f>AB6/BC6-1</f>
        <v/>
      </c>
      <c r="AD6" s="1409">
        <f>AD10+AD14+AD18+AD22+AD26+AD30+AD34+AD38+AD42+AD46+AD50+AD54+AD58+AD62+AD66+AD70+AD74</f>
        <v/>
      </c>
      <c r="AE6" s="31">
        <f>AD6/BE6-1</f>
        <v/>
      </c>
      <c r="AF6" s="1409">
        <f>AF10+AF14+AF18+AF22+AF26+AF30+AF34+AF38+AF42+AF46+AF50+AF54+AF58+AF62+AF66+AF70+AF74</f>
        <v/>
      </c>
      <c r="AG6" s="31">
        <f>AF6/BG6-1</f>
        <v/>
      </c>
      <c r="AH6" s="1409">
        <f>AH10+AH14+AH18+AH22+AH26+AH30+AH34+AH38+AH42+AH46+AH50+AH54+AH58+AH62+AH66+AH70+AH74</f>
        <v/>
      </c>
      <c r="AI6" s="31">
        <f>AH6/BI6-1</f>
        <v/>
      </c>
      <c r="AJ6" s="1409">
        <f>AJ10+AJ14+AJ18+AJ22+AJ26+AJ30+AJ34+AJ38+AJ42+AJ46+AJ50+AJ54+AJ58+AJ62+AJ66+AJ70+AJ74</f>
        <v/>
      </c>
      <c r="AK6" s="31">
        <f>AJ6/BK6-1</f>
        <v/>
      </c>
      <c r="AL6" s="1409">
        <f>AL10+AL14+AL18+AL22+AL26+AL30+AL34+AL38+AL42+AL46+AL50+AL54+AL58+AL62+AL66+AL70+AL74</f>
        <v/>
      </c>
      <c r="AM6" s="31">
        <f>AL6/BM6-1</f>
        <v/>
      </c>
      <c r="AN6" s="1409">
        <f>AN10+AN14+AN18+AN22+AN26+AN30+AN34+AN38+AN42+AN46+AN50+AN54+AN58+AN62+AN66+AN70+AN74</f>
        <v/>
      </c>
      <c r="AO6" s="31">
        <f>AN6/BO6-1</f>
        <v/>
      </c>
      <c r="AP6" s="1409">
        <f>AP10+AP14+AP18+AP22+AP26+AP30+AP34+AP38+AP42+AP46+AP50+AP54+AP58+AP62+AP66+AP70+AP74</f>
        <v/>
      </c>
      <c r="AQ6" s="31">
        <f>AP6/BQ6-1</f>
        <v/>
      </c>
      <c r="AR6" s="1409">
        <f>T6+V6+X6+Z6+AB6+AD6+AF6+AH6+AJ6+AL6+AN6+AP6</f>
      </c>
      <c r="AS6" s="31">
        <f>AR6/(AU6+AW6+AY6+BA6+BC6+BE6+BG6+BI6+BK6+BM6+BO6+BQ6)-1</f>
        <v/>
      </c>
      <c r="AT6" s="1932" t="n"/>
      <c r="AU6" s="1409">
        <f>AU10+AU14+AU18+AU22+AU26+AU30+AU34+AU38+AU42+AU46+AU50+AU54+AU58+AU62+AU66+AU70+AU74</f>
        <v/>
      </c>
      <c r="AV6" s="31" t="n"/>
      <c r="AW6" s="1409">
        <f>AW10+AW14+AW18+AW22+AW26+AW30+AW34+AW38+AW42+AW46+AW50+AW54+AW58+AW62+AW66+AW70+AW74</f>
        <v/>
      </c>
      <c r="AX6" s="31" t="n"/>
      <c r="AY6" s="1409">
        <f>AY10+AY14+AY18+AY22+AY26+AY30+AY34+AY38+AY42+AY46+AY50+AY54+AY58+AY62+AY66+AY70+AY74</f>
        <v/>
      </c>
      <c r="AZ6" s="31" t="n"/>
      <c r="BA6" s="1409">
        <f>BA10+BA14+BA18+BA22+BA26+BA30+BA34+BA38+BA42+BA46+BA50+BA54+BA58+BA62+BA66+BA70+BA74</f>
        <v/>
      </c>
      <c r="BB6" s="31" t="n"/>
      <c r="BC6" s="1409">
        <f>BC10+BC14+BC18+BC22+BC26+BC30+BC34+BC38+BC42+BC46+BC50+BC54+BC58+BC62+BC66+BC70+BC74</f>
        <v/>
      </c>
      <c r="BD6" s="31" t="n"/>
      <c r="BE6" s="1409">
        <f>BE10+BE14+BE18+BE22+BE26+BE30+BE34+BE38+BE42+BE46+BE50+BE54+BE58+BE62+BE66+BE70+BE74</f>
        <v/>
      </c>
      <c r="BF6" s="31" t="n"/>
      <c r="BG6" s="1409">
        <f>BG10+BG14+BG18+BG22+BG26+BG30+BG34+BG38+BG42+BG46+BG50+BG54+BG58+BG62+BG66+BG70+BG74</f>
        <v/>
      </c>
      <c r="BH6" s="31" t="n"/>
      <c r="BI6" s="1409">
        <f>BI10+BI14+BI18+BI22+BI26+BI30+BI34+BI38+BI42+BI46+BI50+BI54+BI58+BI62+BI66+BI70+BI74</f>
        <v/>
      </c>
      <c r="BJ6" s="31" t="n"/>
      <c r="BK6" s="1409">
        <f>BK10+BK14+BK18+BK22+BK26+BK30+BK34+BK38+BK42+BK46+BK50+BK54+BK58+BK62+BK66+BK70+BK74</f>
        <v/>
      </c>
      <c r="BL6" s="31" t="n"/>
      <c r="BM6" s="1409">
        <f>BM10+BM14+BM18+BM22+BM26+BM30+BM34+BM38+BM42+BM46+BM50+BM54+BM58+BM62+BM66+BM70+BM74</f>
        <v/>
      </c>
      <c r="BN6" s="32" t="n"/>
      <c r="BO6" s="1409">
        <f>BO10+BO14+BO18+BO22+BO26+BO30+BO34+BO38+BO42+BO46+BO50+BO54+BO58+BO62+BO66+BO70+BO74</f>
        <v/>
      </c>
      <c r="BP6" s="32" t="n"/>
      <c r="BQ6" s="1409">
        <f>BQ10+BQ14+BQ18+BQ22+BQ26+BQ30+BQ34+BQ38+BQ42+BQ46+BQ50+BQ54+BQ58+BQ62+BQ66+BQ70+BQ74</f>
        <v/>
      </c>
      <c r="BR6" s="32" t="n"/>
      <c r="BS6" s="1409">
        <f>AU6+AW6+AY6+BA6+BC6+BE6+BG6+BI6+BK6+BM6+BO6+BQ6</f>
        <v/>
      </c>
      <c r="BT6" s="31" t="n"/>
      <c r="BU6" s="1354" t="n"/>
      <c r="BV6" s="1355" t="n"/>
      <c r="BW6" s="1355" t="n"/>
      <c r="BX6" s="1355" t="n"/>
      <c r="BY6" s="1355" t="n"/>
      <c r="BZ6" s="1355" t="n"/>
      <c r="CA6" s="1355" t="n"/>
      <c r="CB6" s="1355" t="n"/>
      <c r="CC6" s="1355" t="n"/>
      <c r="CD6" s="1355" t="n"/>
      <c r="CE6" s="1355" t="n"/>
      <c r="CF6" s="1355" t="n"/>
      <c r="CG6" s="1355" t="n"/>
      <c r="CH6" s="1352" t="n"/>
    </row>
    <row r="7" ht="27" customFormat="1" customHeight="1" s="138">
      <c r="A7" s="2079" t="n"/>
      <c r="B7" s="1931" t="inlineStr">
        <is>
          <t>其中城市内客运量    （万人次）</t>
        </is>
      </c>
      <c r="C7" s="1409">
        <f>C11+C15+C19+C23+C27+C31+C35+C39+C43+C47+C51+C55+C59+C63+C67+C71+C75</f>
        <v/>
      </c>
      <c r="D7" s="31">
        <f>C7/T7-1</f>
        <v/>
      </c>
      <c r="E7" s="1409">
        <f>E11+E15+E19+E23+E27+E31+E35+E39+E43+E47+E51+E55+E59+E63+E67+E71+E75</f>
        <v/>
      </c>
      <c r="F7" s="31">
        <f>E7/V7-1</f>
        <v/>
      </c>
      <c r="G7" s="1409">
        <f>G11+G15+G19+G23+G27+G31+G35+G39+G43+G47+G51+G55+G59+G63+G67+G71+G75</f>
        <v/>
      </c>
      <c r="H7" s="31">
        <f>G7/X7-1</f>
        <v/>
      </c>
      <c r="I7" s="1409">
        <f>I11+I15+I19+I23+I27+I31+I35+I39+I43+I47+I51+I55+I59+I63+I67+I71+I75</f>
        <v/>
      </c>
      <c r="J7" s="31">
        <f>I7/Z7-1</f>
        <v/>
      </c>
      <c r="K7" s="2372">
        <f>K11+K15+K19+K23+K27+K31+K35+K39+K43+K47+K51+K55+K59+K63+K67+K71+K75</f>
      </c>
      <c r="L7" s="31">
        <f>K7/AB7-1</f>
      </c>
      <c r="M7" s="2373">
        <f>M11+M15+M19+M23+M27+M31+M35+M39+M43+M47+M51+M55+M59+M63+M67+M71+M75</f>
      </c>
      <c r="N7" s="31">
        <f>M7/AD7-1</f>
      </c>
      <c r="O7" s="2374">
        <f>O11+O15+O19+O23+O27+O31+O35+O39+O43+O47+O51+O55+O59+O63+O67+O71+O75</f>
      </c>
      <c r="P7" s="31">
        <f>O7/AF7-1</f>
      </c>
      <c r="Q7" s="1409">
        <f>C7+E7+G7+I7+K7+M7+O7</f>
      </c>
      <c r="R7" s="102">
        <f>Q7/SUM(T7+V7+X7+Z7+AB7+AD7+AF7)-1</f>
      </c>
      <c r="S7" s="1409">
        <f>T7+V7+X7+Z7+AB7+AD7</f>
        <v/>
      </c>
      <c r="T7" s="1409">
        <f>T11+T15+T19+T23+T27+T31+T35+T39+T43+T47+T51+T55+T59+T63+T67+T71+T75</f>
        <v/>
      </c>
      <c r="U7" s="31">
        <f>T7/AU7-1</f>
        <v/>
      </c>
      <c r="V7" s="1409">
        <f>V11+V15+V19+V23+V27+V31+V35+V39+V43+V47+V51+V55+V59+V63+V67+V71+V75</f>
        <v/>
      </c>
      <c r="W7" s="31">
        <f>V7/AW7-1</f>
        <v/>
      </c>
      <c r="X7" s="1409">
        <f>X11+X15+X19+X23+X27+X31+X35+X39+X43+X47+X51+X55+X59+X63+X67+X71+X75</f>
        <v/>
      </c>
      <c r="Y7" s="31">
        <f>X7/AY7-1</f>
        <v/>
      </c>
      <c r="Z7" s="1409">
        <f>Z11+Z15+Z19+Z23+Z27+Z31+Z35+Z39+Z43+Z47+Z51+Z55+Z59+Z63+Z67+Z71+Z75</f>
        <v/>
      </c>
      <c r="AA7" s="31">
        <f>Z7/BA7-1</f>
        <v/>
      </c>
      <c r="AB7" s="1409">
        <f>AB11+AB15+AB19+AB23+AB27+AB31+AB35+AB39+AB43+AB47+AB51+AB55+AB59+AB63+AB67+AB71+AB75</f>
        <v/>
      </c>
      <c r="AC7" s="31">
        <f>AB7/BC7-1</f>
        <v/>
      </c>
      <c r="AD7" s="1409">
        <f>AD11+AD15+AD19+AD23+AD27+AD31+AD35+AD39+AD43+AD47+AD51+AD55+AD59+AD63+AD67+AD71+AD75</f>
        <v/>
      </c>
      <c r="AE7" s="31">
        <f>AD7/BE7-1</f>
        <v/>
      </c>
      <c r="AF7" s="1409">
        <f>AF11+AF15+AF19+AF23+AF27+AF31+AF35+AF39+AF43+AF47+AF51+AF55+AF59+AF63+AF67+AF71+AF75</f>
        <v/>
      </c>
      <c r="AG7" s="31">
        <f>AF7/BG7-1</f>
        <v/>
      </c>
      <c r="AH7" s="1409">
        <f>AH11+AH15+AH19+AH23+AH27+AH31+AH35+AH39+AH43+AH47+AH51+AH55+AH59+AH63+AH67+AH71+AH75</f>
        <v/>
      </c>
      <c r="AI7" s="31">
        <f>AH7/BI7-1</f>
        <v/>
      </c>
      <c r="AJ7" s="1409">
        <f>AJ11+AJ15+AJ19+AJ23+AJ27+AJ31+AJ35+AJ39+AJ43+AJ47+AJ51+AJ55+AJ59+AJ63+AJ67+AJ71+AJ75</f>
        <v/>
      </c>
      <c r="AK7" s="31">
        <f>AJ7/BK7-1</f>
        <v/>
      </c>
      <c r="AL7" s="1409">
        <f>AL11+AL15+AL19+AL23+AL27+AL31+AL35+AL39+AL43+AL47+AL51+AL55+AL59+AL63+AL67+AL71+AL75</f>
        <v/>
      </c>
      <c r="AM7" s="31">
        <f>AL7/BM7-1</f>
        <v/>
      </c>
      <c r="AN7" s="1409">
        <f>AN11+AN15+AN19+AN23+AN27+AN31+AN35+AN39+AN43+AN47+AN51+AN55+AN59+AN63+AN67+AN71+AN75</f>
        <v/>
      </c>
      <c r="AO7" s="31">
        <f>AN7/BO7-1</f>
        <v/>
      </c>
      <c r="AP7" s="1409">
        <f>AP11+AP15+AP19+AP23+AP27+AP31+AP35+AP39+AP43+AP47+AP51+AP55+AP59+AP63+AP67+AP71+AP75</f>
        <v/>
      </c>
      <c r="AQ7" s="31">
        <f>AP7/BQ7-1</f>
        <v/>
      </c>
      <c r="AR7" s="1409">
        <f>T7+V7+X7+Z7+AB7+AD7+AF7+AH7+AJ7+AL7+AN7+AP7</f>
      </c>
      <c r="AS7" s="31">
        <f>AR7/(AU7+AW7+AY7+BA7+BC7+BE7+BG7+BI7+BK7+BM7+BO7+BQ7)-1</f>
        <v/>
      </c>
      <c r="AT7" s="1933" t="n"/>
      <c r="AU7" s="1409">
        <f>AU11+AU15+AU19+AU23+AU27+AU31+AU35+AU39+AU43+AU47+AU51+AU55+AU59+AU63+AU67+AU71+AU75</f>
        <v/>
      </c>
      <c r="AV7" s="31" t="n"/>
      <c r="AW7" s="1409">
        <f>AW11+AW15+AW19+AW23+AW27+AW31+AW35+AW39+AW43+AW47+AW51+AW55+AW59+AW63+AW67+AW71+AW75</f>
        <v/>
      </c>
      <c r="AX7" s="31" t="n"/>
      <c r="AY7" s="1409">
        <f>AY11+AY15+AY19+AY23+AY27+AY31+AY35+AY39+AY43+AY47+AY51+AY55+AY59+AY63+AY67+AY71+AY75</f>
        <v/>
      </c>
      <c r="AZ7" s="31" t="n"/>
      <c r="BA7" s="1409">
        <f>BA11+BA15+BA19+BA23+BA27+BA31+BA35+BA39+BA43+BA47+BA51+BA55+BA59+BA63+BA67+BA71+BA75</f>
        <v/>
      </c>
      <c r="BB7" s="31" t="n"/>
      <c r="BC7" s="1409">
        <f>BC11+BC15+BC19+BC23+BC27+BC31+BC35+BC39+BC43+BC47+BC51+BC55+BC59+BC63+BC67+BC71+BC75</f>
        <v/>
      </c>
      <c r="BD7" s="31" t="n"/>
      <c r="BE7" s="1409">
        <f>BE11+BE15+BE19+BE23+BE27+BE31+BE35+BE39+BE43+BE47+BE51+BE55+BE59+BE63+BE67+BE71+BE75</f>
        <v/>
      </c>
      <c r="BF7" s="31" t="n"/>
      <c r="BG7" s="1409">
        <f>BG11+BG15+BG19+BG23+BG27+BG31+BG35+BG39+BG43+BG47+BG51+BG55+BG59+BG63+BG67+BG71+BG75</f>
        <v/>
      </c>
      <c r="BH7" s="31" t="n"/>
      <c r="BI7" s="1409">
        <f>BI11+BI15+BI19+BI23+BI27+BI31+BI35+BI39+BI43+BI47+BI51+BI55+BI59+BI63+BI67+BI71+BI75</f>
        <v/>
      </c>
      <c r="BJ7" s="31" t="n"/>
      <c r="BK7" s="1409">
        <f>BK11+BK15+BK19+BK23+BK27+BK31+BK35+BK39+BK43+BK47+BK51+BK55+BK59+BK63+BK67+BK71+BK75</f>
        <v/>
      </c>
      <c r="BL7" s="31" t="n"/>
      <c r="BM7" s="1409">
        <f>BM11+BM15+BM19+BM23+BM27+BM31+BM35+BM39+BM43+BM47+BM51+BM55+BM59+BM63+BM67+BM71+BM75</f>
        <v/>
      </c>
      <c r="BN7" s="32" t="n"/>
      <c r="BO7" s="1409">
        <f>BO11+BO15+BO19+BO23+BO27+BO31+BO35+BO39+BO43+BO47+BO51+BO55+BO59+BO63+BO67+BO71+BO75</f>
        <v/>
      </c>
      <c r="BP7" s="32" t="n"/>
      <c r="BQ7" s="1409">
        <f>BQ11+BQ15+BQ19+BQ23+BQ27+BQ31+BQ35+BQ39+BQ43+BQ47+BQ51+BQ55+BQ59+BQ63+BQ67+BQ71+BQ75</f>
        <v/>
      </c>
      <c r="BR7" s="32" t="n"/>
      <c r="BS7" s="1409">
        <f>AU7+AW7+AY7+BA7+BC7+BE7+BG7+BI7+BK7+BM7+BO7+BQ7</f>
        <v/>
      </c>
      <c r="BT7" s="31" t="n"/>
      <c r="BU7" s="1354" t="n"/>
      <c r="BV7" s="1355" t="n"/>
      <c r="BW7" s="1355" t="n"/>
      <c r="BX7" s="1355" t="n"/>
      <c r="BY7" s="1355" t="n"/>
      <c r="BZ7" s="1355" t="n"/>
      <c r="CA7" s="1355" t="n"/>
      <c r="CB7" s="1355" t="n"/>
      <c r="CC7" s="1355" t="n"/>
      <c r="CD7" s="1355" t="n"/>
      <c r="CE7" s="1355" t="n"/>
      <c r="CF7" s="1355" t="n"/>
      <c r="CG7" s="1355" t="n"/>
      <c r="CH7" s="1352" t="n"/>
    </row>
    <row r="8" ht="27" customFormat="1" customHeight="1" s="138">
      <c r="A8" s="2082" t="n"/>
      <c r="B8" s="1931" t="inlineStr">
        <is>
          <t>其中城市内旅客周转量  (万人公里)</t>
        </is>
      </c>
      <c r="C8" s="1409">
        <f>C12+C16+C20+C24+C28+C32+C36+C40+C44+C48+C52+C56+C60+C64+C68+C72+C76</f>
        <v/>
      </c>
      <c r="D8" s="31">
        <f>C8/T8-1</f>
        <v/>
      </c>
      <c r="E8" s="1409">
        <f>E12+E16+E20+E24+E28+E32+E36+E40+E44+E48+E52+E56+E60+E64+E68+E72+E76</f>
        <v/>
      </c>
      <c r="F8" s="31">
        <f>E8/V8-1</f>
        <v/>
      </c>
      <c r="G8" s="1409">
        <f>G12+G16+G20+G24+G28+G32+G36+G40+G44+G48+G52+G56+G60+G64+G68+G72+G76</f>
        <v/>
      </c>
      <c r="H8" s="31">
        <f>G8/X8-1</f>
        <v/>
      </c>
      <c r="I8" s="1409">
        <f>I12+I16+I20+I24+I28+I32+I36+I40+I44+I48+I52+I56+I60+I64+I68+I72+I76</f>
        <v/>
      </c>
      <c r="J8" s="31">
        <f>I8/Z8-1</f>
        <v/>
      </c>
      <c r="K8" s="2375">
        <f>K12+K16+K20+K24+K28+K32+K36+K40+K44+K48+K52+K56+K60+K64+K68+K72+K76</f>
      </c>
      <c r="L8" s="31">
        <f>K8/AB8-1</f>
      </c>
      <c r="M8" s="2376">
        <f>M12+M16+M20+M24+M28+M32+M36+M40+M44+M48+M52+M56+M60+M64+M68+M72+M76</f>
      </c>
      <c r="N8" s="31">
        <f>M8/AD8-1</f>
      </c>
      <c r="O8" s="2377">
        <f>O12+O16+O20+O24+O28+O32+O36+O40+O44+O48+O52+O56+O60+O64+O68+O72+O76</f>
      </c>
      <c r="P8" s="31">
        <f>O8/AF8-1</f>
      </c>
      <c r="Q8" s="1409">
        <f>C8+E8+G8+I8+K8+M8+O8</f>
      </c>
      <c r="R8" s="102">
        <f>Q8/SUM(T8+V8+X8+Z8+AB8+AD8+AF8)-1</f>
      </c>
      <c r="S8" s="1409">
        <f>T8+V8+X8+Z8+AB8+AD8</f>
        <v/>
      </c>
      <c r="T8" s="1409">
        <f>T12+T16+T20+T24+T28+T32+T36+T40+T44+T48+T52+T56+T60+T64+T68+T72+T76</f>
        <v/>
      </c>
      <c r="U8" s="31">
        <f>T8/AU8-1</f>
        <v/>
      </c>
      <c r="V8" s="1409">
        <f>V12+V16+V20+V24+V28+V32+V36+V40+V44+V48+V52+V56+V60+V64+V68+V72+V76</f>
        <v/>
      </c>
      <c r="W8" s="31">
        <f>V8/AW8-1</f>
        <v/>
      </c>
      <c r="X8" s="1409">
        <f>X12+X16+X20+X24+X28+X32+X36+X40+X44+X48+X52+X56+X60+X64+X68+X72+X76</f>
        <v/>
      </c>
      <c r="Y8" s="31">
        <f>X8/AY8-1</f>
        <v/>
      </c>
      <c r="Z8" s="1409">
        <f>Z12+Z16+Z20+Z24+Z28+Z32+Z36+Z40+Z44+Z48+Z52+Z56+Z60+Z64+Z68+Z72+Z76</f>
        <v/>
      </c>
      <c r="AA8" s="31">
        <f>Z8/BA8-1</f>
        <v/>
      </c>
      <c r="AB8" s="1409">
        <f>AB12+AB16+AB20+AB24+AB28+AB32+AB36+AB40+AB44+AB48+AB52+AB56+AB60+AB64+AB68+AB72+AB76</f>
        <v/>
      </c>
      <c r="AC8" s="31">
        <f>AB8/BC8-1</f>
        <v/>
      </c>
      <c r="AD8" s="1409">
        <f>AD12+AD16+AD20+AD24+AD28+AD32+AD36+AD40+AD44+AD48+AD52+AD56+AD60+AD64+AD68+AD72+AD76</f>
        <v/>
      </c>
      <c r="AE8" s="31">
        <f>AD8/BE8-1</f>
        <v/>
      </c>
      <c r="AF8" s="1409">
        <f>AF12+AF16+AF20+AF24+AF28+AF32+AF36+AF40+AF44+AF48+AF52+AF56+AF60+AF64+AF68+AF72+AF76</f>
        <v/>
      </c>
      <c r="AG8" s="31">
        <f>AF8/BG8-1</f>
        <v/>
      </c>
      <c r="AH8" s="1409">
        <f>AH12+AH16+AH20+AH24+AH28+AH32+AH36+AH40+AH44+AH48+AH52+AH56+AH60+AH64+AH68+AH72+AH76</f>
        <v/>
      </c>
      <c r="AI8" s="31">
        <f>AH8/BI8-1</f>
        <v/>
      </c>
      <c r="AJ8" s="1409">
        <f>AJ12+AJ16+AJ20+AJ24+AJ28+AJ32+AJ36+AJ40+AJ44+AJ48+AJ52+AJ56+AJ60+AJ64+AJ68+AJ72+AJ76</f>
        <v/>
      </c>
      <c r="AK8" s="31">
        <f>AJ8/BK8-1</f>
        <v/>
      </c>
      <c r="AL8" s="1409">
        <f>AL12+AL16+AL20+AL24+AL28+AL32+AL36+AL40+AL44+AL48+AL52+AL56+AL60+AL64+AL68+AL72+AL76</f>
        <v/>
      </c>
      <c r="AM8" s="31">
        <f>AL8/BM8-1</f>
        <v/>
      </c>
      <c r="AN8" s="1409">
        <f>AN12+AN16+AN20+AN24+AN28+AN32+AN36+AN40+AN44+AN48+AN52+AN56+AN60+AN64+AN68+AN72+AN76</f>
        <v/>
      </c>
      <c r="AO8" s="31">
        <f>AN8/BO8-1</f>
        <v/>
      </c>
      <c r="AP8" s="1409">
        <f>AP12+AP16+AP20+AP24+AP28+AP32+AP36+AP40+AP44+AP48+AP52+AP56+AP60+AP64+AP68+AP72+AP76</f>
        <v/>
      </c>
      <c r="AQ8" s="31">
        <f>AP8/BQ8-1</f>
        <v/>
      </c>
      <c r="AR8" s="1409">
        <f>T8+V8+X8+Z8+AB8+AD8+AF8+AH8+AJ8+AL8+AN8+AP8</f>
      </c>
      <c r="AS8" s="31">
        <f>AR8/(AU8+AW8+AY8+BA8+BC8+BE8+BG8+BI8+BK8+BM8+BO8+BQ8)-1</f>
        <v/>
      </c>
      <c r="AT8" s="1933" t="n"/>
      <c r="AU8" s="1409">
        <f>AU12+AU16+AU20+AU24+AU28+AU32+AU36+AU40+AU44+AU48+AU52+AU56+AU60+AU64+AU68+AU72+AU76</f>
        <v/>
      </c>
      <c r="AV8" s="31" t="n"/>
      <c r="AW8" s="1409">
        <f>AW12+AW16+AW20+AW24+AW28+AW32+AW36+AW40+AW44+AW48+AW52+AW56+AW60+AW64+AW68+AW72+AW76</f>
        <v/>
      </c>
      <c r="AX8" s="31" t="n"/>
      <c r="AY8" s="1409">
        <f>AY12+AY16+AY20+AY24+AY28+AY32+AY36+AY40+AY44+AY48+AY52+AY56+AY60+AY64+AY68+AY72+AY76</f>
        <v/>
      </c>
      <c r="AZ8" s="31" t="n"/>
      <c r="BA8" s="1409">
        <f>BA12+BA16+BA20+BA24+BA28+BA32+BA36+BA40+BA44+BA48+BA52+BA56+BA60+BA64+BA68+BA72+BA76</f>
        <v/>
      </c>
      <c r="BB8" s="31" t="n"/>
      <c r="BC8" s="1409">
        <f>BC12+BC16+BC20+BC24+BC28+BC32+BC36+BC40+BC44+BC48+BC52+BC56+BC60+BC64+BC68+BC72+BC76</f>
        <v/>
      </c>
      <c r="BD8" s="31" t="n"/>
      <c r="BE8" s="1409">
        <f>BE12+BE16+BE20+BE24+BE28+BE32+BE36+BE40+BE44+BE48+BE52+BE56+BE60+BE64+BE68+BE72+BE76</f>
        <v/>
      </c>
      <c r="BF8" s="31" t="n"/>
      <c r="BG8" s="1409">
        <f>BG12+BG16+BG20+BG24+BG28+BG32+BG36+BG40+BG44+BG48+BG52+BG56+BG60+BG64+BG68+BG72+BG76</f>
        <v/>
      </c>
      <c r="BH8" s="31" t="n"/>
      <c r="BI8" s="1409">
        <f>BI12+BI16+BI20+BI24+BI28+BI32+BI36+BI40+BI44+BI48+BI52+BI56+BI60+BI64+BI68+BI72+BI76</f>
        <v/>
      </c>
      <c r="BJ8" s="31" t="n"/>
      <c r="BK8" s="1409">
        <f>BK12+BK16+BK20+BK24+BK28+BK32+BK36+BK40+BK44+BK48+BK52+BK56+BK60+BK64+BK68+BK72+BK76</f>
        <v/>
      </c>
      <c r="BL8" s="31" t="n"/>
      <c r="BM8" s="1409">
        <f>BM12+BM16+BM20+BM24+BM28+BM32+BM36+BM40+BM44+BM48+BM52+BM56+BM60+BM64+BM68+BM72+BM76</f>
        <v/>
      </c>
      <c r="BN8" s="32" t="n"/>
      <c r="BO8" s="1409">
        <f>BO12+BO16+BO20+BO24+BO28+BO32+BO36+BO40+BO44+BO48+BO52+BO56+BO60+BO64+BO68+BO72+BO76</f>
        <v/>
      </c>
      <c r="BP8" s="32" t="n"/>
      <c r="BQ8" s="1409">
        <f>BQ12+BQ16+BQ20+BQ24+BQ28+BQ32+BQ36+BQ40+BQ44+BQ48+BQ52+BQ56+BQ60+BQ64+BQ68+BQ72+BQ76</f>
        <v/>
      </c>
      <c r="BR8" s="32" t="n"/>
      <c r="BS8" s="1409">
        <f>AU8+AW8+AY8+BA8+BC8+BE8+BG8+BI8+BK8+BM8+BO8+BQ8</f>
        <v/>
      </c>
      <c r="BT8" s="31" t="n"/>
      <c r="BU8" s="1354" t="n"/>
      <c r="BV8" s="1355" t="n"/>
      <c r="BW8" s="1355" t="n"/>
      <c r="BX8" s="1355" t="n"/>
      <c r="BY8" s="1355" t="n"/>
      <c r="BZ8" s="1355" t="n"/>
      <c r="CA8" s="1355" t="n"/>
      <c r="CB8" s="1355" t="n"/>
      <c r="CC8" s="1355" t="n"/>
      <c r="CD8" s="1355" t="n"/>
      <c r="CE8" s="1355" t="n"/>
      <c r="CF8" s="1355" t="n"/>
      <c r="CG8" s="1355" t="n"/>
      <c r="CH8" s="1352" t="n"/>
    </row>
    <row r="9" ht="27" customFormat="1" customHeight="1" s="137">
      <c r="A9" s="1356" t="inlineStr">
        <is>
          <t>武汉市</t>
        </is>
      </c>
      <c r="B9" s="1931" t="inlineStr">
        <is>
          <t>客运量              （万人次）</t>
        </is>
      </c>
      <c r="C9" s="1409" t="n">
        <v>1131.59</v>
      </c>
      <c r="D9" s="31">
        <f>C9/T9-1</f>
        <v/>
      </c>
      <c r="E9" s="1409" t="n">
        <v>1174.59</v>
      </c>
      <c r="F9" s="31">
        <f>E9/V9-1</f>
        <v/>
      </c>
      <c r="G9" s="1409" t="n">
        <v>1208.63</v>
      </c>
      <c r="H9" s="31">
        <f>G9/X9-1</f>
        <v/>
      </c>
      <c r="I9" s="1409" t="n">
        <v>1167.44</v>
      </c>
      <c r="J9" s="31">
        <f>I9/Z9-1</f>
        <v/>
      </c>
      <c r="K9" s="1409" t="n">
        <v>1122.93</v>
      </c>
      <c r="L9" s="31">
        <f>K9/AB9-1</f>
      </c>
      <c r="M9" s="1409" t="n">
        <v>1068.91</v>
      </c>
      <c r="N9" s="31">
        <f>M9/AD9-1</f>
      </c>
      <c r="O9" s="1409" t="n">
        <v>1093.91</v>
      </c>
      <c r="P9" s="31">
        <f>O9/AF9-1</f>
      </c>
      <c r="Q9" s="2016">
        <f>C9+E9+G9+I9+K9+M9+O9</f>
      </c>
      <c r="R9" s="102">
        <f>Q9/SUM(T9+V9+X9+Z9+AB9+AD9+AF9)-1</f>
      </c>
      <c r="S9" s="1409">
        <f>T9+V9+X9+Z9+AB9+AD9</f>
        <v/>
      </c>
      <c r="T9" s="1409" t="n">
        <v>1621.29</v>
      </c>
      <c r="U9" s="31">
        <f>T9/AU9-1</f>
        <v/>
      </c>
      <c r="V9" s="1409" t="n">
        <v>1491.17</v>
      </c>
      <c r="W9" s="31">
        <f>V9/AW9-1</f>
        <v/>
      </c>
      <c r="X9" s="1409" t="n">
        <v>1628.93</v>
      </c>
      <c r="Y9" s="31">
        <f>X9/AY9-1</f>
        <v/>
      </c>
      <c r="Z9" s="1409" t="n">
        <v>1546.62</v>
      </c>
      <c r="AA9" s="31">
        <f>Z9/BA9-1</f>
        <v/>
      </c>
      <c r="AB9" s="1409" t="n">
        <v>1466.95</v>
      </c>
      <c r="AC9" s="31">
        <f>AB9/BC9-1</f>
        <v/>
      </c>
      <c r="AD9" s="1409" t="n">
        <v>1348.76</v>
      </c>
      <c r="AE9" s="31">
        <f>AD9/BE9-1</f>
        <v/>
      </c>
      <c r="AF9" s="1409" t="n">
        <v>1335.28</v>
      </c>
      <c r="AG9" s="31">
        <f>AF9/BG9-1</f>
        <v/>
      </c>
      <c r="AH9" s="1409" t="n">
        <v>1306.12</v>
      </c>
      <c r="AI9" s="31">
        <f>AH9/BI9-1</f>
        <v/>
      </c>
      <c r="AJ9" s="1409" t="n">
        <v>1264.67</v>
      </c>
      <c r="AK9" s="31">
        <f>AJ9/BK9-1</f>
        <v/>
      </c>
      <c r="AL9" s="1409" t="n">
        <v>1326.97</v>
      </c>
      <c r="AM9" s="31">
        <f>AL9/BM9-1</f>
        <v/>
      </c>
      <c r="AN9" s="1409" t="n">
        <v>1230.92</v>
      </c>
      <c r="AO9" s="31">
        <f>AN9/BO9-1</f>
        <v/>
      </c>
      <c r="AP9" s="1409" t="n">
        <v>1167.32</v>
      </c>
      <c r="AQ9" s="31">
        <f>AP9/BQ9-1</f>
        <v/>
      </c>
      <c r="AR9" s="1409">
        <f>T9+V9+X9+Z9+AB9+AD9+AF9+AH9+AJ9+AL9+AN9+AP9</f>
      </c>
      <c r="AS9" s="31">
        <f>AR9/(AU9+AW9+AY9+BA9+BC9+BE9+BG9+BI9+BK9+BM9+BO9+BQ9)-1</f>
        <v/>
      </c>
      <c r="AT9" s="1932" t="n"/>
      <c r="AU9" s="1915" t="n">
        <v>1748.12</v>
      </c>
      <c r="AV9" s="32">
        <f>AU9/BV9-1</f>
        <v/>
      </c>
      <c r="AW9" s="1915" t="n">
        <v>1593.15</v>
      </c>
      <c r="AX9" s="32">
        <f>AW9/BW9-1</f>
        <v/>
      </c>
      <c r="AY9" s="1915" t="n">
        <v>1744.64</v>
      </c>
      <c r="AZ9" s="32">
        <f>AY9/BX9-1</f>
        <v/>
      </c>
      <c r="BA9" s="1915" t="n">
        <v>1682.27</v>
      </c>
      <c r="BB9" s="32">
        <f>BA9/BY9-1</f>
        <v/>
      </c>
      <c r="BC9" s="1915" t="n">
        <v>1672.61</v>
      </c>
      <c r="BD9" s="32">
        <f>BC9/BZ9-1</f>
        <v/>
      </c>
      <c r="BE9" s="1915" t="n">
        <v>1589.23</v>
      </c>
      <c r="BF9" s="32">
        <f>BE9/CA9-1</f>
        <v/>
      </c>
      <c r="BG9" s="1915" t="n">
        <v>1649.99</v>
      </c>
      <c r="BH9" s="32">
        <f>BG9/CB9-1</f>
        <v/>
      </c>
      <c r="BI9" s="1915" t="n">
        <v>1562.01</v>
      </c>
      <c r="BJ9" s="32">
        <f>BI9/CC9-1</f>
        <v/>
      </c>
      <c r="BK9" s="1915" t="n">
        <v>1501.11</v>
      </c>
      <c r="BL9" s="32">
        <f>BK9/CD9-1</f>
        <v/>
      </c>
      <c r="BM9" s="1915" t="n">
        <v>1595.88</v>
      </c>
      <c r="BN9" s="32">
        <f>BM9/CE9-1</f>
        <v/>
      </c>
      <c r="BO9" s="1915" t="n">
        <v>1541.9</v>
      </c>
      <c r="BP9" s="32">
        <f>BO9/CF9-1</f>
        <v/>
      </c>
      <c r="BQ9" s="1915" t="n">
        <v>1596.96</v>
      </c>
      <c r="BR9" s="32">
        <f>BQ9/CG9-1</f>
        <v/>
      </c>
      <c r="BS9" s="1915">
        <f>AU9+AW9+AY9+BA9+BC9+BE9+BG9+BI9+BK9+BM9+BO9+BQ9</f>
        <v/>
      </c>
      <c r="BT9" s="32">
        <f>BS9/CH9-1</f>
        <v/>
      </c>
      <c r="BU9" s="1353" t="n"/>
      <c r="BV9" s="1917" t="n">
        <v>1747.61</v>
      </c>
      <c r="BW9" s="1917" t="n">
        <v>1745.95</v>
      </c>
      <c r="BX9" s="1917" t="n">
        <v>1907.33</v>
      </c>
      <c r="BY9" s="1917" t="n">
        <v>1813.36</v>
      </c>
      <c r="BZ9" s="1917" t="n">
        <v>1830.38</v>
      </c>
      <c r="CA9" s="1917" t="n">
        <v>1698.54</v>
      </c>
      <c r="CB9" s="1917" t="n">
        <v>1842.43</v>
      </c>
      <c r="CC9" s="1917" t="n">
        <v>1802.07</v>
      </c>
      <c r="CD9" s="1917" t="n">
        <v>1749.27</v>
      </c>
      <c r="CE9" s="1917" t="n">
        <v>1865.52</v>
      </c>
      <c r="CF9" s="1917" t="n">
        <v>1716.83</v>
      </c>
      <c r="CG9" s="1917" t="n">
        <v>1715.27</v>
      </c>
      <c r="CH9" s="1915">
        <f>BV9+BW9+BX9+BY9+BZ9+CA9+CB9+CC9+CD9+CE9+CF9+CG9</f>
        <v/>
      </c>
    </row>
    <row r="10" ht="27" customFormat="1" customHeight="1" s="138">
      <c r="A10" s="1977" t="n"/>
      <c r="B10" s="1931" t="inlineStr">
        <is>
          <t>旅客周转量          （万人公里）</t>
        </is>
      </c>
      <c r="C10" s="1409" t="n">
        <v>8826.4</v>
      </c>
      <c r="D10" s="31">
        <f>C10/T10-1</f>
        <v/>
      </c>
      <c r="E10" s="1409" t="n">
        <v>9161.799999999999</v>
      </c>
      <c r="F10" s="31">
        <f>E10/V10-1</f>
        <v/>
      </c>
      <c r="G10" s="1409" t="n">
        <v>9427.309999999999</v>
      </c>
      <c r="H10" s="31">
        <f>G10/X10-1</f>
        <v/>
      </c>
      <c r="I10" s="1409" t="n">
        <v>9106.030000000001</v>
      </c>
      <c r="J10" s="31">
        <f>I10/Z10-1</f>
        <v/>
      </c>
      <c r="K10" s="1409" t="n">
        <v>8758.85</v>
      </c>
      <c r="L10" s="31">
        <f>K10/AB10-1</f>
      </c>
      <c r="M10" s="1409" t="n">
        <v>8337.5</v>
      </c>
      <c r="N10" s="31">
        <f>M10/AD10-1</f>
      </c>
      <c r="O10" s="1409" t="n">
        <v>8532.5</v>
      </c>
      <c r="P10" s="31">
        <f>O10/AF10-1</f>
      </c>
      <c r="Q10" s="1409">
        <f>C10+E10+G10+I10+K10+M10+O10</f>
      </c>
      <c r="R10" s="102">
        <f>Q10/SUM(T10+V10+X10+Z10+AB10+AD10+AF10)-1</f>
      </c>
      <c r="S10" s="1409">
        <f>T10+V10+X10+Z10+AB10+AD10</f>
        <v/>
      </c>
      <c r="T10" s="1409" t="n">
        <v>12646.06</v>
      </c>
      <c r="U10" s="31">
        <f>T10/AU10-1</f>
        <v/>
      </c>
      <c r="V10" s="1409" t="n">
        <v>11631.13</v>
      </c>
      <c r="W10" s="31">
        <f>V10/AW10-1</f>
        <v/>
      </c>
      <c r="X10" s="1409" t="n">
        <v>12705.65</v>
      </c>
      <c r="Y10" s="31">
        <f>X10/AY10-1</f>
        <v/>
      </c>
      <c r="Z10" s="1409" t="n">
        <v>12063.64</v>
      </c>
      <c r="AA10" s="31">
        <f>Z10/BA10-1</f>
        <v/>
      </c>
      <c r="AB10" s="1409" t="n">
        <v>11442.21</v>
      </c>
      <c r="AC10" s="31">
        <f>AB10/BC10-1</f>
        <v/>
      </c>
      <c r="AD10" s="1409" t="n">
        <v>10520.33</v>
      </c>
      <c r="AE10" s="31">
        <f>AD10/BE10-1</f>
        <v/>
      </c>
      <c r="AF10" s="1409" t="n">
        <v>10415.18</v>
      </c>
      <c r="AG10" s="31">
        <f>AF10/BG10-1</f>
        <v/>
      </c>
      <c r="AH10" s="1409" t="n">
        <v>10187.74</v>
      </c>
      <c r="AI10" s="31">
        <f>AH10/BI10-1</f>
        <v/>
      </c>
      <c r="AJ10" s="1409" t="n">
        <v>9864.43</v>
      </c>
      <c r="AK10" s="31">
        <f>AJ10/BK10-1</f>
        <v/>
      </c>
      <c r="AL10" s="1409" t="n">
        <v>10350.37</v>
      </c>
      <c r="AM10" s="31">
        <f>AL10/BM10-1</f>
        <v/>
      </c>
      <c r="AN10" s="1409" t="n">
        <v>9601.18</v>
      </c>
      <c r="AO10" s="31">
        <f>AN10/BO10-1</f>
        <v/>
      </c>
      <c r="AP10" s="1409" t="n">
        <v>9105.1</v>
      </c>
      <c r="AQ10" s="31">
        <f>AP10/BQ10-1</f>
        <v/>
      </c>
      <c r="AR10" s="1409">
        <f>T10+V10+X10+Z10+AB10+AD10+AF10+AH10+AJ10+AL10+AN10+AP10</f>
      </c>
      <c r="AS10" s="31">
        <f>AR10/(AU10+AW10+AY10+BA10+BC10+BE10+BG10+BI10+BK10+BM10+BO10+BQ10)-1</f>
        <v/>
      </c>
      <c r="AT10" s="1933" t="n"/>
      <c r="AU10" s="1409" t="n">
        <v>13635.34</v>
      </c>
      <c r="AV10" s="31" t="n"/>
      <c r="AW10" s="1409" t="n">
        <v>12426.57</v>
      </c>
      <c r="AX10" s="31" t="n"/>
      <c r="AY10" s="1409" t="n">
        <v>13608.19</v>
      </c>
      <c r="AZ10" s="31" t="n"/>
      <c r="BA10" s="1409" t="n">
        <v>13121.71</v>
      </c>
      <c r="BB10" s="31" t="n"/>
      <c r="BC10" s="1409" t="n">
        <v>13046.36</v>
      </c>
      <c r="BD10" s="31" t="n"/>
      <c r="BE10" s="1409" t="n">
        <v>12395.99</v>
      </c>
      <c r="BF10" s="31" t="n"/>
      <c r="BG10" s="1409" t="n">
        <v>12869.92</v>
      </c>
      <c r="BH10" s="31" t="n"/>
      <c r="BI10" s="1409" t="n">
        <v>12183.68</v>
      </c>
      <c r="BJ10" s="31" t="n"/>
      <c r="BK10" s="1409" t="n">
        <v>11708.66</v>
      </c>
      <c r="BL10" s="31" t="n"/>
      <c r="BM10" s="1409" t="n">
        <v>12447.86</v>
      </c>
      <c r="BN10" s="32" t="n"/>
      <c r="BO10" s="1409" t="n">
        <v>12026.82</v>
      </c>
      <c r="BP10" s="32" t="n"/>
      <c r="BQ10" s="1409" t="n">
        <v>12456.29</v>
      </c>
      <c r="BR10" s="32" t="n"/>
      <c r="BS10" s="1409">
        <f>AU10+AW10+AY10+BA10+BC10+BE10+BG10+BI10+BK10+BM10+BO10+BQ10</f>
        <v/>
      </c>
      <c r="BT10" s="31" t="n"/>
      <c r="BU10" s="1354" t="n"/>
      <c r="BV10" s="1355" t="n"/>
      <c r="BW10" s="1355" t="n"/>
      <c r="BX10" s="1355" t="n"/>
      <c r="BY10" s="1355" t="n"/>
      <c r="BZ10" s="1355" t="n"/>
      <c r="CA10" s="1355" t="n"/>
      <c r="CB10" s="1355" t="n"/>
      <c r="CC10" s="1355" t="n"/>
      <c r="CD10" s="1355" t="n"/>
      <c r="CE10" s="1355" t="n"/>
      <c r="CF10" s="1355" t="n"/>
      <c r="CG10" s="1355" t="n"/>
      <c r="CH10" s="1352" t="n"/>
    </row>
    <row r="11" ht="27" customFormat="1" customHeight="1" s="138">
      <c r="A11" s="1977" t="n"/>
      <c r="B11" s="1931" t="inlineStr">
        <is>
          <t>其中城市内客运量    （万人次）</t>
        </is>
      </c>
      <c r="C11" s="1409" t="n">
        <v>1131.59</v>
      </c>
      <c r="D11" s="31">
        <f>C11/T11-1</f>
        <v/>
      </c>
      <c r="E11" s="1409" t="n">
        <v>1174.59</v>
      </c>
      <c r="F11" s="31">
        <f>E11/V11-1</f>
        <v/>
      </c>
      <c r="G11" s="1409" t="n">
        <v>1208.63</v>
      </c>
      <c r="H11" s="31">
        <f>G11/X11-1</f>
        <v/>
      </c>
      <c r="I11" s="1409" t="n">
        <v>1167.44</v>
      </c>
      <c r="J11" s="31">
        <f>I11/Z11-1</f>
        <v/>
      </c>
      <c r="K11" s="1409" t="n">
        <v>1122.93</v>
      </c>
      <c r="L11" s="31">
        <f>K11/AB11-1</f>
      </c>
      <c r="M11" s="1409" t="n">
        <v>1068.91</v>
      </c>
      <c r="N11" s="31">
        <f>M11/AD11-1</f>
      </c>
      <c r="O11" s="1409" t="n">
        <v>1093.91</v>
      </c>
      <c r="P11" s="31">
        <f>O11/AF11-1</f>
      </c>
      <c r="Q11" s="1409">
        <f>C11+E11+G11+I11+K11+M11+O11</f>
      </c>
      <c r="R11" s="102">
        <f>Q11/SUM(T11+V11+X11+Z11+AB11+AD11+AF11)-1</f>
      </c>
      <c r="S11" s="1409">
        <f>T11+V11+X11+Z11+AB11+AD11</f>
        <v/>
      </c>
      <c r="T11" s="1409" t="n">
        <v>1621.29</v>
      </c>
      <c r="U11" s="31">
        <f>T11/AU11-1</f>
        <v/>
      </c>
      <c r="V11" s="1409" t="n">
        <v>1491.17</v>
      </c>
      <c r="W11" s="31">
        <f>V11/AW11-1</f>
        <v/>
      </c>
      <c r="X11" s="1409" t="n">
        <v>1628.93</v>
      </c>
      <c r="Y11" s="31">
        <f>X11/AY11-1</f>
        <v/>
      </c>
      <c r="Z11" s="1409" t="n">
        <v>1546.62</v>
      </c>
      <c r="AA11" s="31">
        <f>Z11/BA11-1</f>
        <v/>
      </c>
      <c r="AB11" s="1409" t="n">
        <v>1466.95</v>
      </c>
      <c r="AC11" s="31">
        <f>AB11/BC11-1</f>
        <v/>
      </c>
      <c r="AD11" s="1409" t="n">
        <v>1348.76</v>
      </c>
      <c r="AE11" s="31">
        <f>AD11/BE11-1</f>
        <v/>
      </c>
      <c r="AF11" s="1409" t="n">
        <v>1335.28</v>
      </c>
      <c r="AG11" s="31">
        <f>AF11/BG11-1</f>
        <v/>
      </c>
      <c r="AH11" s="1409" t="n">
        <v>1306.12</v>
      </c>
      <c r="AI11" s="31">
        <f>AH11/BI11-1</f>
        <v/>
      </c>
      <c r="AJ11" s="1409" t="n">
        <v>1264.67</v>
      </c>
      <c r="AK11" s="31">
        <f>AJ11/BK11-1</f>
        <v/>
      </c>
      <c r="AL11" s="1409" t="n">
        <v>1326.97</v>
      </c>
      <c r="AM11" s="31">
        <f>AL11/BM11-1</f>
        <v/>
      </c>
      <c r="AN11" s="1409" t="n">
        <v>1230.92</v>
      </c>
      <c r="AO11" s="31">
        <f>AN11/BO11-1</f>
        <v/>
      </c>
      <c r="AP11" s="1409" t="n">
        <v>1167.32</v>
      </c>
      <c r="AQ11" s="31">
        <f>AP11/BQ11-1</f>
        <v/>
      </c>
      <c r="AR11" s="1409">
        <f>T11+V11+X11+Z11+AB11+AD11+AF11+AH11+AJ11+AL11+AN11+AP11</f>
      </c>
      <c r="AS11" s="31">
        <f>AR11/(AU11+AW11+AY11+BA11+BC11+BE11+BG11+BI11+BK11+BM11+BO11+BQ11)-1</f>
        <v/>
      </c>
      <c r="AT11" s="1933" t="n"/>
      <c r="AU11" s="1409" t="n">
        <v>1748.12</v>
      </c>
      <c r="AV11" s="31" t="n"/>
      <c r="AW11" s="1409" t="n">
        <v>1593.15</v>
      </c>
      <c r="AX11" s="31" t="n"/>
      <c r="AY11" s="1409" t="n">
        <v>1744.64</v>
      </c>
      <c r="AZ11" s="31" t="n"/>
      <c r="BA11" s="1409" t="n">
        <v>1682.27</v>
      </c>
      <c r="BB11" s="31" t="n"/>
      <c r="BC11" s="1409" t="n">
        <v>1672.61</v>
      </c>
      <c r="BD11" s="31" t="n"/>
      <c r="BE11" s="1409" t="n">
        <v>1589.23</v>
      </c>
      <c r="BF11" s="31" t="n"/>
      <c r="BG11" s="1409" t="n">
        <v>1649.99</v>
      </c>
      <c r="BH11" s="31" t="n"/>
      <c r="BI11" s="1409" t="n">
        <v>1562.01</v>
      </c>
      <c r="BJ11" s="31" t="n"/>
      <c r="BK11" s="1409" t="n">
        <v>1501.11</v>
      </c>
      <c r="BL11" s="31" t="n"/>
      <c r="BM11" s="1409" t="n">
        <v>1595.88</v>
      </c>
      <c r="BN11" s="32" t="n"/>
      <c r="BO11" s="1409" t="n">
        <v>1541.9</v>
      </c>
      <c r="BP11" s="32" t="n"/>
      <c r="BQ11" s="1409" t="n">
        <v>1596.96</v>
      </c>
      <c r="BR11" s="32" t="n"/>
      <c r="BS11" s="1409">
        <f>AU11+AW11+AY11+BA11+BC11+BE11+BG11+BI11+BK11+BM11+BO11+BQ11</f>
        <v/>
      </c>
      <c r="BT11" s="31" t="n"/>
      <c r="BU11" s="1354" t="n"/>
      <c r="BV11" s="1355" t="n"/>
      <c r="BW11" s="1355" t="n"/>
      <c r="BX11" s="1355" t="n"/>
      <c r="BY11" s="1355" t="n"/>
      <c r="BZ11" s="1355" t="n"/>
      <c r="CA11" s="1355" t="n"/>
      <c r="CB11" s="1355" t="n"/>
      <c r="CC11" s="1355" t="n"/>
      <c r="CD11" s="1355" t="n"/>
      <c r="CE11" s="1355" t="n"/>
      <c r="CF11" s="1355" t="n"/>
      <c r="CG11" s="1355" t="n"/>
      <c r="CH11" s="1352" t="n"/>
    </row>
    <row r="12" ht="27" customFormat="1" customHeight="1" s="138">
      <c r="A12" s="1954" t="n"/>
      <c r="B12" s="1931" t="inlineStr">
        <is>
          <t>其中城市内旅客周转量  (万人公里)</t>
        </is>
      </c>
      <c r="C12" s="1409" t="n">
        <v>8826.4</v>
      </c>
      <c r="D12" s="31">
        <f>C12/T12-1</f>
        <v/>
      </c>
      <c r="E12" s="1409" t="n">
        <v>9161.799999999999</v>
      </c>
      <c r="F12" s="31">
        <f>E12/V12-1</f>
        <v/>
      </c>
      <c r="G12" s="1409" t="n">
        <v>9427.309999999999</v>
      </c>
      <c r="H12" s="31">
        <f>G12/X12-1</f>
        <v/>
      </c>
      <c r="I12" s="1409" t="n">
        <v>9106.030000000001</v>
      </c>
      <c r="J12" s="31">
        <f>I12/Z12-1</f>
        <v/>
      </c>
      <c r="K12" s="1409" t="n">
        <v>8758.85</v>
      </c>
      <c r="L12" s="31">
        <f>K12/AB12-1</f>
      </c>
      <c r="M12" s="1409" t="n">
        <v>8337.5</v>
      </c>
      <c r="N12" s="31">
        <f>M12/AD12-1</f>
      </c>
      <c r="O12" s="1409" t="n">
        <v>8532.5</v>
      </c>
      <c r="P12" s="31">
        <f>O12/AF12-1</f>
      </c>
      <c r="Q12" s="1409">
        <f>C12+E12+G12+I12+K12+M12+O12</f>
      </c>
      <c r="R12" s="102">
        <f>Q12/SUM(T12+V12+X12+Z12+AB12+AD12+AF12)-1</f>
      </c>
      <c r="S12" s="1409">
        <f>T12+V12+X12+Z12+AB12+AD12</f>
        <v/>
      </c>
      <c r="T12" s="1409" t="n">
        <v>12646.06</v>
      </c>
      <c r="U12" s="31">
        <f>T12/AU12-1</f>
        <v/>
      </c>
      <c r="V12" s="1409" t="n">
        <v>11631.13</v>
      </c>
      <c r="W12" s="31">
        <f>V12/AW12-1</f>
        <v/>
      </c>
      <c r="X12" s="1409" t="n">
        <v>12705.65</v>
      </c>
      <c r="Y12" s="31">
        <f>X12/AY12-1</f>
        <v/>
      </c>
      <c r="Z12" s="1409" t="n">
        <v>12063.64</v>
      </c>
      <c r="AA12" s="31">
        <f>Z12/BA12-1</f>
        <v/>
      </c>
      <c r="AB12" s="1409" t="n">
        <v>11442.21</v>
      </c>
      <c r="AC12" s="31">
        <f>AB12/BC12-1</f>
        <v/>
      </c>
      <c r="AD12" s="1409" t="n">
        <v>10520.33</v>
      </c>
      <c r="AE12" s="31">
        <f>AD12/BE12-1</f>
        <v/>
      </c>
      <c r="AF12" s="1409" t="n">
        <v>10415.18</v>
      </c>
      <c r="AG12" s="31">
        <f>AF12/BG12-1</f>
        <v/>
      </c>
      <c r="AH12" s="1409" t="n">
        <v>10187.74</v>
      </c>
      <c r="AI12" s="31">
        <f>AH12/BI12-1</f>
        <v/>
      </c>
      <c r="AJ12" s="1409" t="n">
        <v>9864.43</v>
      </c>
      <c r="AK12" s="31">
        <f>AJ12/BK12-1</f>
        <v/>
      </c>
      <c r="AL12" s="1409" t="n">
        <v>10350.37</v>
      </c>
      <c r="AM12" s="31">
        <f>AL12/BM12-1</f>
        <v/>
      </c>
      <c r="AN12" s="1409" t="n">
        <v>9601.18</v>
      </c>
      <c r="AO12" s="31">
        <f>AN12/BO12-1</f>
        <v/>
      </c>
      <c r="AP12" s="1409" t="n">
        <v>9105.1</v>
      </c>
      <c r="AQ12" s="31">
        <f>AP12/BQ12-1</f>
        <v/>
      </c>
      <c r="AR12" s="1409">
        <f>T12+V12+X12+Z12+AB12+AD12+AF12+AH12+AJ12+AL12+AN12+AP12</f>
      </c>
      <c r="AS12" s="31">
        <f>AR12/(AU12+AW12+AY12+BA12+BC12+BE12+BG12+BI12+BK12+BM12+BO12+BQ12)-1</f>
        <v/>
      </c>
      <c r="AT12" s="1933" t="n"/>
      <c r="AU12" s="1409" t="n">
        <v>13635.34</v>
      </c>
      <c r="AV12" s="31" t="n"/>
      <c r="AW12" s="1409" t="n">
        <v>12426.57</v>
      </c>
      <c r="AX12" s="31" t="n"/>
      <c r="AY12" s="1409" t="n">
        <v>13608.19</v>
      </c>
      <c r="AZ12" s="31" t="n"/>
      <c r="BA12" s="1409" t="n">
        <v>13121.71</v>
      </c>
      <c r="BB12" s="31" t="n"/>
      <c r="BC12" s="1409" t="n">
        <v>13046.36</v>
      </c>
      <c r="BD12" s="31" t="n"/>
      <c r="BE12" s="1409" t="n">
        <v>12395.99</v>
      </c>
      <c r="BF12" s="31" t="n"/>
      <c r="BG12" s="1409" t="n">
        <v>12869.92</v>
      </c>
      <c r="BH12" s="31" t="n"/>
      <c r="BI12" s="1409" t="n">
        <v>12183.68</v>
      </c>
      <c r="BJ12" s="31" t="n"/>
      <c r="BK12" s="1409" t="n">
        <v>11708.66</v>
      </c>
      <c r="BL12" s="31" t="n"/>
      <c r="BM12" s="1409" t="n">
        <v>12447.86</v>
      </c>
      <c r="BN12" s="32" t="n"/>
      <c r="BO12" s="1409" t="n">
        <v>12026.82</v>
      </c>
      <c r="BP12" s="32" t="n"/>
      <c r="BQ12" s="1409" t="n">
        <v>12456.29</v>
      </c>
      <c r="BR12" s="32" t="n"/>
      <c r="BS12" s="1409">
        <f>AU12+AW12+AY12+BA12+BC12+BE12+BG12+BI12+BK12+BM12+BO12+BQ12</f>
        <v/>
      </c>
      <c r="BT12" s="31" t="n"/>
      <c r="BU12" s="1354" t="n"/>
      <c r="BV12" s="1355" t="n"/>
      <c r="BW12" s="1355" t="n"/>
      <c r="BX12" s="1355" t="n"/>
      <c r="BY12" s="1355" t="n"/>
      <c r="BZ12" s="1355" t="n"/>
      <c r="CA12" s="1355" t="n"/>
      <c r="CB12" s="1355" t="n"/>
      <c r="CC12" s="1355" t="n"/>
      <c r="CD12" s="1355" t="n"/>
      <c r="CE12" s="1355" t="n"/>
      <c r="CF12" s="1355" t="n"/>
      <c r="CG12" s="1355" t="n"/>
      <c r="CH12" s="1352" t="n"/>
    </row>
    <row r="13" ht="27" customFormat="1" customHeight="1" s="137">
      <c r="A13" s="1358" t="inlineStr">
        <is>
          <t>黄石市</t>
        </is>
      </c>
      <c r="B13" s="1931" t="inlineStr">
        <is>
          <t>客运量              （万人次）</t>
        </is>
      </c>
      <c r="C13" s="1409" t="n">
        <v>298.75</v>
      </c>
      <c r="D13" s="31">
        <f>C13/T13-1</f>
        <v/>
      </c>
      <c r="E13" s="1409" t="n">
        <v>312.62</v>
      </c>
      <c r="F13" s="31">
        <f>E13/V13-1</f>
        <v/>
      </c>
      <c r="G13" s="1409" t="n">
        <v>289.42</v>
      </c>
      <c r="H13" s="31">
        <f>G13/X13-1</f>
        <v/>
      </c>
      <c r="I13" s="1409" t="n">
        <v>291.18</v>
      </c>
      <c r="J13" s="31">
        <f>I13/Z13-1</f>
        <v/>
      </c>
      <c r="K13" s="1409" t="n">
        <v>288.88</v>
      </c>
      <c r="L13" s="31">
        <f>K13/AB13-1</f>
      </c>
      <c r="M13" s="1409" t="n">
        <v>281.89</v>
      </c>
      <c r="N13" s="31">
        <f>M13/AD13-1</f>
      </c>
      <c r="O13" s="1409" t="n">
        <v>283.02</v>
      </c>
      <c r="P13" s="31">
        <f>O13/AF13-1</f>
      </c>
      <c r="Q13" s="2016">
        <f>C13+E13+G13+I13+K13+M13+O13</f>
      </c>
      <c r="R13" s="102">
        <f>Q13/SUM(T13+V13+X13+Z13+AB13+AD13+AF13)-1</f>
      </c>
      <c r="S13" s="1409">
        <f>T13+V13+X13+Z13+AB13+AD13</f>
        <v/>
      </c>
      <c r="T13" s="1409" t="n">
        <v>366.26</v>
      </c>
      <c r="U13" s="31">
        <f>T13/AU13-1</f>
        <v/>
      </c>
      <c r="V13" s="1409" t="n">
        <v>361.25</v>
      </c>
      <c r="W13" s="31">
        <f>V13/AW13-1</f>
        <v/>
      </c>
      <c r="X13" s="1409" t="n">
        <v>351.61</v>
      </c>
      <c r="Y13" s="31">
        <f>X13/AY13-1</f>
        <v/>
      </c>
      <c r="Z13" s="1409" t="n">
        <v>329.22</v>
      </c>
      <c r="AA13" s="31">
        <f>Z13/BA13-1</f>
        <v/>
      </c>
      <c r="AB13" s="1409" t="n">
        <v>333.74</v>
      </c>
      <c r="AC13" s="31">
        <f>AB13/BC13-1</f>
        <v/>
      </c>
      <c r="AD13" s="1409" t="n">
        <v>324.76</v>
      </c>
      <c r="AE13" s="31">
        <f>AD13/BE13-1</f>
        <v/>
      </c>
      <c r="AF13" s="1409" t="n">
        <v>318</v>
      </c>
      <c r="AG13" s="31">
        <f>AF13/BG13-1</f>
        <v/>
      </c>
      <c r="AH13" s="1409" t="n">
        <v>331.41</v>
      </c>
      <c r="AI13" s="31">
        <f>AH13/BI13-1</f>
        <v/>
      </c>
      <c r="AJ13" s="1409" t="n">
        <v>306.84</v>
      </c>
      <c r="AK13" s="31">
        <f>AJ13/BK13-1</f>
        <v/>
      </c>
      <c r="AL13" s="1409" t="n">
        <v>299.04</v>
      </c>
      <c r="AM13" s="31">
        <f>AL13/BM13-1</f>
        <v/>
      </c>
      <c r="AN13" s="1409" t="n">
        <v>303.05</v>
      </c>
      <c r="AO13" s="31">
        <f>AN13/BO13-1</f>
        <v/>
      </c>
      <c r="AP13" s="1409" t="n">
        <v>296.94</v>
      </c>
      <c r="AQ13" s="31">
        <f>AP13/BQ13-1</f>
        <v/>
      </c>
      <c r="AR13" s="1409">
        <f>T13+V13+X13+Z13+AB13+AD13+AF13+AH13+AJ13+AL13+AN13+AP13</f>
      </c>
      <c r="AS13" s="31">
        <f>AR13/(AU13+AW13+AY13+BA13+BC13+BE13+BG13+BI13+BK13+BM13+BO13+BQ13)-1</f>
        <v/>
      </c>
      <c r="AT13" s="1932" t="n"/>
      <c r="AU13" s="1915" t="n">
        <v>453.8</v>
      </c>
      <c r="AV13" s="32">
        <f>AU13/BV13-1</f>
        <v/>
      </c>
      <c r="AW13" s="1915" t="n">
        <v>452.95</v>
      </c>
      <c r="AX13" s="32">
        <f>AW13/BW13-1</f>
        <v/>
      </c>
      <c r="AY13" s="1915" t="n">
        <v>413.13</v>
      </c>
      <c r="AZ13" s="32">
        <f>AY13/BX13-1</f>
        <v/>
      </c>
      <c r="BA13" s="1915" t="n">
        <v>412.2</v>
      </c>
      <c r="BB13" s="32">
        <f>BA13/BY13-1</f>
        <v/>
      </c>
      <c r="BC13" s="1915" t="n">
        <v>361.88</v>
      </c>
      <c r="BD13" s="32">
        <f>BC13/BZ13-1</f>
        <v/>
      </c>
      <c r="BE13" s="1915" t="n">
        <v>364.4</v>
      </c>
      <c r="BF13" s="32">
        <f>BE13/CA13-1</f>
        <v/>
      </c>
      <c r="BG13" s="1915" t="n">
        <v>361.43</v>
      </c>
      <c r="BH13" s="32">
        <f>BG13/CB13-1</f>
        <v/>
      </c>
      <c r="BI13" s="1915" t="n">
        <v>353.24</v>
      </c>
      <c r="BJ13" s="32">
        <f>BI13/CC13-1</f>
        <v/>
      </c>
      <c r="BK13" s="1915" t="n">
        <v>331.68</v>
      </c>
      <c r="BL13" s="32">
        <f>BK13/CD13-1</f>
        <v/>
      </c>
      <c r="BM13" s="1915" t="n">
        <v>310.82</v>
      </c>
      <c r="BN13" s="32">
        <f>BM13/CE13-1</f>
        <v/>
      </c>
      <c r="BO13" s="1915" t="n">
        <v>308.27</v>
      </c>
      <c r="BP13" s="32">
        <f>BO13/CF13-1</f>
        <v/>
      </c>
      <c r="BQ13" s="1915" t="n">
        <v>346.22</v>
      </c>
      <c r="BR13" s="32">
        <f>BQ13/CG13-1</f>
        <v/>
      </c>
      <c r="BS13" s="1915">
        <f>AU13+AW13+AY13+BA13+BC13+BE13+BG13+BI13+BK13+BM13+BO13+BQ13</f>
        <v/>
      </c>
      <c r="BT13" s="32">
        <f>BS13/CH13-1</f>
        <v/>
      </c>
      <c r="BU13" s="1353" t="n"/>
      <c r="BV13" s="1917" t="n">
        <v>401.41</v>
      </c>
      <c r="BW13" s="1917" t="n">
        <v>439.19</v>
      </c>
      <c r="BX13" s="1917" t="n">
        <v>471.88</v>
      </c>
      <c r="BY13" s="1917" t="n">
        <v>464.67</v>
      </c>
      <c r="BZ13" s="1917" t="n">
        <v>451.8</v>
      </c>
      <c r="CA13" s="1917" t="n">
        <v>449.16</v>
      </c>
      <c r="CB13" s="1917" t="n">
        <v>443.84</v>
      </c>
      <c r="CC13" s="1917" t="n">
        <v>467.09</v>
      </c>
      <c r="CD13" s="1917" t="n">
        <v>435.79</v>
      </c>
      <c r="CE13" s="1917" t="n">
        <v>450.75</v>
      </c>
      <c r="CF13" s="1917" t="n">
        <v>435.56</v>
      </c>
      <c r="CG13" s="1917" t="n">
        <v>420.41</v>
      </c>
      <c r="CH13" s="1915">
        <f>BV13+BW13+BX13+BY13+BZ13+CA13+CB13+CC13+CD13+CE13+CF13+CG13</f>
        <v/>
      </c>
    </row>
    <row r="14" ht="27" customFormat="1" customHeight="1" s="138">
      <c r="A14" s="1977" t="n"/>
      <c r="B14" s="1931" t="inlineStr">
        <is>
          <t>旅客周转量          （万人公里）</t>
        </is>
      </c>
      <c r="C14" s="1409" t="n">
        <v>1493.75</v>
      </c>
      <c r="D14" s="31">
        <f>C14/T14-1</f>
        <v/>
      </c>
      <c r="E14" s="1409" t="n">
        <v>1563.1</v>
      </c>
      <c r="F14" s="31">
        <f>E14/V14-1</f>
        <v/>
      </c>
      <c r="G14" s="1409" t="n">
        <v>1447.1</v>
      </c>
      <c r="H14" s="31">
        <f>G14/X14-1</f>
        <v/>
      </c>
      <c r="I14" s="1409" t="n">
        <v>1455.9</v>
      </c>
      <c r="J14" s="31">
        <f>I14/Z14-1</f>
        <v/>
      </c>
      <c r="K14" s="1409" t="n">
        <v>1444.4</v>
      </c>
      <c r="L14" s="31">
        <f>K14/AB14-1</f>
      </c>
      <c r="M14" s="1409" t="n">
        <v>1409.45</v>
      </c>
      <c r="N14" s="31">
        <f>M14/AD14-1</f>
      </c>
      <c r="O14" s="1409" t="n">
        <v>1415.1</v>
      </c>
      <c r="P14" s="31">
        <f>O14/AF14-1</f>
      </c>
      <c r="Q14" s="1409">
        <f>C14+E14+G14+I14+K14+M14+O14</f>
      </c>
      <c r="R14" s="102">
        <f>Q14/SUM(T14+V14+X14+Z14+AB14+AD14+AF14)-1</f>
      </c>
      <c r="S14" s="1409">
        <f>T14+V14+X14+Z14+AB14+AD14</f>
        <v/>
      </c>
      <c r="T14" s="1409" t="n">
        <v>1831.3</v>
      </c>
      <c r="U14" s="31">
        <f>T14/AU14-1</f>
        <v/>
      </c>
      <c r="V14" s="1409" t="n">
        <v>1806.25</v>
      </c>
      <c r="W14" s="31">
        <f>V14/AW14-1</f>
        <v/>
      </c>
      <c r="X14" s="1409" t="n">
        <v>1758.05</v>
      </c>
      <c r="Y14" s="31">
        <f>X14/AY14-1</f>
        <v/>
      </c>
      <c r="Z14" s="1409" t="n">
        <v>1646.1</v>
      </c>
      <c r="AA14" s="31">
        <f>Z14/BA14-1</f>
        <v/>
      </c>
      <c r="AB14" s="1409" t="n">
        <v>1668.7</v>
      </c>
      <c r="AC14" s="31">
        <f>AB14/BC14-1</f>
        <v/>
      </c>
      <c r="AD14" s="1409" t="n">
        <v>1623.8</v>
      </c>
      <c r="AE14" s="31">
        <f>AD14/BE14-1</f>
        <v/>
      </c>
      <c r="AF14" s="1409" t="n">
        <v>1590</v>
      </c>
      <c r="AG14" s="31">
        <f>AF14/BG14-1</f>
        <v/>
      </c>
      <c r="AH14" s="1409" t="n">
        <v>1657.05</v>
      </c>
      <c r="AI14" s="31">
        <f>AH14/BI14-1</f>
        <v/>
      </c>
      <c r="AJ14" s="1409" t="n">
        <v>1534.2</v>
      </c>
      <c r="AK14" s="31">
        <f>AJ14/BK14-1</f>
        <v/>
      </c>
      <c r="AL14" s="1409" t="n">
        <v>1495.2</v>
      </c>
      <c r="AM14" s="31">
        <f>AL14/BM14-1</f>
        <v/>
      </c>
      <c r="AN14" s="1409" t="n">
        <v>1515.25</v>
      </c>
      <c r="AO14" s="31">
        <f>AN14/BO14-1</f>
        <v/>
      </c>
      <c r="AP14" s="1409" t="n">
        <v>1484.7</v>
      </c>
      <c r="AQ14" s="31">
        <f>AP14/BQ14-1</f>
        <v/>
      </c>
      <c r="AR14" s="1409">
        <f>T14+V14+X14+Z14+AB14+AD14+AF14+AH14+AJ14+AL14+AN14+AP14</f>
      </c>
      <c r="AS14" s="31">
        <f>AR14/(AU14+AW14+AY14+BA14+BC14+BE14+BG14+BI14+BK14+BM14+BO14+BQ14)-1</f>
        <v/>
      </c>
      <c r="AT14" s="1933" t="n"/>
      <c r="AU14" s="1409" t="n">
        <v>2178.24</v>
      </c>
      <c r="AV14" s="31" t="n"/>
      <c r="AW14" s="1409" t="n">
        <v>2264.75</v>
      </c>
      <c r="AX14" s="31" t="n"/>
      <c r="AY14" s="1409" t="n">
        <v>2065.65</v>
      </c>
      <c r="AZ14" s="31" t="n"/>
      <c r="BA14" s="1409" t="n">
        <v>2061</v>
      </c>
      <c r="BB14" s="31" t="n"/>
      <c r="BC14" s="1409" t="n">
        <v>1809.4</v>
      </c>
      <c r="BD14" s="31" t="n"/>
      <c r="BE14" s="1409" t="n">
        <v>1822</v>
      </c>
      <c r="BF14" s="31" t="n"/>
      <c r="BG14" s="1409" t="n">
        <v>1807.15</v>
      </c>
      <c r="BH14" s="31" t="n"/>
      <c r="BI14" s="1409" t="n">
        <v>1766.2</v>
      </c>
      <c r="BJ14" s="31" t="n"/>
      <c r="BK14" s="1409" t="n">
        <v>1658.4</v>
      </c>
      <c r="BL14" s="31" t="n"/>
      <c r="BM14" s="1409" t="n">
        <v>1554.1</v>
      </c>
      <c r="BN14" s="32" t="n"/>
      <c r="BO14" s="1409" t="n">
        <v>1541.35</v>
      </c>
      <c r="BP14" s="32" t="n"/>
      <c r="BQ14" s="1409" t="n">
        <v>1731.1</v>
      </c>
      <c r="BR14" s="32" t="n"/>
      <c r="BS14" s="1409">
        <f>AU14+AW14+AY14+BA14+BC14+BE14+BG14+BI14+BK14+BM14+BO14+BQ14</f>
        <v/>
      </c>
      <c r="BT14" s="31" t="n"/>
      <c r="BU14" s="1354" t="n"/>
      <c r="BV14" s="1355" t="n"/>
      <c r="BW14" s="1355" t="n"/>
      <c r="BX14" s="1355" t="n"/>
      <c r="BY14" s="1355" t="n"/>
      <c r="BZ14" s="1355" t="n"/>
      <c r="CA14" s="1355" t="n"/>
      <c r="CB14" s="1355" t="n"/>
      <c r="CC14" s="1355" t="n"/>
      <c r="CD14" s="1355" t="n"/>
      <c r="CE14" s="1355" t="n"/>
      <c r="CF14" s="1355" t="n"/>
      <c r="CG14" s="1355" t="n"/>
      <c r="CH14" s="1352" t="n"/>
    </row>
    <row r="15" ht="27" customFormat="1" customHeight="1" s="138">
      <c r="A15" s="1977" t="n"/>
      <c r="B15" s="1931" t="inlineStr">
        <is>
          <t>其中城市内客运量    （万人次）</t>
        </is>
      </c>
      <c r="C15" s="1409" t="n">
        <v>272.74</v>
      </c>
      <c r="D15" s="31">
        <f>C15/T15-1</f>
        <v/>
      </c>
      <c r="E15" s="1409" t="n">
        <v>287.76</v>
      </c>
      <c r="F15" s="31">
        <f>E15/V15-1</f>
        <v/>
      </c>
      <c r="G15" s="1409" t="n">
        <v>264.22</v>
      </c>
      <c r="H15" s="31">
        <f>G15/X15-1</f>
        <v/>
      </c>
      <c r="I15" s="1409" t="n">
        <v>265.05</v>
      </c>
      <c r="J15" s="31">
        <f>I15/Z15-1</f>
        <v/>
      </c>
      <c r="K15" s="1409" t="n">
        <v>263.17</v>
      </c>
      <c r="L15" s="31">
        <f>K15/AB15-1</f>
      </c>
      <c r="M15" s="1409" t="n">
        <v>257.38</v>
      </c>
      <c r="N15" s="31">
        <f>M15/AD15-1</f>
      </c>
      <c r="O15" s="1409" t="n">
        <v>258.57</v>
      </c>
      <c r="P15" s="31">
        <f>O15/AF15-1</f>
      </c>
      <c r="Q15" s="1409">
        <f>C15+E15+G15+I15+K15+M15+O15</f>
      </c>
      <c r="R15" s="102">
        <f>Q15/SUM(T15+V15+X15+Z15+AB15+AD15+AF15)-1</f>
      </c>
      <c r="S15" s="1409">
        <f>T15+V15+X15+Z15+AB15+AD15</f>
        <v/>
      </c>
      <c r="T15" s="1409" t="n">
        <v>350.09</v>
      </c>
      <c r="U15" s="31">
        <f>T15/AU15-1</f>
        <v/>
      </c>
      <c r="V15" s="1409" t="n">
        <v>334.57</v>
      </c>
      <c r="W15" s="31">
        <f>V15/AW15-1</f>
        <v/>
      </c>
      <c r="X15" s="1409" t="n">
        <v>331.99</v>
      </c>
      <c r="Y15" s="31">
        <f>X15/AY15-1</f>
        <v/>
      </c>
      <c r="Z15" s="1409" t="n">
        <v>303.04</v>
      </c>
      <c r="AA15" s="31">
        <f>Z15/BA15-1</f>
        <v/>
      </c>
      <c r="AB15" s="1409" t="n">
        <v>310.9</v>
      </c>
      <c r="AC15" s="31">
        <f>AB15/BC15-1</f>
        <v/>
      </c>
      <c r="AD15" s="1409" t="n">
        <v>306.26</v>
      </c>
      <c r="AE15" s="31">
        <f>AD15/BE15-1</f>
        <v/>
      </c>
      <c r="AF15" s="1409" t="n">
        <v>293.87</v>
      </c>
      <c r="AG15" s="31">
        <f>AF15/BG15-1</f>
        <v/>
      </c>
      <c r="AH15" s="1409" t="n">
        <v>298.68</v>
      </c>
      <c r="AI15" s="31">
        <f>AH15/BI15-1</f>
        <v/>
      </c>
      <c r="AJ15" s="1409" t="n">
        <v>284.54</v>
      </c>
      <c r="AK15" s="31">
        <f>AJ15/BK15-1</f>
        <v/>
      </c>
      <c r="AL15" s="1409" t="n">
        <v>276.62</v>
      </c>
      <c r="AM15" s="31">
        <f>AL15/BM15-1</f>
        <v/>
      </c>
      <c r="AN15" s="1409" t="n">
        <v>281.7</v>
      </c>
      <c r="AO15" s="31">
        <f>AN15/BO15-1</f>
        <v/>
      </c>
      <c r="AP15" s="1409" t="n">
        <v>274.44</v>
      </c>
      <c r="AQ15" s="31">
        <f>AP15/BQ15-1</f>
        <v/>
      </c>
      <c r="AR15" s="1409">
        <f>T15+V15+X15+Z15+AB15+AD15+AF15+AH15+AJ15+AL15+AN15+AP15</f>
      </c>
      <c r="AS15" s="31">
        <f>AR15/(AU15+AW15+AY15+BA15+BC15+BE15+BG15+BI15+BK15+BM15+BO15+BQ15)-1</f>
        <v/>
      </c>
      <c r="AT15" s="1933" t="n"/>
      <c r="AU15" s="1409" t="n">
        <v>445.76</v>
      </c>
      <c r="AV15" s="31" t="n"/>
      <c r="AW15" s="1409" t="n">
        <v>440.37</v>
      </c>
      <c r="AX15" s="31" t="n"/>
      <c r="AY15" s="1409" t="n">
        <v>395.02</v>
      </c>
      <c r="AZ15" s="31" t="n"/>
      <c r="BA15" s="1409" t="n">
        <v>390.04</v>
      </c>
      <c r="BB15" s="31" t="n"/>
      <c r="BC15" s="1409" t="n">
        <v>342.28</v>
      </c>
      <c r="BD15" s="31" t="n"/>
      <c r="BE15" s="1409" t="n">
        <v>328.56</v>
      </c>
      <c r="BF15" s="31" t="n"/>
      <c r="BG15" s="1409" t="n">
        <v>317.23</v>
      </c>
      <c r="BH15" s="31" t="n"/>
      <c r="BI15" s="1409" t="n">
        <v>337.9</v>
      </c>
      <c r="BJ15" s="31" t="n"/>
      <c r="BK15" s="1409" t="n">
        <v>294.99</v>
      </c>
      <c r="BL15" s="31" t="n"/>
      <c r="BM15" s="1409" t="n">
        <v>290.61</v>
      </c>
      <c r="BN15" s="32" t="n"/>
      <c r="BO15" s="1409" t="n">
        <v>283.68</v>
      </c>
      <c r="BP15" s="32" t="n"/>
      <c r="BQ15" s="1409" t="n">
        <v>318.2</v>
      </c>
      <c r="BR15" s="32" t="n"/>
      <c r="BS15" s="1409">
        <f>AU15+AW15+AY15+BA15+BC15+BE15+BG15+BI15+BK15+BM15+BO15+BQ15</f>
        <v/>
      </c>
      <c r="BT15" s="31" t="n"/>
      <c r="BU15" s="1354" t="n"/>
      <c r="BV15" s="1355" t="n"/>
      <c r="BW15" s="1355" t="n"/>
      <c r="BX15" s="1355" t="n"/>
      <c r="BY15" s="1355" t="n"/>
      <c r="BZ15" s="1355" t="n"/>
      <c r="CA15" s="1355" t="n"/>
      <c r="CB15" s="1355" t="n"/>
      <c r="CC15" s="1355" t="n"/>
      <c r="CD15" s="1355" t="n"/>
      <c r="CE15" s="1355" t="n"/>
      <c r="CF15" s="1355" t="n"/>
      <c r="CG15" s="1355" t="n"/>
      <c r="CH15" s="1352" t="n"/>
    </row>
    <row r="16" ht="27" customFormat="1" customHeight="1" s="138">
      <c r="A16" s="1954" t="n"/>
      <c r="B16" s="1931" t="inlineStr">
        <is>
          <t>其中城市内旅客周转量  (万人公里)</t>
        </is>
      </c>
      <c r="C16" s="1409" t="n">
        <v>1227.33</v>
      </c>
      <c r="D16" s="31">
        <f>C16/T16-1</f>
        <v/>
      </c>
      <c r="E16" s="1409" t="n">
        <v>1294.92</v>
      </c>
      <c r="F16" s="31">
        <f>E16/V16-1</f>
        <v/>
      </c>
      <c r="G16" s="1409" t="n">
        <v>1188.99</v>
      </c>
      <c r="H16" s="31">
        <f>G16/X16-1</f>
        <v/>
      </c>
      <c r="I16" s="1409" t="n">
        <v>1192.73</v>
      </c>
      <c r="J16" s="31">
        <f>I16/Z16-1</f>
        <v/>
      </c>
      <c r="K16" s="1409" t="n">
        <v>1184.27</v>
      </c>
      <c r="L16" s="31">
        <f>K16/AB16-1</f>
      </c>
      <c r="M16" s="1409" t="n">
        <v>1158.21</v>
      </c>
      <c r="N16" s="31">
        <f>M16/AD16-1</f>
      </c>
      <c r="O16" s="1409" t="n">
        <v>1163.57</v>
      </c>
      <c r="P16" s="31">
        <f>O16/AF16-1</f>
      </c>
      <c r="Q16" s="1409">
        <f>C16+E16+G16+I16+K16+M16+O16</f>
      </c>
      <c r="R16" s="102">
        <f>Q16/SUM(T16+V16+X16+Z16+AB16+AD16+AF16)-1</f>
      </c>
      <c r="S16" s="1409">
        <f>T16+V16+X16+Z16+AB16+AD16</f>
        <v/>
      </c>
      <c r="T16" s="1409" t="n">
        <v>1575.41</v>
      </c>
      <c r="U16" s="31">
        <f>T16/AU16-1</f>
        <v/>
      </c>
      <c r="V16" s="1409" t="n">
        <v>1505.57</v>
      </c>
      <c r="W16" s="31">
        <f>V16/AW16-1</f>
        <v/>
      </c>
      <c r="X16" s="1409" t="n">
        <v>1493.96</v>
      </c>
      <c r="Y16" s="31">
        <f>X16/AY16-1</f>
        <v/>
      </c>
      <c r="Z16" s="1409" t="n">
        <v>1363.68</v>
      </c>
      <c r="AA16" s="31">
        <f>Z16/BA16-1</f>
        <v/>
      </c>
      <c r="AB16" s="1409" t="n">
        <v>1399.05</v>
      </c>
      <c r="AC16" s="31">
        <f>AB16/BC16-1</f>
        <v/>
      </c>
      <c r="AD16" s="1409" t="n">
        <v>1378.17</v>
      </c>
      <c r="AE16" s="31">
        <f>AD16/BE16-1</f>
        <v/>
      </c>
      <c r="AF16" s="1409" t="n">
        <v>1322.42</v>
      </c>
      <c r="AG16" s="31">
        <f>AF16/BG16-1</f>
        <v/>
      </c>
      <c r="AH16" s="1409" t="n">
        <v>1344.06</v>
      </c>
      <c r="AI16" s="31">
        <f>AH16/BI16-1</f>
        <v/>
      </c>
      <c r="AJ16" s="1409" t="n">
        <v>1280.43</v>
      </c>
      <c r="AK16" s="31">
        <f>AJ16/BK16-1</f>
        <v/>
      </c>
      <c r="AL16" s="1409" t="n">
        <v>1244.79</v>
      </c>
      <c r="AM16" s="31">
        <f>AL16/BM16-1</f>
        <v/>
      </c>
      <c r="AN16" s="1409" t="n">
        <v>1267.65</v>
      </c>
      <c r="AO16" s="31">
        <f>AN16/BO16-1</f>
        <v/>
      </c>
      <c r="AP16" s="1409" t="n">
        <v>1234.98</v>
      </c>
      <c r="AQ16" s="31">
        <f>AP16/BQ16-1</f>
        <v/>
      </c>
      <c r="AR16" s="1409">
        <f>T16+V16+X16+Z16+AB16+AD16+AF16+AH16+AJ16+AL16+AN16+AP16</f>
      </c>
      <c r="AS16" s="31">
        <f>AR16/(AU16+AW16+AY16+BA16+BC16+BE16+BG16+BI16+BK16+BM16+BO16+BQ16)-1</f>
        <v/>
      </c>
      <c r="AT16" s="1933" t="n"/>
      <c r="AU16" s="1409" t="n">
        <v>1872.19</v>
      </c>
      <c r="AV16" s="31" t="n"/>
      <c r="AW16" s="1409" t="n">
        <v>1981.67</v>
      </c>
      <c r="AX16" s="31" t="n"/>
      <c r="AY16" s="1409" t="n">
        <v>1777.59</v>
      </c>
      <c r="AZ16" s="31" t="n"/>
      <c r="BA16" s="1409" t="n">
        <v>1755.18</v>
      </c>
      <c r="BB16" s="31" t="n"/>
      <c r="BC16" s="1409" t="n">
        <v>1540.26</v>
      </c>
      <c r="BD16" s="31" t="n"/>
      <c r="BE16" s="1409" t="n">
        <v>1478.52</v>
      </c>
      <c r="BF16" s="31" t="n"/>
      <c r="BG16" s="1409" t="n">
        <v>1427.54</v>
      </c>
      <c r="BH16" s="31" t="n"/>
      <c r="BI16" s="1409" t="n">
        <v>1520.55</v>
      </c>
      <c r="BJ16" s="31" t="n"/>
      <c r="BK16" s="1409" t="n">
        <v>1327.46</v>
      </c>
      <c r="BL16" s="31" t="n"/>
      <c r="BM16" s="1409" t="n">
        <v>1307.75</v>
      </c>
      <c r="BN16" s="32" t="n"/>
      <c r="BO16" s="1409" t="n">
        <v>1276.56</v>
      </c>
      <c r="BP16" s="32" t="n"/>
      <c r="BQ16" s="1409" t="n">
        <v>1431.9</v>
      </c>
      <c r="BR16" s="32" t="n"/>
      <c r="BS16" s="1409">
        <f>AU16+AW16+AY16+BA16+BC16+BE16+BG16+BI16+BK16+BM16+BO16+BQ16</f>
        <v/>
      </c>
      <c r="BT16" s="31" t="n"/>
      <c r="BU16" s="1354" t="n"/>
      <c r="BV16" s="1355" t="n"/>
      <c r="BW16" s="1355" t="n"/>
      <c r="BX16" s="1355" t="n"/>
      <c r="BY16" s="1355" t="n"/>
      <c r="BZ16" s="1355" t="n"/>
      <c r="CA16" s="1355" t="n"/>
      <c r="CB16" s="1355" t="n"/>
      <c r="CC16" s="1355" t="n"/>
      <c r="CD16" s="1355" t="n"/>
      <c r="CE16" s="1355" t="n"/>
      <c r="CF16" s="1355" t="n"/>
      <c r="CG16" s="1355" t="n"/>
      <c r="CH16" s="1352" t="n"/>
    </row>
    <row r="17" ht="27" customFormat="1" customHeight="1" s="137">
      <c r="A17" s="1358" t="inlineStr">
        <is>
          <t>十堰市</t>
        </is>
      </c>
      <c r="B17" s="1931" t="inlineStr">
        <is>
          <t>客运量              （万人次）</t>
        </is>
      </c>
      <c r="C17" s="1409" t="n">
        <v>298.25</v>
      </c>
      <c r="D17" s="31">
        <f>C17/T17-1</f>
        <v/>
      </c>
      <c r="E17" s="1409" t="n">
        <v>298.31</v>
      </c>
      <c r="F17" s="31">
        <f>E17/V17-1</f>
        <v/>
      </c>
      <c r="G17" s="1409" t="n">
        <v>299.53</v>
      </c>
      <c r="H17" s="31">
        <f>G17/X17-1</f>
        <v/>
      </c>
      <c r="I17" s="1409" t="n">
        <v>291.68</v>
      </c>
      <c r="J17" s="31">
        <f>I17/Z17-1</f>
        <v/>
      </c>
      <c r="K17" s="1409" t="n">
        <v>300.94</v>
      </c>
      <c r="L17" s="31">
        <f>K17/AB17-1</f>
      </c>
      <c r="M17" s="1409" t="n">
        <v>296.68</v>
      </c>
      <c r="N17" s="31">
        <f>M17/AD17-1</f>
      </c>
      <c r="O17" s="1409" t="n">
        <v>300.71</v>
      </c>
      <c r="P17" s="31">
        <f>O17/AF17-1</f>
      </c>
      <c r="Q17" s="2016">
        <f>C17+E17+G17+I17+K17+M17+O17</f>
      </c>
      <c r="R17" s="102">
        <f>Q17/SUM(T17+V17+X17+Z17+AB17+AD17+AF17)-1</f>
      </c>
      <c r="S17" s="1409">
        <f>T17+V17+X17+Z17+AB17+AD17</f>
        <v/>
      </c>
      <c r="T17" s="1409" t="n">
        <v>361.83</v>
      </c>
      <c r="U17" s="31">
        <f>T17/AU17-1</f>
        <v/>
      </c>
      <c r="V17" s="1409" t="n">
        <v>343.35</v>
      </c>
      <c r="W17" s="31">
        <f>V17/AW17-1</f>
        <v/>
      </c>
      <c r="X17" s="1409" t="n">
        <v>344.76</v>
      </c>
      <c r="Y17" s="31">
        <f>X17/AY17-1</f>
        <v/>
      </c>
      <c r="Z17" s="1409" t="n">
        <v>326.69</v>
      </c>
      <c r="AA17" s="31">
        <f>Z17/BA17-1</f>
        <v/>
      </c>
      <c r="AB17" s="1409" t="n">
        <v>330.81</v>
      </c>
      <c r="AC17" s="31">
        <f>AB17/BC17-1</f>
        <v/>
      </c>
      <c r="AD17" s="1409" t="n">
        <v>333.29</v>
      </c>
      <c r="AE17" s="31">
        <f>AD17/BE17-1</f>
        <v/>
      </c>
      <c r="AF17" s="1409" t="n">
        <v>335.18</v>
      </c>
      <c r="AG17" s="31">
        <f>AF17/BG17-1</f>
        <v/>
      </c>
      <c r="AH17" s="1409" t="n">
        <v>331.53</v>
      </c>
      <c r="AI17" s="31">
        <f>AH17/BI17-1</f>
        <v/>
      </c>
      <c r="AJ17" s="1409" t="n">
        <v>321.72</v>
      </c>
      <c r="AK17" s="31">
        <f>AJ17/BK17-1</f>
        <v/>
      </c>
      <c r="AL17" s="1409" t="n">
        <v>328.36</v>
      </c>
      <c r="AM17" s="31">
        <f>AL17/BM17-1</f>
        <v/>
      </c>
      <c r="AN17" s="1409" t="n">
        <v>306.87</v>
      </c>
      <c r="AO17" s="31">
        <f>AN17/BO17-1</f>
        <v/>
      </c>
      <c r="AP17" s="1409" t="n">
        <v>308.58</v>
      </c>
      <c r="AQ17" s="31">
        <f>AP17/BQ17-1</f>
        <v/>
      </c>
      <c r="AR17" s="1409">
        <f>T17+V17+X17+Z17+AB17+AD17+AF17+AH17+AJ17+AL17+AN17+AP17</f>
      </c>
      <c r="AS17" s="31">
        <f>AR17/(AU17+AW17+AY17+BA17+BC17+BE17+BG17+BI17+BK17+BM17+BO17+BQ17)-1</f>
        <v/>
      </c>
      <c r="AT17" s="1932" t="n"/>
      <c r="AU17" s="1915" t="n">
        <v>456.75</v>
      </c>
      <c r="AV17" s="32">
        <f>AU17/BV17-1</f>
        <v/>
      </c>
      <c r="AW17" s="1915" t="n">
        <v>408.03</v>
      </c>
      <c r="AX17" s="32">
        <f>AW17/BW17-1</f>
        <v/>
      </c>
      <c r="AY17" s="1915" t="n">
        <v>346.34</v>
      </c>
      <c r="AZ17" s="32">
        <f>AY17/BX17-1</f>
        <v/>
      </c>
      <c r="BA17" s="1915" t="n">
        <v>344.73</v>
      </c>
      <c r="BB17" s="32">
        <f>BA17/BY17-1</f>
        <v/>
      </c>
      <c r="BC17" s="1915" t="n">
        <v>345.57</v>
      </c>
      <c r="BD17" s="32">
        <f>BC17/BZ17-1</f>
        <v/>
      </c>
      <c r="BE17" s="1915" t="n">
        <v>316.16</v>
      </c>
      <c r="BF17" s="32">
        <f>BE17/CA17-1</f>
        <v/>
      </c>
      <c r="BG17" s="1915" t="n">
        <v>364.59</v>
      </c>
      <c r="BH17" s="32">
        <f>BG17/CB17-1</f>
        <v/>
      </c>
      <c r="BI17" s="1915" t="n">
        <v>356.93</v>
      </c>
      <c r="BJ17" s="32">
        <f>BI17/CC17-1</f>
        <v/>
      </c>
      <c r="BK17" s="1915" t="n">
        <v>329.19</v>
      </c>
      <c r="BL17" s="32">
        <f>BK17/CD17-1</f>
        <v/>
      </c>
      <c r="BM17" s="1915" t="n">
        <v>344.49</v>
      </c>
      <c r="BN17" s="32">
        <f>BM17/CE17-1</f>
        <v/>
      </c>
      <c r="BO17" s="1915" t="n">
        <v>319.36</v>
      </c>
      <c r="BP17" s="32">
        <f>BO17/CF17-1</f>
        <v/>
      </c>
      <c r="BQ17" s="1915" t="n">
        <v>350.98</v>
      </c>
      <c r="BR17" s="32">
        <f>BQ17/CG17-1</f>
        <v/>
      </c>
      <c r="BS17" s="1915">
        <f>AU17+AW17+AY17+BA17+BC17+BE17+BG17+BI17+BK17+BM17+BO17+BQ17</f>
        <v/>
      </c>
      <c r="BT17" s="32">
        <f>BS17/CH17-1</f>
        <v/>
      </c>
      <c r="BU17" s="1353" t="n"/>
      <c r="BV17" s="1917" t="n">
        <v>408.85</v>
      </c>
      <c r="BW17" s="1917" t="n">
        <v>399.22</v>
      </c>
      <c r="BX17" s="1917" t="n">
        <v>384</v>
      </c>
      <c r="BY17" s="1917" t="n">
        <v>404</v>
      </c>
      <c r="BZ17" s="1917" t="n">
        <v>386.07</v>
      </c>
      <c r="CA17" s="1917" t="n">
        <v>409.4</v>
      </c>
      <c r="CB17" s="1917" t="n">
        <v>422.05</v>
      </c>
      <c r="CC17" s="1917" t="n">
        <v>440.98</v>
      </c>
      <c r="CD17" s="1917" t="n">
        <v>428.76</v>
      </c>
      <c r="CE17" s="1917" t="n">
        <v>455.1</v>
      </c>
      <c r="CF17" s="1917" t="n">
        <v>457.97</v>
      </c>
      <c r="CG17" s="1917" t="n">
        <v>531.58</v>
      </c>
      <c r="CH17" s="1915">
        <f>BV17+BW17+BX17+BY17+BZ17+CA17+CB17+CC17+CD17+CE17+CF17+CG17</f>
        <v/>
      </c>
    </row>
    <row r="18" ht="27" customFormat="1" customHeight="1" s="138">
      <c r="A18" s="1977" t="n"/>
      <c r="B18" s="1931" t="inlineStr">
        <is>
          <t>旅客周转量          （万人公里）</t>
        </is>
      </c>
      <c r="C18" s="1409" t="n">
        <v>1837.22</v>
      </c>
      <c r="D18" s="31">
        <f>C18/T18-1</f>
        <v/>
      </c>
      <c r="E18" s="1409" t="n">
        <v>1846.54</v>
      </c>
      <c r="F18" s="31">
        <f>E18/V18-1</f>
        <v/>
      </c>
      <c r="G18" s="1409" t="n">
        <v>1878.05</v>
      </c>
      <c r="H18" s="31">
        <f>G18/X18-1</f>
        <v/>
      </c>
      <c r="I18" s="1409" t="n">
        <v>1820.08</v>
      </c>
      <c r="J18" s="31">
        <f>I18/Z18-1</f>
        <v/>
      </c>
      <c r="K18" s="1409" t="n">
        <v>1883.88</v>
      </c>
      <c r="L18" s="31">
        <f>K18/AB18-1</f>
      </c>
      <c r="M18" s="1409" t="n">
        <v>1854.25</v>
      </c>
      <c r="N18" s="31">
        <f>M18/AD18-1</f>
      </c>
      <c r="O18" s="1409" t="n">
        <v>1867.41</v>
      </c>
      <c r="P18" s="31">
        <f>O18/AF18-1</f>
      </c>
      <c r="Q18" s="1409">
        <f>C18+E18+G18+I18+K18+M18+O18</f>
      </c>
      <c r="R18" s="102">
        <f>Q18/SUM(T18+V18+X18+Z18+AB18+AD18+AF18)-1</f>
      </c>
      <c r="S18" s="1409">
        <f>T18+V18+X18+Z18+AB18+AD18</f>
        <v/>
      </c>
      <c r="T18" s="1409" t="n">
        <v>2225.25</v>
      </c>
      <c r="U18" s="31">
        <f>T18/AU18-1</f>
        <v/>
      </c>
      <c r="V18" s="1409" t="n">
        <v>2173.41</v>
      </c>
      <c r="W18" s="31">
        <f>V18/AW18-1</f>
        <v/>
      </c>
      <c r="X18" s="1409" t="n">
        <v>2130.62</v>
      </c>
      <c r="Y18" s="31">
        <f>X18/AY18-1</f>
        <v/>
      </c>
      <c r="Z18" s="1409" t="n">
        <v>1969.94</v>
      </c>
      <c r="AA18" s="31">
        <f>Z18/BA18-1</f>
        <v/>
      </c>
      <c r="AB18" s="1409" t="n">
        <v>2001.4</v>
      </c>
      <c r="AC18" s="31">
        <f>AB18/BC18-1</f>
        <v/>
      </c>
      <c r="AD18" s="1409" t="n">
        <v>2019.74</v>
      </c>
      <c r="AE18" s="31">
        <f>AD18/BE18-1</f>
        <v/>
      </c>
      <c r="AF18" s="1409" t="n">
        <v>2031.19</v>
      </c>
      <c r="AG18" s="31">
        <f>AF18/BG18-1</f>
        <v/>
      </c>
      <c r="AH18" s="1409" t="n">
        <v>1757.11</v>
      </c>
      <c r="AI18" s="31">
        <f>AH18/BI18-1</f>
        <v/>
      </c>
      <c r="AJ18" s="1409" t="n">
        <v>1936.75</v>
      </c>
      <c r="AK18" s="31">
        <f>AJ18/BK18-1</f>
        <v/>
      </c>
      <c r="AL18" s="1409" t="n">
        <v>1730.46</v>
      </c>
      <c r="AM18" s="31">
        <f>AL18/BM18-1</f>
        <v/>
      </c>
      <c r="AN18" s="1409" t="n">
        <v>1844.29</v>
      </c>
      <c r="AO18" s="31">
        <f>AN18/BO18-1</f>
        <v/>
      </c>
      <c r="AP18" s="1409" t="n">
        <v>1845.31</v>
      </c>
      <c r="AQ18" s="31">
        <f>AP18/BQ18-1</f>
        <v/>
      </c>
      <c r="AR18" s="1409">
        <f>T18+V18+X18+Z18+AB18+AD18+AF18+AH18+AJ18+AL18+AN18+AP18</f>
      </c>
      <c r="AS18" s="31">
        <f>AR18/(AU18+AW18+AY18+BA18+BC18+BE18+BG18+BI18+BK18+BM18+BO18+BQ18)-1</f>
        <v/>
      </c>
      <c r="AT18" s="1933" t="n"/>
      <c r="AU18" s="1409" t="n">
        <v>2754.2</v>
      </c>
      <c r="AV18" s="31" t="n"/>
      <c r="AW18" s="1409" t="n">
        <v>2440.02</v>
      </c>
      <c r="AX18" s="31" t="n"/>
      <c r="AY18" s="1409" t="n">
        <v>2036.48</v>
      </c>
      <c r="AZ18" s="31" t="n"/>
      <c r="BA18" s="1409" t="n">
        <v>2033.91</v>
      </c>
      <c r="BB18" s="31" t="n"/>
      <c r="BC18" s="1409" t="n">
        <v>2014.67</v>
      </c>
      <c r="BD18" s="31" t="n"/>
      <c r="BE18" s="1409" t="n">
        <v>1830.57</v>
      </c>
      <c r="BF18" s="31" t="n"/>
      <c r="BG18" s="1409" t="n">
        <v>2129.21</v>
      </c>
      <c r="BH18" s="31" t="n"/>
      <c r="BI18" s="1409" t="n">
        <v>2091.61</v>
      </c>
      <c r="BJ18" s="31" t="n"/>
      <c r="BK18" s="1409" t="n">
        <v>1919.18</v>
      </c>
      <c r="BL18" s="31" t="n"/>
      <c r="BM18" s="1409" t="n">
        <v>2060.05</v>
      </c>
      <c r="BN18" s="32" t="n"/>
      <c r="BO18" s="1409" t="n">
        <v>1868.26</v>
      </c>
      <c r="BP18" s="32" t="n"/>
      <c r="BQ18" s="1409" t="n">
        <v>2098.86</v>
      </c>
      <c r="BR18" s="32" t="n"/>
      <c r="BS18" s="1409">
        <f>AU18+AW18+AY18+BA18+BC18+BE18+BG18+BI18+BK18+BM18+BO18+BQ18</f>
        <v/>
      </c>
      <c r="BT18" s="31" t="n"/>
      <c r="BU18" s="1354" t="n"/>
      <c r="BV18" s="1355" t="n"/>
      <c r="BW18" s="1355" t="n"/>
      <c r="BX18" s="1355" t="n"/>
      <c r="BY18" s="1355" t="n"/>
      <c r="BZ18" s="1355" t="n"/>
      <c r="CA18" s="1355" t="n"/>
      <c r="CB18" s="1355" t="n"/>
      <c r="CC18" s="1355" t="n"/>
      <c r="CD18" s="1355" t="n"/>
      <c r="CE18" s="1355" t="n"/>
      <c r="CF18" s="1355" t="n"/>
      <c r="CG18" s="1355" t="n"/>
      <c r="CH18" s="1352" t="n"/>
    </row>
    <row r="19" ht="27" customFormat="1" customHeight="1" s="138">
      <c r="A19" s="1977" t="n"/>
      <c r="B19" s="1931" t="inlineStr">
        <is>
          <t>其中城市内客运量    （万人次）</t>
        </is>
      </c>
      <c r="C19" s="1409" t="n">
        <v>295.19</v>
      </c>
      <c r="D19" s="31">
        <f>C19/T19-1</f>
        <v/>
      </c>
      <c r="E19" s="1409" t="n">
        <v>296.49</v>
      </c>
      <c r="F19" s="31">
        <f>E19/V19-1</f>
        <v/>
      </c>
      <c r="G19" s="1409" t="n">
        <v>297.52</v>
      </c>
      <c r="H19" s="31">
        <f>G19/X19-1</f>
        <v/>
      </c>
      <c r="I19" s="1409" t="n">
        <v>289.77</v>
      </c>
      <c r="J19" s="31">
        <f>I19/Z19-1</f>
        <v/>
      </c>
      <c r="K19" s="1409" t="n">
        <v>298.67</v>
      </c>
      <c r="L19" s="31">
        <f>K19/AB19-1</f>
      </c>
      <c r="M19" s="1409" t="n">
        <v>294.73</v>
      </c>
      <c r="N19" s="31">
        <f>M19/AD19-1</f>
      </c>
      <c r="O19" s="1409" t="n">
        <v>298.7</v>
      </c>
      <c r="P19" s="31">
        <f>O19/AF19-1</f>
      </c>
      <c r="Q19" s="1409">
        <f>C19+E19+G19+I19+K19+M19+O19</f>
      </c>
      <c r="R19" s="102">
        <f>Q19/SUM(T19+V19+X19+Z19+AB19+AD19+AF19)-1</f>
      </c>
      <c r="S19" s="1409">
        <f>T19+V19+X19+Z19+AB19+AD19</f>
        <v/>
      </c>
      <c r="T19" s="1409" t="n">
        <v>354.53</v>
      </c>
      <c r="U19" s="31">
        <f>T19/AU19-1</f>
        <v/>
      </c>
      <c r="V19" s="1409" t="n">
        <v>336.71</v>
      </c>
      <c r="W19" s="31">
        <f>V19/AW19-1</f>
        <v/>
      </c>
      <c r="X19" s="1409" t="n">
        <v>339.59</v>
      </c>
      <c r="Y19" s="31">
        <f>X19/AY19-1</f>
        <v/>
      </c>
      <c r="Z19" s="1409" t="n">
        <v>321.66</v>
      </c>
      <c r="AA19" s="31">
        <f>Z19/BA19-1</f>
        <v/>
      </c>
      <c r="AB19" s="1409" t="n">
        <v>326.67</v>
      </c>
      <c r="AC19" s="31">
        <f>AB19/BC19-1</f>
        <v/>
      </c>
      <c r="AD19" s="1409" t="n">
        <v>329.79</v>
      </c>
      <c r="AE19" s="31">
        <f>AD19/BE19-1</f>
        <v/>
      </c>
      <c r="AF19" s="1409" t="n">
        <v>330.79</v>
      </c>
      <c r="AG19" s="31">
        <f>AF19/BG19-1</f>
        <v/>
      </c>
      <c r="AH19" s="1409" t="n">
        <v>326.69</v>
      </c>
      <c r="AI19" s="31">
        <f>AH19/BI19-1</f>
        <v/>
      </c>
      <c r="AJ19" s="1409" t="n">
        <v>316.82</v>
      </c>
      <c r="AK19" s="31">
        <f>AJ19/BK19-1</f>
        <v/>
      </c>
      <c r="AL19" s="1409" t="n">
        <v>323.71</v>
      </c>
      <c r="AM19" s="31">
        <f>AL19/BM19-1</f>
        <v/>
      </c>
      <c r="AN19" s="1409" t="n">
        <v>302.75</v>
      </c>
      <c r="AO19" s="31">
        <f>AN19/BO19-1</f>
        <v/>
      </c>
      <c r="AP19" s="1409" t="n">
        <v>304.09</v>
      </c>
      <c r="AQ19" s="31">
        <f>AP19/BQ19-1</f>
        <v/>
      </c>
      <c r="AR19" s="1409">
        <f>T19+V19+X19+Z19+AB19+AD19+AF19+AH19+AJ19+AL19+AN19+AP19</f>
      </c>
      <c r="AS19" s="31">
        <f>AR19/(AU19+AW19+AY19+BA19+BC19+BE19+BG19+BI19+BK19+BM19+BO19+BQ19)-1</f>
        <v/>
      </c>
      <c r="AT19" s="1933" t="n"/>
      <c r="AU19" s="1409" t="n">
        <v>447.97</v>
      </c>
      <c r="AV19" s="31" t="n"/>
      <c r="AW19" s="1409" t="n">
        <v>395.23</v>
      </c>
      <c r="AX19" s="31" t="n"/>
      <c r="AY19" s="1409" t="n">
        <v>335.41</v>
      </c>
      <c r="AZ19" s="31" t="n"/>
      <c r="BA19" s="1409" t="n">
        <v>334.74</v>
      </c>
      <c r="BB19" s="31" t="n"/>
      <c r="BC19" s="1409" t="n">
        <v>336.62</v>
      </c>
      <c r="BD19" s="31" t="n"/>
      <c r="BE19" s="1409" t="n">
        <v>309.77</v>
      </c>
      <c r="BF19" s="31" t="n"/>
      <c r="BG19" s="1409" t="n">
        <v>358.06</v>
      </c>
      <c r="BH19" s="31" t="n"/>
      <c r="BI19" s="1409" t="n">
        <v>350.28</v>
      </c>
      <c r="BJ19" s="31" t="n"/>
      <c r="BK19" s="1409" t="n">
        <v>322.18</v>
      </c>
      <c r="BL19" s="31" t="n"/>
      <c r="BM19" s="1409" t="n">
        <v>337.01</v>
      </c>
      <c r="BN19" s="32" t="n"/>
      <c r="BO19" s="1409" t="n">
        <v>312.79</v>
      </c>
      <c r="BP19" s="32" t="n"/>
      <c r="BQ19" s="1409" t="n">
        <v>343.55</v>
      </c>
      <c r="BR19" s="32" t="n"/>
      <c r="BS19" s="1409">
        <f>AU19+AW19+AY19+BA19+BC19+BE19+BG19+BI19+BK19+BM19+BO19+BQ19</f>
        <v/>
      </c>
      <c r="BT19" s="31" t="n"/>
      <c r="BU19" s="1354" t="n"/>
      <c r="BV19" s="1355" t="n"/>
      <c r="BW19" s="1355" t="n"/>
      <c r="BX19" s="1355" t="n"/>
      <c r="BY19" s="1355" t="n"/>
      <c r="BZ19" s="1355" t="n"/>
      <c r="CA19" s="1355" t="n"/>
      <c r="CB19" s="1355" t="n"/>
      <c r="CC19" s="1355" t="n"/>
      <c r="CD19" s="1355" t="n"/>
      <c r="CE19" s="1355" t="n"/>
      <c r="CF19" s="1355" t="n"/>
      <c r="CG19" s="1355" t="n"/>
      <c r="CH19" s="1352" t="n"/>
    </row>
    <row r="20" ht="27" customFormat="1" customHeight="1" s="138">
      <c r="A20" s="1954" t="n"/>
      <c r="B20" s="1931" t="inlineStr">
        <is>
          <t>其中城市内旅客周转量  (万人公里)</t>
        </is>
      </c>
      <c r="C20" s="1409" t="n">
        <v>1753.43</v>
      </c>
      <c r="D20" s="31">
        <f>C20/T20-1</f>
        <v/>
      </c>
      <c r="E20" s="1409" t="n">
        <v>1799.69</v>
      </c>
      <c r="F20" s="31">
        <f>E20/V20-1</f>
        <v/>
      </c>
      <c r="G20" s="1409" t="n">
        <v>1826.77</v>
      </c>
      <c r="H20" s="31">
        <f>G20/X20-1</f>
        <v/>
      </c>
      <c r="I20" s="1409" t="n">
        <v>1767.6</v>
      </c>
      <c r="J20" s="31">
        <f>I20/Z20-1</f>
        <v/>
      </c>
      <c r="K20" s="1409" t="n">
        <v>1827.86</v>
      </c>
      <c r="L20" s="31">
        <f>K20/AB20-1</f>
      </c>
      <c r="M20" s="1409" t="n">
        <v>1803.75</v>
      </c>
      <c r="N20" s="31">
        <f>M20/AD20-1</f>
      </c>
      <c r="O20" s="1409" t="n">
        <v>1813.11</v>
      </c>
      <c r="P20" s="31">
        <f>O20/AF20-1</f>
      </c>
      <c r="Q20" s="1409">
        <f>C20+E20+G20+I20+K20+M20+O20</f>
      </c>
      <c r="R20" s="102">
        <f>Q20/SUM(T20+V20+X20+Z20+AB20+AD20+AF20)-1</f>
      </c>
      <c r="S20" s="1409">
        <f>T20+V20+X20+Z20+AB20+AD20</f>
        <v/>
      </c>
      <c r="T20" s="1409" t="n">
        <v>1499.66</v>
      </c>
      <c r="U20" s="31">
        <f>T20/AU20-1</f>
        <v/>
      </c>
      <c r="V20" s="1409" t="n">
        <v>1474.79</v>
      </c>
      <c r="W20" s="31">
        <f>V20/AW20-1</f>
        <v/>
      </c>
      <c r="X20" s="1409" t="n">
        <v>1463.63</v>
      </c>
      <c r="Y20" s="31">
        <f>X20/AY20-1</f>
        <v/>
      </c>
      <c r="Z20" s="1409" t="n">
        <v>1357.41</v>
      </c>
      <c r="AA20" s="31">
        <f>Z20/BA20-1</f>
        <v/>
      </c>
      <c r="AB20" s="1409" t="n">
        <v>1378.55</v>
      </c>
      <c r="AC20" s="31">
        <f>AB20/BC20-1</f>
        <v/>
      </c>
      <c r="AD20" s="1409" t="n">
        <v>1395.01</v>
      </c>
      <c r="AE20" s="31">
        <f>AD20/BE20-1</f>
        <v/>
      </c>
      <c r="AF20" s="1409" t="n">
        <v>1627.49</v>
      </c>
      <c r="AG20" s="31">
        <f>AF20/BG20-1</f>
        <v/>
      </c>
      <c r="AH20" s="1409" t="n">
        <v>1617.12</v>
      </c>
      <c r="AI20" s="31">
        <f>AH20/BI20-1</f>
        <v/>
      </c>
      <c r="AJ20" s="1409" t="n">
        <v>1799.54</v>
      </c>
      <c r="AK20" s="31">
        <f>AJ20/BK20-1</f>
        <v/>
      </c>
      <c r="AL20" s="1409" t="n">
        <v>1582.94</v>
      </c>
      <c r="AM20" s="31">
        <f>AL20/BM20-1</f>
        <v/>
      </c>
      <c r="AN20" s="1409" t="n">
        <v>1710.54</v>
      </c>
      <c r="AO20" s="31">
        <f>AN20/BO20-1</f>
        <v/>
      </c>
      <c r="AP20" s="1409" t="n">
        <v>1708.99</v>
      </c>
      <c r="AQ20" s="31">
        <f>AP20/BQ20-1</f>
        <v/>
      </c>
      <c r="AR20" s="1409">
        <f>T20+V20+X20+Z20+AB20+AD20+AF20+AH20+AJ20+AL20+AN20+AP20</f>
      </c>
      <c r="AS20" s="31">
        <f>AR20/(AU20+AW20+AY20+BA20+BC20+BE20+BG20+BI20+BK20+BM20+BO20+BQ20)-1</f>
        <v/>
      </c>
      <c r="AT20" s="1933" t="n"/>
      <c r="AU20" s="1409" t="n">
        <v>1926.27</v>
      </c>
      <c r="AV20" s="31" t="n"/>
      <c r="AW20" s="1409" t="n">
        <v>1663.92</v>
      </c>
      <c r="AX20" s="31" t="n"/>
      <c r="AY20" s="1409" t="n">
        <v>1365.12</v>
      </c>
      <c r="AZ20" s="31" t="n"/>
      <c r="BA20" s="1409" t="n">
        <v>1328.92</v>
      </c>
      <c r="BB20" s="31" t="n"/>
      <c r="BC20" s="1409" t="n">
        <v>1326.28</v>
      </c>
      <c r="BD20" s="31" t="n"/>
      <c r="BE20" s="1409" t="n">
        <v>1205.01</v>
      </c>
      <c r="BF20" s="31" t="n"/>
      <c r="BG20" s="1409" t="n">
        <v>1407.18</v>
      </c>
      <c r="BH20" s="31" t="n"/>
      <c r="BI20" s="1409" t="n">
        <v>1380.1</v>
      </c>
      <c r="BJ20" s="31" t="n"/>
      <c r="BK20" s="1409" t="n">
        <v>1259.72</v>
      </c>
      <c r="BL20" s="31" t="n"/>
      <c r="BM20" s="1409" t="n">
        <v>1364.89</v>
      </c>
      <c r="BN20" s="32" t="n"/>
      <c r="BO20" s="1409" t="n">
        <v>1248.03</v>
      </c>
      <c r="BP20" s="32" t="n"/>
      <c r="BQ20" s="1409" t="n">
        <v>1398.25</v>
      </c>
      <c r="BR20" s="32" t="n"/>
      <c r="BS20" s="1409">
        <f>AU20+AW20+AY20+BA20+BC20+BE20+BG20+BI20+BK20+BM20+BO20+BQ20</f>
        <v/>
      </c>
      <c r="BT20" s="31" t="n"/>
      <c r="BU20" s="1354" t="n"/>
      <c r="BV20" s="1355" t="n"/>
      <c r="BW20" s="1355" t="n"/>
      <c r="BX20" s="1355" t="n"/>
      <c r="BY20" s="1355" t="n"/>
      <c r="BZ20" s="1355" t="n"/>
      <c r="CA20" s="1355" t="n"/>
      <c r="CB20" s="1355" t="n"/>
      <c r="CC20" s="1355" t="n"/>
      <c r="CD20" s="1355" t="n"/>
      <c r="CE20" s="1355" t="n"/>
      <c r="CF20" s="1355" t="n"/>
      <c r="CG20" s="1355" t="n"/>
      <c r="CH20" s="1352" t="n"/>
    </row>
    <row r="21" ht="27" customFormat="1" customHeight="1" s="139">
      <c r="A21" s="1358" t="inlineStr">
        <is>
          <t>宜昌市</t>
        </is>
      </c>
      <c r="B21" s="1931" t="inlineStr">
        <is>
          <t>客运量              （万人次）</t>
        </is>
      </c>
      <c r="C21" s="1409" t="n">
        <v>742.67</v>
      </c>
      <c r="D21" s="31">
        <f>C21/T21-1</f>
        <v/>
      </c>
      <c r="E21" s="1409" t="n">
        <v>780.86</v>
      </c>
      <c r="F21" s="31">
        <f>E21/V21-1</f>
        <v/>
      </c>
      <c r="G21" s="1409" t="n">
        <v>837.4299999999999</v>
      </c>
      <c r="H21" s="31">
        <f>G21/X21-1</f>
        <v/>
      </c>
      <c r="I21" s="1409" t="n">
        <v>823.89</v>
      </c>
      <c r="J21" s="31">
        <f>I21/Z21-1</f>
        <v/>
      </c>
      <c r="K21" s="1409" t="n">
        <v>842.33</v>
      </c>
      <c r="L21" s="31">
        <f>K21/AB21-1</f>
      </c>
      <c r="M21" s="1409" t="n">
        <v>815.6</v>
      </c>
      <c r="N21" s="31">
        <f>M21/AD21-1</f>
      </c>
      <c r="O21" s="1409" t="n">
        <v>810.89</v>
      </c>
      <c r="P21" s="31">
        <f>O21/AF21-1</f>
      </c>
      <c r="Q21" s="2016">
        <f>C21+E21+G21+I21+K21+M21+O21</f>
      </c>
      <c r="R21" s="102">
        <f>Q21/SUM(T21+V21+X21+Z21+AB21+AD21+AF21)-1</f>
      </c>
      <c r="S21" s="1409">
        <f>T21+V21+X21+Z21+AB21+AD21</f>
        <v/>
      </c>
      <c r="T21" s="1409" t="n">
        <v>808.8</v>
      </c>
      <c r="U21" s="31">
        <f>T21/AU21-1</f>
        <v/>
      </c>
      <c r="V21" s="1409" t="n">
        <v>746.95</v>
      </c>
      <c r="W21" s="31">
        <f>V21/AW21-1</f>
        <v/>
      </c>
      <c r="X21" s="1409" t="n">
        <v>737.45</v>
      </c>
      <c r="Y21" s="31">
        <f>X21/AY21-1</f>
        <v/>
      </c>
      <c r="Z21" s="1409" t="n">
        <v>740.0700000000001</v>
      </c>
      <c r="AA21" s="31">
        <f>Z21/BA21-1</f>
        <v/>
      </c>
      <c r="AB21" s="1409" t="n">
        <v>756</v>
      </c>
      <c r="AC21" s="31">
        <f>AB21/BC21-1</f>
        <v/>
      </c>
      <c r="AD21" s="1409" t="n">
        <v>731.51</v>
      </c>
      <c r="AE21" s="31">
        <f>AD21/BE21-1</f>
        <v/>
      </c>
      <c r="AF21" s="1409" t="n">
        <v>752.22</v>
      </c>
      <c r="AG21" s="31">
        <f>AF21/BG21-1</f>
        <v/>
      </c>
      <c r="AH21" s="1409" t="n">
        <v>749.05</v>
      </c>
      <c r="AI21" s="31">
        <f>AH21/BI21-1</f>
        <v/>
      </c>
      <c r="AJ21" s="1409" t="n">
        <v>726.84</v>
      </c>
      <c r="AK21" s="31">
        <f>AJ21/BK21-1</f>
        <v/>
      </c>
      <c r="AL21" s="1409" t="n">
        <v>748.87</v>
      </c>
      <c r="AM21" s="31">
        <f>AL21/BM21-1</f>
        <v/>
      </c>
      <c r="AN21" s="1409" t="n">
        <v>702.39</v>
      </c>
      <c r="AO21" s="31">
        <f>AN21/BO21-1</f>
        <v/>
      </c>
      <c r="AP21" s="1409" t="n">
        <v>710.4400000000001</v>
      </c>
      <c r="AQ21" s="31">
        <f>AP21/BQ21-1</f>
        <v/>
      </c>
      <c r="AR21" s="1409">
        <f>T21+V21+X21+Z21+AB21+AD21+AF21+AH21+AJ21+AL21+AN21+AP21</f>
      </c>
      <c r="AS21" s="31">
        <f>AR21/(AU21+AW21+AY21+BA21+BC21+BE21+BG21+BI21+BK21+BM21+BO21+BQ21)-1</f>
        <v/>
      </c>
      <c r="AT21" s="1932" t="n"/>
      <c r="AU21" s="1915" t="n">
        <v>753.0599999999999</v>
      </c>
      <c r="AV21" s="32">
        <f>AU21/BV21-1</f>
        <v/>
      </c>
      <c r="AW21" s="1915" t="n">
        <v>755.83</v>
      </c>
      <c r="AX21" s="32">
        <f>AW21/BW21-1</f>
        <v/>
      </c>
      <c r="AY21" s="1915" t="n">
        <v>746.13</v>
      </c>
      <c r="AZ21" s="32">
        <f>AY21/BX21-1</f>
        <v/>
      </c>
      <c r="BA21" s="1915" t="n">
        <v>746.49</v>
      </c>
      <c r="BB21" s="32">
        <f>BA21/BY21-1</f>
        <v/>
      </c>
      <c r="BC21" s="1915" t="n">
        <v>745.05</v>
      </c>
      <c r="BD21" s="32">
        <f>BC21/BZ21-1</f>
        <v/>
      </c>
      <c r="BE21" s="1915" t="n">
        <v>745.83</v>
      </c>
      <c r="BF21" s="32">
        <f>BE21/CA21-1</f>
        <v/>
      </c>
      <c r="BG21" s="1915" t="n">
        <v>763.55</v>
      </c>
      <c r="BH21" s="32">
        <f>BG21/CB21-1</f>
        <v/>
      </c>
      <c r="BI21" s="1915" t="n">
        <v>772.8099999999999</v>
      </c>
      <c r="BJ21" s="32">
        <f>BI21/CC21-1</f>
        <v/>
      </c>
      <c r="BK21" s="1915" t="n">
        <v>754.87</v>
      </c>
      <c r="BL21" s="32">
        <f>BK21/CD21-1</f>
        <v/>
      </c>
      <c r="BM21" s="1915" t="n">
        <v>762.66</v>
      </c>
      <c r="BN21" s="32">
        <f>BM21/CE21-1</f>
        <v/>
      </c>
      <c r="BO21" s="1915" t="n">
        <v>722.8099999999999</v>
      </c>
      <c r="BP21" s="32">
        <f>BO21/CF21-1</f>
        <v/>
      </c>
      <c r="BQ21" s="1915" t="n">
        <v>739.83</v>
      </c>
      <c r="BR21" s="32">
        <f>BQ21/CG21-1</f>
        <v/>
      </c>
      <c r="BS21" s="1915">
        <f>AU21+AW21+AY21+BA21+BC21+BE21+BG21+BI21+BK21+BM21+BO21+BQ21</f>
        <v/>
      </c>
      <c r="BT21" s="32">
        <f>BS21/CH21-1</f>
        <v/>
      </c>
      <c r="BU21" s="1353" t="n"/>
      <c r="BV21" s="1919" t="n">
        <v>742.96</v>
      </c>
      <c r="BW21" s="1919" t="n">
        <v>767</v>
      </c>
      <c r="BX21" s="1919" t="n">
        <v>846.5</v>
      </c>
      <c r="BY21" s="1919" t="n">
        <v>846.7</v>
      </c>
      <c r="BZ21" s="1919" t="n">
        <v>846.62</v>
      </c>
      <c r="CA21" s="1919" t="n">
        <v>848.4</v>
      </c>
      <c r="CB21" s="1919" t="n">
        <v>828.62</v>
      </c>
      <c r="CC21" s="1919" t="n">
        <v>839.23</v>
      </c>
      <c r="CD21" s="1919" t="n">
        <v>808.73</v>
      </c>
      <c r="CE21" s="1919" t="n">
        <v>817.6</v>
      </c>
      <c r="CF21" s="1919" t="n">
        <v>794.23</v>
      </c>
      <c r="CG21" s="1919" t="n">
        <v>798.25</v>
      </c>
      <c r="CH21" s="1915">
        <f>BV21+BW21+BX21+BY21+BZ21+CA21+CB21+CC21+CD21+CE21+CF21+CG21</f>
        <v/>
      </c>
    </row>
    <row r="22" ht="27" customHeight="1" s="21">
      <c r="A22" s="1977" t="n"/>
      <c r="B22" s="1931" t="inlineStr">
        <is>
          <t>旅客周转量          （万人公里）</t>
        </is>
      </c>
      <c r="C22" s="1409" t="n">
        <v>3713.35</v>
      </c>
      <c r="D22" s="31">
        <f>C22/T22-1</f>
        <v/>
      </c>
      <c r="E22" s="1409" t="n">
        <v>3904.3</v>
      </c>
      <c r="F22" s="31">
        <f>E22/V22-1</f>
        <v/>
      </c>
      <c r="G22" s="1409" t="n">
        <v>4187.15</v>
      </c>
      <c r="H22" s="31">
        <f>G22/X22-1</f>
        <v/>
      </c>
      <c r="I22" s="1409" t="n">
        <v>4119.45</v>
      </c>
      <c r="J22" s="31">
        <f>I22/Z22-1</f>
        <v/>
      </c>
      <c r="K22" s="1409" t="n">
        <v>4211.65</v>
      </c>
      <c r="L22" s="31">
        <f>K22/AB22-1</f>
      </c>
      <c r="M22" s="1409" t="n">
        <v>4078.0</v>
      </c>
      <c r="N22" s="31">
        <f>M22/AD22-1</f>
      </c>
      <c r="O22" s="1409" t="n">
        <v>4054.45</v>
      </c>
      <c r="P22" s="31">
        <f>O22/AF22-1</f>
      </c>
      <c r="Q22" s="1409">
        <f>C22+E22+G22+I22+K22+M22+O22</f>
      </c>
      <c r="R22" s="102">
        <f>Q22/SUM(T22+V22+X22+Z22+AB22+AD22+AF22)-1</f>
      </c>
      <c r="S22" s="1409">
        <f>T22+V22+X22+Z22+AB22+AD22</f>
        <v/>
      </c>
      <c r="T22" s="1409" t="n">
        <v>4044</v>
      </c>
      <c r="U22" s="31">
        <f>T22/AU22-1</f>
        <v/>
      </c>
      <c r="V22" s="1409" t="n">
        <v>3734.75</v>
      </c>
      <c r="W22" s="31">
        <f>V22/AW22-1</f>
        <v/>
      </c>
      <c r="X22" s="1409" t="n">
        <v>3687.25</v>
      </c>
      <c r="Y22" s="31">
        <f>X22/AY22-1</f>
        <v/>
      </c>
      <c r="Z22" s="1409" t="n">
        <v>3700.35</v>
      </c>
      <c r="AA22" s="31">
        <f>Z22/BA22-1</f>
        <v/>
      </c>
      <c r="AB22" s="1409" t="n">
        <v>3780</v>
      </c>
      <c r="AC22" s="31">
        <f>AB22/BC22-1</f>
        <v/>
      </c>
      <c r="AD22" s="1409" t="n">
        <v>3657.55</v>
      </c>
      <c r="AE22" s="31">
        <f>AD22/BE22-1</f>
        <v/>
      </c>
      <c r="AF22" s="1409" t="n">
        <v>3761.1</v>
      </c>
      <c r="AG22" s="31">
        <f>AF22/BG22-1</f>
        <v/>
      </c>
      <c r="AH22" s="1409" t="n">
        <v>3745.25</v>
      </c>
      <c r="AI22" s="31">
        <f>AH22/BI22-1</f>
        <v/>
      </c>
      <c r="AJ22" s="1409" t="n">
        <v>3634.2</v>
      </c>
      <c r="AK22" s="31">
        <f>AJ22/BK22-1</f>
        <v/>
      </c>
      <c r="AL22" s="1409" t="n">
        <v>3744.35</v>
      </c>
      <c r="AM22" s="31">
        <f>AL22/BM22-1</f>
        <v/>
      </c>
      <c r="AN22" s="1409" t="n">
        <v>3511.95</v>
      </c>
      <c r="AO22" s="31">
        <f>AN22/BO22-1</f>
        <v/>
      </c>
      <c r="AP22" s="1409" t="n">
        <v>3552.2</v>
      </c>
      <c r="AQ22" s="31">
        <f>AP22/BQ22-1</f>
        <v/>
      </c>
      <c r="AR22" s="1409">
        <f>T22+V22+X22+Z22+AB22+AD22+AF22+AH22+AJ22+AL22+AN22+AP22</f>
      </c>
      <c r="AS22" s="31">
        <f>AR22/(AU22+AW22+AY22+BA22+BC22+BE22+BG22+BI22+BK22+BM22+BO22+BQ22)-1</f>
        <v/>
      </c>
      <c r="AT22" s="1933" t="n"/>
      <c r="AU22" s="1409" t="n">
        <v>3765.3</v>
      </c>
      <c r="AV22" s="31" t="n"/>
      <c r="AW22" s="1409" t="n">
        <v>3779.15</v>
      </c>
      <c r="AX22" s="31" t="n"/>
      <c r="AY22" s="1409" t="n">
        <v>3730.65</v>
      </c>
      <c r="AZ22" s="31" t="n"/>
      <c r="BA22" s="1409" t="n">
        <v>3732.45</v>
      </c>
      <c r="BB22" s="31" t="n"/>
      <c r="BC22" s="1409" t="n">
        <v>3725.25</v>
      </c>
      <c r="BD22" s="31" t="n"/>
      <c r="BE22" s="1409" t="n">
        <v>3729.15</v>
      </c>
      <c r="BF22" s="31" t="n"/>
      <c r="BG22" s="1409" t="n">
        <v>3817.75</v>
      </c>
      <c r="BH22" s="31" t="n"/>
      <c r="BI22" s="1409" t="n">
        <v>3864.05</v>
      </c>
      <c r="BJ22" s="31" t="n"/>
      <c r="BK22" s="1409" t="n">
        <v>3774.35</v>
      </c>
      <c r="BL22" s="31" t="n"/>
      <c r="BM22" s="1409" t="n">
        <v>3813.3</v>
      </c>
      <c r="BN22" s="32" t="n"/>
      <c r="BO22" s="1409" t="n">
        <v>3614.05</v>
      </c>
      <c r="BP22" s="32" t="n"/>
      <c r="BQ22" s="1409" t="n">
        <v>3699.15</v>
      </c>
      <c r="BR22" s="32" t="n"/>
      <c r="BS22" s="1409">
        <f>AU22+AW22+AY22+BA22+BC22+BE22+BG22+BI22+BK22+BM22+BO22+BQ22</f>
        <v/>
      </c>
      <c r="BT22" s="31" t="n"/>
      <c r="BU22" s="1354" t="n"/>
      <c r="BV22" s="1355" t="n"/>
      <c r="BW22" s="1355" t="n"/>
      <c r="BX22" s="1355" t="n"/>
      <c r="BY22" s="1355" t="n"/>
      <c r="BZ22" s="1355" t="n"/>
      <c r="CA22" s="1355" t="n"/>
      <c r="CB22" s="1355" t="n"/>
      <c r="CC22" s="1355" t="n"/>
      <c r="CD22" s="1355" t="n"/>
      <c r="CE22" s="1355" t="n"/>
      <c r="CF22" s="1355" t="n"/>
      <c r="CG22" s="1355" t="n"/>
      <c r="CH22" s="1352" t="n"/>
    </row>
    <row r="23" ht="27" customHeight="1" s="21">
      <c r="A23" s="1977" t="n"/>
      <c r="B23" s="1931" t="inlineStr">
        <is>
          <t>其中城市内客运量    （万人次）</t>
        </is>
      </c>
      <c r="C23" s="1409" t="n">
        <v>715.23</v>
      </c>
      <c r="D23" s="31">
        <f>C23/T23-1</f>
        <v/>
      </c>
      <c r="E23" s="1409" t="n">
        <v>750.92</v>
      </c>
      <c r="F23" s="31">
        <f>E23/V23-1</f>
        <v/>
      </c>
      <c r="G23" s="1409" t="n">
        <v>796.5</v>
      </c>
      <c r="H23" s="31">
        <f>G23/X23-1</f>
        <v/>
      </c>
      <c r="I23" s="1409" t="n">
        <v>778.24</v>
      </c>
      <c r="J23" s="31">
        <f>I23/Z23-1</f>
        <v/>
      </c>
      <c r="K23" s="1409" t="n">
        <v>793.9</v>
      </c>
      <c r="L23" s="31">
        <f>K23/AB23-1</f>
      </c>
      <c r="M23" s="1409" t="n">
        <v>767.85</v>
      </c>
      <c r="N23" s="31">
        <f>M23/AD23-1</f>
      </c>
      <c r="O23" s="1409" t="n">
        <v>763.19</v>
      </c>
      <c r="P23" s="31">
        <f>O23/AF23-1</f>
      </c>
      <c r="Q23" s="1409">
        <f>C23+E23+G23+I23+K23+M23+O23</f>
      </c>
      <c r="R23" s="102">
        <f>Q23/SUM(T23+V23+X23+Z23+AB23+AD23+AF23)-1</f>
      </c>
      <c r="S23" s="1409">
        <f>T23+V23+X23+Z23+AB23+AD23</f>
        <v/>
      </c>
      <c r="T23" s="1409" t="n">
        <v>756.41</v>
      </c>
      <c r="U23" s="31">
        <f>T23/AU23-1</f>
        <v/>
      </c>
      <c r="V23" s="1409" t="n">
        <v>658.88</v>
      </c>
      <c r="W23" s="31">
        <f>V23/AW23-1</f>
        <v/>
      </c>
      <c r="X23" s="1409" t="n">
        <v>649.59</v>
      </c>
      <c r="Y23" s="31">
        <f>X23/AY23-1</f>
        <v/>
      </c>
      <c r="Z23" s="1409" t="n">
        <v>649.36</v>
      </c>
      <c r="AA23" s="31">
        <f>Z23/BA23-1</f>
        <v/>
      </c>
      <c r="AB23" s="1409" t="n">
        <v>661.1900000000001</v>
      </c>
      <c r="AC23" s="31">
        <f>AB23/BC23-1</f>
        <v/>
      </c>
      <c r="AD23" s="1409" t="n">
        <v>650.09</v>
      </c>
      <c r="AE23" s="31">
        <f>AD23/BE23-1</f>
        <v/>
      </c>
      <c r="AF23" s="1409" t="n">
        <v>657.16</v>
      </c>
      <c r="AG23" s="31">
        <f>AF23/BG23-1</f>
        <v/>
      </c>
      <c r="AH23" s="1409" t="n">
        <v>664.3200000000001</v>
      </c>
      <c r="AI23" s="31">
        <f>AH23/BI23-1</f>
        <v/>
      </c>
      <c r="AJ23" s="1409" t="n">
        <v>646.5</v>
      </c>
      <c r="AK23" s="31">
        <f>AJ23/BK23-1</f>
        <v/>
      </c>
      <c r="AL23" s="1409" t="n">
        <v>660.72</v>
      </c>
      <c r="AM23" s="31">
        <f>AL23/BM23-1</f>
        <v/>
      </c>
      <c r="AN23" s="1409" t="n">
        <v>634.25</v>
      </c>
      <c r="AO23" s="31">
        <f>AN23/BO23-1</f>
        <v/>
      </c>
      <c r="AP23" s="1409" t="n">
        <v>642.58</v>
      </c>
      <c r="AQ23" s="31">
        <f>AP23/BQ23-1</f>
        <v/>
      </c>
      <c r="AR23" s="1409">
        <f>T23+V23+X23+Z23+AB23+AD23+AF23+AH23+AJ23+AL23+AN23+AP23</f>
      </c>
      <c r="AS23" s="31">
        <f>AR23/(AU23+AW23+AY23+BA23+BC23+BE23+BG23+BI23+BK23+BM23+BO23+BQ23)-1</f>
        <v/>
      </c>
      <c r="AT23" s="1933" t="n"/>
      <c r="AU23" s="1409" t="n">
        <v>694.16</v>
      </c>
      <c r="AV23" s="31" t="n"/>
      <c r="AW23" s="1409" t="n">
        <v>692.4299999999999</v>
      </c>
      <c r="AX23" s="31" t="n"/>
      <c r="AY23" s="1409" t="n">
        <v>699.26</v>
      </c>
      <c r="AZ23" s="31" t="n"/>
      <c r="BA23" s="1409" t="n">
        <v>703.03</v>
      </c>
      <c r="BB23" s="31" t="n"/>
      <c r="BC23" s="1934" t="n">
        <v>699.5599999999999</v>
      </c>
      <c r="BD23" s="31" t="n"/>
      <c r="BE23" s="1934" t="n">
        <v>707.52</v>
      </c>
      <c r="BF23" s="31" t="n"/>
      <c r="BG23" s="1934" t="n">
        <v>721.48</v>
      </c>
      <c r="BH23" s="31" t="n"/>
      <c r="BI23" s="1934" t="n">
        <v>735.09</v>
      </c>
      <c r="BJ23" s="31" t="n"/>
      <c r="BK23" s="1934" t="n">
        <v>718.8200000000001</v>
      </c>
      <c r="BL23" s="31" t="n"/>
      <c r="BM23" s="1934" t="n">
        <v>726.84</v>
      </c>
      <c r="BN23" s="32" t="n"/>
      <c r="BO23" s="1934" t="n">
        <v>689.9299999999999</v>
      </c>
      <c r="BP23" s="32" t="n"/>
      <c r="BQ23" s="1934" t="n">
        <v>704.62</v>
      </c>
      <c r="BR23" s="32" t="n"/>
      <c r="BS23" s="1409">
        <f>AU23+AW23+AY23+BA23+BC23+BE23+BG23+BI23+BK23+BM23+BO23+BQ23</f>
        <v/>
      </c>
      <c r="BT23" s="31" t="n"/>
      <c r="BU23" s="1354" t="n"/>
      <c r="BV23" s="1291" t="n"/>
      <c r="BW23" s="1291" t="n"/>
      <c r="BX23" s="1291" t="n"/>
      <c r="BY23" s="1291" t="n"/>
      <c r="BZ23" s="1291" t="n"/>
      <c r="CA23" s="1291" t="n"/>
      <c r="CB23" s="1291" t="n"/>
      <c r="CC23" s="1291" t="n"/>
      <c r="CD23" s="1291" t="n"/>
      <c r="CE23" s="1291" t="n"/>
      <c r="CF23" s="1291" t="n"/>
      <c r="CG23" s="1291" t="n"/>
      <c r="CH23" s="1352" t="n"/>
    </row>
    <row r="24" ht="27" customHeight="1" s="21">
      <c r="A24" s="1954" t="n"/>
      <c r="B24" s="1931" t="inlineStr">
        <is>
          <t>其中城市内旅客周转量  (万人公里)</t>
        </is>
      </c>
      <c r="C24" s="1409" t="n">
        <v>3433.1</v>
      </c>
      <c r="D24" s="31">
        <f>C24/T24-1</f>
        <v/>
      </c>
      <c r="E24" s="1409" t="n">
        <v>3604.42</v>
      </c>
      <c r="F24" s="31">
        <f>E24/V24-1</f>
        <v/>
      </c>
      <c r="G24" s="1409" t="n">
        <v>3663.9</v>
      </c>
      <c r="H24" s="31">
        <f>G24/X24-1</f>
        <v/>
      </c>
      <c r="I24" s="1409" t="n">
        <v>3579.9</v>
      </c>
      <c r="J24" s="31">
        <f>I24/Z24-1</f>
        <v/>
      </c>
      <c r="K24" s="1409" t="n">
        <v>3651.94</v>
      </c>
      <c r="L24" s="31">
        <f>K24/AB24-1</f>
      </c>
      <c r="M24" s="1409" t="n">
        <v>3532.11</v>
      </c>
      <c r="N24" s="31">
        <f>M24/AD24-1</f>
      </c>
      <c r="O24" s="1409" t="n">
        <v>3510.67</v>
      </c>
      <c r="P24" s="31">
        <f>O24/AF24-1</f>
      </c>
      <c r="Q24" s="1409">
        <f>C24+E24+G24+I24+K24+M24+O24</f>
      </c>
      <c r="R24" s="102">
        <f>Q24/SUM(T24+V24+X24+Z24+AB24+AD24+AF24)-1</f>
      </c>
      <c r="S24" s="1409">
        <f>T24+V24+X24+Z24+AB24+AD24</f>
        <v/>
      </c>
      <c r="T24" s="1409" t="n">
        <v>3630.77</v>
      </c>
      <c r="U24" s="31">
        <f>T24/AU24-1</f>
        <v/>
      </c>
      <c r="V24" s="1409" t="n">
        <v>3162.62</v>
      </c>
      <c r="W24" s="31">
        <f>V24/AW24-1</f>
        <v/>
      </c>
      <c r="X24" s="1409" t="n">
        <v>3118.03</v>
      </c>
      <c r="Y24" s="31">
        <f>X24/AY24-1</f>
        <v/>
      </c>
      <c r="Z24" s="1409" t="n">
        <v>3116.93</v>
      </c>
      <c r="AA24" s="31">
        <f>Z24/BA24-1</f>
        <v/>
      </c>
      <c r="AB24" s="1409" t="n">
        <v>3173.71</v>
      </c>
      <c r="AC24" s="31">
        <f>AB24/BC24-1</f>
        <v/>
      </c>
      <c r="AD24" s="1409" t="n">
        <v>3120.43</v>
      </c>
      <c r="AE24" s="31">
        <f>AD24/BE24-1</f>
        <v/>
      </c>
      <c r="AF24" s="1409" t="n">
        <v>3154.37</v>
      </c>
      <c r="AG24" s="31">
        <f>AF24/BG24-1</f>
        <v/>
      </c>
      <c r="AH24" s="1409" t="n">
        <v>3188.74</v>
      </c>
      <c r="AI24" s="31">
        <f>AH24/BI24-1</f>
        <v/>
      </c>
      <c r="AJ24" s="1409" t="n">
        <v>3103.2</v>
      </c>
      <c r="AK24" s="31">
        <f>AJ24/BK24-1</f>
        <v/>
      </c>
      <c r="AL24" s="1409" t="n">
        <v>3171.46</v>
      </c>
      <c r="AM24" s="31">
        <f>AL24/BM24-1</f>
        <v/>
      </c>
      <c r="AN24" s="1409" t="n">
        <v>3044.4</v>
      </c>
      <c r="AO24" s="31">
        <f>AN24/BO24-1</f>
        <v/>
      </c>
      <c r="AP24" s="1409" t="n">
        <v>3084.38</v>
      </c>
      <c r="AQ24" s="31">
        <f>AP24/BQ24-1</f>
        <v/>
      </c>
      <c r="AR24" s="1409">
        <f>T24+V24+X24+Z24+AB24+AD24+AF24+AH24+AJ24+AL24+AN24+AP24</f>
      </c>
      <c r="AS24" s="31">
        <f>AR24/(AU24+AW24+AY24+BA24+BC24+BE24+BG24+BI24+BK24+BM24+BO24+BQ24)-1</f>
        <v/>
      </c>
      <c r="AT24" s="1933" t="n"/>
      <c r="AU24" s="1409" t="n">
        <v>3331.97</v>
      </c>
      <c r="AV24" s="31" t="n"/>
      <c r="AW24" s="1409" t="n">
        <v>3323.66</v>
      </c>
      <c r="AX24" s="31" t="n"/>
      <c r="AY24" s="1409" t="n">
        <v>3356.45</v>
      </c>
      <c r="AZ24" s="31" t="n"/>
      <c r="BA24" s="1409" t="n">
        <v>3374.54</v>
      </c>
      <c r="BB24" s="31" t="n"/>
      <c r="BC24" s="1416" t="n">
        <v>3357.89</v>
      </c>
      <c r="BD24" s="31" t="n"/>
      <c r="BE24" s="1416" t="n">
        <v>3396.1</v>
      </c>
      <c r="BF24" s="31" t="n"/>
      <c r="BG24" s="1416" t="n">
        <v>3463.1</v>
      </c>
      <c r="BH24" s="31" t="n"/>
      <c r="BI24" s="1416" t="n">
        <v>3528.43</v>
      </c>
      <c r="BJ24" s="31" t="n"/>
      <c r="BK24" s="1416" t="n">
        <v>3450.34</v>
      </c>
      <c r="BL24" s="31" t="n"/>
      <c r="BM24" s="1416" t="n">
        <v>3488.83</v>
      </c>
      <c r="BN24" s="32" t="n"/>
      <c r="BO24" s="1416" t="n">
        <v>3311.66</v>
      </c>
      <c r="BP24" s="32" t="n"/>
      <c r="BQ24" s="1416" t="n">
        <v>3382.18</v>
      </c>
      <c r="BR24" s="32" t="n"/>
      <c r="BS24" s="1409">
        <f>AU24+AW24+AY24+BA24+BC24+BE24+BG24+BI24+BK24+BM24+BO24+BQ24</f>
        <v/>
      </c>
      <c r="BT24" s="31" t="n"/>
      <c r="BU24" s="1354" t="n"/>
      <c r="BV24" s="1291" t="n"/>
      <c r="BW24" s="1291" t="n"/>
      <c r="BX24" s="1291" t="n"/>
      <c r="BY24" s="1291" t="n"/>
      <c r="BZ24" s="1291" t="n"/>
      <c r="CA24" s="1291" t="n"/>
      <c r="CB24" s="1291" t="n"/>
      <c r="CC24" s="1291" t="n"/>
      <c r="CD24" s="1291" t="n"/>
      <c r="CE24" s="1291" t="n"/>
      <c r="CF24" s="1291" t="n"/>
      <c r="CG24" s="1291" t="n"/>
      <c r="CH24" s="1352" t="n"/>
    </row>
    <row r="25" ht="27" customFormat="1" customHeight="1" s="139">
      <c r="A25" s="1358" t="inlineStr">
        <is>
          <t>襄阳市</t>
        </is>
      </c>
      <c r="B25" s="1931" t="inlineStr">
        <is>
          <t>客运量              （万人次）</t>
        </is>
      </c>
      <c r="C25" s="1409" t="n">
        <v>375.66</v>
      </c>
      <c r="D25" s="31">
        <f>C25/T25-1</f>
        <v/>
      </c>
      <c r="E25" s="1409" t="n">
        <v>378.23</v>
      </c>
      <c r="F25" s="31">
        <f>E25/V25-1</f>
        <v/>
      </c>
      <c r="G25" s="1409" t="n">
        <v>387.41</v>
      </c>
      <c r="H25" s="31">
        <f>G25/X25-1</f>
        <v/>
      </c>
      <c r="I25" s="1409" t="n">
        <v>372.63</v>
      </c>
      <c r="J25" s="31">
        <f>I25/Z25-1</f>
        <v/>
      </c>
      <c r="K25" s="1409" t="n">
        <v>381.98</v>
      </c>
      <c r="L25" s="31">
        <f>K25/AB25-1</f>
      </c>
      <c r="M25" s="1409" t="n">
        <v>369.98</v>
      </c>
      <c r="N25" s="31">
        <f>M25/AD25-1</f>
      </c>
      <c r="O25" s="1409" t="n">
        <v>366.17</v>
      </c>
      <c r="P25" s="31">
        <f>O25/AF25-1</f>
      </c>
      <c r="Q25" s="2016">
        <f>C25+E25+G25+I25+K25+M25+O25</f>
      </c>
      <c r="R25" s="102">
        <f>Q25/SUM(T25+V25+X25+Z25+AB25+AD25+AF25)-1</f>
      </c>
      <c r="S25" s="1409">
        <f>T25+V25+X25+Z25+AB25+AD25</f>
        <v/>
      </c>
      <c r="T25" s="1409" t="n">
        <v>435.15</v>
      </c>
      <c r="U25" s="31">
        <f>T25/AU25-1</f>
        <v/>
      </c>
      <c r="V25" s="1409" t="n">
        <v>403.19</v>
      </c>
      <c r="W25" s="31">
        <f>V25/AW25-1</f>
        <v/>
      </c>
      <c r="X25" s="1409" t="n">
        <v>402.43</v>
      </c>
      <c r="Y25" s="31">
        <f>X25/AY25-1</f>
        <v/>
      </c>
      <c r="Z25" s="1409" t="n">
        <v>387.54</v>
      </c>
      <c r="AA25" s="31">
        <f>Z25/BA25-1</f>
        <v/>
      </c>
      <c r="AB25" s="1409" t="n">
        <v>398.55</v>
      </c>
      <c r="AC25" s="31">
        <f>AB25/BC25-1</f>
        <v/>
      </c>
      <c r="AD25" s="1409" t="n">
        <v>387.72</v>
      </c>
      <c r="AE25" s="31">
        <f>AD25/BE25-1</f>
        <v/>
      </c>
      <c r="AF25" s="1409" t="n">
        <v>380.58</v>
      </c>
      <c r="AG25" s="31">
        <f>AF25/BG25-1</f>
        <v/>
      </c>
      <c r="AH25" s="1409" t="n">
        <v>383.42</v>
      </c>
      <c r="AI25" s="31">
        <f>AH25/BI25-1</f>
        <v/>
      </c>
      <c r="AJ25" s="1409" t="n">
        <v>375.98</v>
      </c>
      <c r="AK25" s="31">
        <f>AJ25/BK25-1</f>
        <v/>
      </c>
      <c r="AL25" s="1409" t="n">
        <v>386.78</v>
      </c>
      <c r="AM25" s="31">
        <f>AL25/BM25-1</f>
        <v/>
      </c>
      <c r="AN25" s="1409" t="n">
        <v>376.88</v>
      </c>
      <c r="AO25" s="31">
        <f>AN25/BO25-1</f>
        <v/>
      </c>
      <c r="AP25" s="1409" t="n">
        <v>385.97</v>
      </c>
      <c r="AQ25" s="31">
        <f>AP25/BQ25-1</f>
        <v/>
      </c>
      <c r="AR25" s="1409">
        <f>T25+V25+X25+Z25+AB25+AD25+AF25+AH25+AJ25+AL25+AN25+AP25</f>
      </c>
      <c r="AS25" s="31">
        <f>AR25/(AU25+AW25+AY25+BA25+BC25+BE25+BG25+BI25+BK25+BM25+BO25+BQ25)-1</f>
        <v/>
      </c>
      <c r="AT25" s="1932" t="n"/>
      <c r="AU25" s="1915" t="n">
        <v>524.03</v>
      </c>
      <c r="AV25" s="32">
        <f>AU25/BV25-1</f>
        <v/>
      </c>
      <c r="AW25" s="1915" t="n">
        <v>486.64</v>
      </c>
      <c r="AX25" s="32">
        <f>AW25/BW25-1</f>
        <v/>
      </c>
      <c r="AY25" s="1915" t="n">
        <v>500.96</v>
      </c>
      <c r="AZ25" s="32">
        <f>AY25/BX25-1</f>
        <v/>
      </c>
      <c r="BA25" s="1915" t="n">
        <v>468.04</v>
      </c>
      <c r="BB25" s="32">
        <f>BA25/BY25-1</f>
        <v/>
      </c>
      <c r="BC25" s="1935" t="n">
        <v>453.58</v>
      </c>
      <c r="BD25" s="32">
        <f>BC25/BZ25-1</f>
        <v/>
      </c>
      <c r="BE25" s="1935" t="n">
        <v>427.87</v>
      </c>
      <c r="BF25" s="32">
        <f>BE25/CA25-1</f>
        <v/>
      </c>
      <c r="BG25" s="1935" t="n">
        <v>426.69</v>
      </c>
      <c r="BH25" s="32">
        <f>BG25/CB25-1</f>
        <v/>
      </c>
      <c r="BI25" s="1935" t="n">
        <v>423.11</v>
      </c>
      <c r="BJ25" s="32">
        <f>BI25/CC25-1</f>
        <v/>
      </c>
      <c r="BK25" s="1935" t="n">
        <v>413.88</v>
      </c>
      <c r="BL25" s="32">
        <f>BK25/CD25-1</f>
        <v/>
      </c>
      <c r="BM25" s="1935" t="n">
        <v>417.01</v>
      </c>
      <c r="BN25" s="32">
        <f>BM25/CE25-1</f>
        <v/>
      </c>
      <c r="BO25" s="1935" t="n">
        <v>400.84</v>
      </c>
      <c r="BP25" s="32">
        <f>BO25/CF25-1</f>
        <v/>
      </c>
      <c r="BQ25" s="1935" t="n">
        <v>404.48</v>
      </c>
      <c r="BR25" s="32">
        <f>BQ25/CG25-1</f>
        <v/>
      </c>
      <c r="BS25" s="1915">
        <f>AU25+AW25+AY25+BA25+BC25+BE25+BG25+BI25+BK25+BM25+BO25+BQ25</f>
        <v/>
      </c>
      <c r="BT25" s="32">
        <f>BS25/CH25-1</f>
        <v/>
      </c>
      <c r="BU25" s="1353" t="n"/>
      <c r="BV25" s="1919" t="n">
        <v>324.89</v>
      </c>
      <c r="BW25" s="1919" t="n">
        <v>367.46</v>
      </c>
      <c r="BX25" s="1919" t="n">
        <v>463.58</v>
      </c>
      <c r="BY25" s="1919" t="n">
        <v>490.76</v>
      </c>
      <c r="BZ25" s="1919" t="n">
        <v>498.99</v>
      </c>
      <c r="CA25" s="1919" t="n">
        <v>464.97</v>
      </c>
      <c r="CB25" s="1919" t="n">
        <v>487.47</v>
      </c>
      <c r="CC25" s="1919" t="n">
        <v>498.15</v>
      </c>
      <c r="CD25" s="1919" t="n">
        <v>491.47</v>
      </c>
      <c r="CE25" s="1919" t="n">
        <v>512.67</v>
      </c>
      <c r="CF25" s="1919" t="n">
        <v>485.47</v>
      </c>
      <c r="CG25" s="1919" t="n">
        <v>511.86</v>
      </c>
      <c r="CH25" s="1915">
        <f>BV25+BW25+BX25+BY25+BZ25+CA25+CB25+CC25+CD25+CE25+CF25+CG25</f>
        <v/>
      </c>
    </row>
    <row r="26" ht="27" customHeight="1" s="21">
      <c r="A26" s="1977" t="n"/>
      <c r="B26" s="1931" t="inlineStr">
        <is>
          <t>旅客周转量          （万人公里）</t>
        </is>
      </c>
      <c r="C26" s="1409" t="n">
        <v>2171.31</v>
      </c>
      <c r="D26" s="31">
        <f>C26/T26-1</f>
        <v/>
      </c>
      <c r="E26" s="1409" t="n">
        <v>2197.52</v>
      </c>
      <c r="F26" s="31">
        <f>E26/V26-1</f>
        <v/>
      </c>
      <c r="G26" s="1409" t="n">
        <v>2243.1</v>
      </c>
      <c r="H26" s="31">
        <f>G26/X26-1</f>
        <v/>
      </c>
      <c r="I26" s="1409" t="n">
        <v>2157.53</v>
      </c>
      <c r="J26" s="31">
        <f>I26/Z26-1</f>
        <v/>
      </c>
      <c r="K26" s="1409" t="n">
        <v>2211.66</v>
      </c>
      <c r="L26" s="31">
        <f>K26/AB26-1</f>
      </c>
      <c r="M26" s="1409" t="n">
        <v>2145.88</v>
      </c>
      <c r="N26" s="31">
        <f>M26/AD26-1</f>
      </c>
      <c r="O26" s="1409" t="n">
        <v>2116.46</v>
      </c>
      <c r="P26" s="31">
        <f>O26/AF26-1</f>
      </c>
      <c r="Q26" s="1409">
        <f>C26+E26+G26+I26+K26+M26+O26</f>
      </c>
      <c r="R26" s="102">
        <f>Q26/SUM(T26+V26+X26+Z26+AB26+AD26+AF26)-1</f>
      </c>
      <c r="S26" s="1409">
        <f>T26+V26+X26+Z26+AB26+AD26</f>
        <v/>
      </c>
      <c r="T26" s="1409" t="n">
        <v>2519.52</v>
      </c>
      <c r="U26" s="31">
        <f>T26/AU26-1</f>
        <v/>
      </c>
      <c r="V26" s="1409" t="n">
        <v>2334.47</v>
      </c>
      <c r="W26" s="31">
        <f>V26/AW26-1</f>
        <v/>
      </c>
      <c r="X26" s="1409" t="n">
        <v>2330.07</v>
      </c>
      <c r="Y26" s="31">
        <f>X26/AY26-1</f>
        <v/>
      </c>
      <c r="Z26" s="1409" t="n">
        <v>2243.86</v>
      </c>
      <c r="AA26" s="31">
        <f>Z26/BA26-1</f>
        <v/>
      </c>
      <c r="AB26" s="1409" t="n">
        <v>2307.6</v>
      </c>
      <c r="AC26" s="31">
        <f>AB26/BC26-1</f>
        <v/>
      </c>
      <c r="AD26" s="1409" t="n">
        <v>2244.9</v>
      </c>
      <c r="AE26" s="31">
        <f>AD26/BE26-1</f>
        <v/>
      </c>
      <c r="AF26" s="1409" t="n">
        <v>2203.56</v>
      </c>
      <c r="AG26" s="31">
        <f>AF26/BG26-1</f>
        <v/>
      </c>
      <c r="AH26" s="1409" t="n">
        <v>2220</v>
      </c>
      <c r="AI26" s="31">
        <f>AH26/BI26-1</f>
        <v/>
      </c>
      <c r="AJ26" s="1409" t="n">
        <v>2203.24</v>
      </c>
      <c r="AK26" s="31">
        <f>AJ26/BK26-1</f>
        <v/>
      </c>
      <c r="AL26" s="1409" t="n">
        <v>2262.66</v>
      </c>
      <c r="AM26" s="31">
        <f>AL26/BM26-1</f>
        <v/>
      </c>
      <c r="AN26" s="1409" t="n">
        <v>2216.05</v>
      </c>
      <c r="AO26" s="31">
        <f>AN26/BO26-1</f>
        <v/>
      </c>
      <c r="AP26" s="1409" t="n">
        <v>2277.22</v>
      </c>
      <c r="AQ26" s="31">
        <f>AP26/BQ26-1</f>
        <v/>
      </c>
      <c r="AR26" s="1409">
        <f>T26+V26+X26+Z26+AB26+AD26+AF26+AH26+AJ26+AL26+AN26+AP26</f>
      </c>
      <c r="AS26" s="31">
        <f>AR26/(AU26+AW26+AY26+BA26+BC26+BE26+BG26+BI26+BK26+BM26+BO26+BQ26)-1</f>
        <v/>
      </c>
      <c r="AT26" s="1933" t="n"/>
      <c r="AU26" s="1409" t="n">
        <v>3034.13</v>
      </c>
      <c r="AV26" s="31" t="n"/>
      <c r="AW26" s="1409" t="n">
        <v>2817.65</v>
      </c>
      <c r="AX26" s="31" t="n"/>
      <c r="AY26" s="1409" t="n">
        <v>2900.56</v>
      </c>
      <c r="AZ26" s="31" t="n"/>
      <c r="BA26" s="1409" t="n">
        <v>2709.95</v>
      </c>
      <c r="BB26" s="31" t="n"/>
      <c r="BC26" s="1416" t="n">
        <v>2626.23</v>
      </c>
      <c r="BD26" s="31" t="n"/>
      <c r="BE26" s="1416" t="n">
        <v>2477.37</v>
      </c>
      <c r="BF26" s="31" t="n"/>
      <c r="BG26" s="1416" t="n">
        <v>2470.54</v>
      </c>
      <c r="BH26" s="31" t="n"/>
      <c r="BI26" s="1416" t="n">
        <v>2449.81</v>
      </c>
      <c r="BJ26" s="31" t="n"/>
      <c r="BK26" s="1416" t="n">
        <v>2396.37</v>
      </c>
      <c r="BL26" s="31" t="n"/>
      <c r="BM26" s="1416" t="n">
        <v>2414.49</v>
      </c>
      <c r="BN26" s="32" t="n"/>
      <c r="BO26" s="1416" t="n">
        <v>2320.86</v>
      </c>
      <c r="BP26" s="32" t="n"/>
      <c r="BQ26" s="1416" t="n">
        <v>2341.94</v>
      </c>
      <c r="BR26" s="32" t="n"/>
      <c r="BS26" s="1409">
        <f>AU26+AW26+AY26+BA26+BC26+BE26+BG26+BI26+BK26+BM26+BO26+BQ26</f>
        <v/>
      </c>
      <c r="BT26" s="31" t="n"/>
      <c r="BU26" s="1354" t="n"/>
      <c r="BV26" s="1355" t="n"/>
      <c r="BW26" s="1355" t="n"/>
      <c r="BX26" s="1355" t="n"/>
      <c r="BY26" s="1355" t="n"/>
      <c r="BZ26" s="1355" t="n"/>
      <c r="CA26" s="1355" t="n"/>
      <c r="CB26" s="1355" t="n"/>
      <c r="CC26" s="1355" t="n"/>
      <c r="CD26" s="1355" t="n"/>
      <c r="CE26" s="1355" t="n"/>
      <c r="CF26" s="1355" t="n"/>
      <c r="CG26" s="1355" t="n"/>
      <c r="CH26" s="1352" t="n"/>
    </row>
    <row r="27" ht="27" customHeight="1" s="21">
      <c r="A27" s="1977" t="n"/>
      <c r="B27" s="1931" t="inlineStr">
        <is>
          <t>其中城市内客运量    （万人次）</t>
        </is>
      </c>
      <c r="C27" s="1409" t="n">
        <v>324.69</v>
      </c>
      <c r="D27" s="31">
        <f>C27/T27-1</f>
        <v/>
      </c>
      <c r="E27" s="1409" t="n">
        <v>328.19</v>
      </c>
      <c r="F27" s="31">
        <f>E27/V27-1</f>
        <v/>
      </c>
      <c r="G27" s="1409" t="n">
        <v>334.41</v>
      </c>
      <c r="H27" s="31">
        <f>G27/X27-1</f>
        <v/>
      </c>
      <c r="I27" s="1409" t="n">
        <v>323.41</v>
      </c>
      <c r="J27" s="31">
        <f>I27/Z27-1</f>
        <v/>
      </c>
      <c r="K27" s="1409" t="n">
        <v>332.57</v>
      </c>
      <c r="L27" s="31">
        <f>K27/AB27-1</f>
      </c>
      <c r="M27" s="1409" t="n">
        <v>318.84</v>
      </c>
      <c r="N27" s="31">
        <f>M27/AD27-1</f>
      </c>
      <c r="O27" s="1409" t="n">
        <v>315.13</v>
      </c>
      <c r="P27" s="31">
        <f>O27/AF27-1</f>
      </c>
      <c r="Q27" s="1409">
        <f>C27+E27+G27+I27+K27+M27+O27</f>
      </c>
      <c r="R27" s="102">
        <f>Q27/SUM(T27+V27+X27+Z27+AB27+AD27+AF27)-1</f>
      </c>
      <c r="S27" s="1409">
        <f>T27+V27+X27+Z27+AB27+AD27</f>
        <v/>
      </c>
      <c r="T27" s="1409" t="n">
        <v>379.64</v>
      </c>
      <c r="U27" s="31">
        <f>T27/AU27-1</f>
        <v/>
      </c>
      <c r="V27" s="1409" t="n">
        <v>347.91</v>
      </c>
      <c r="W27" s="31">
        <f>V27/AW27-1</f>
        <v/>
      </c>
      <c r="X27" s="1409" t="n">
        <v>345.71</v>
      </c>
      <c r="Y27" s="31">
        <f>X27/AY27-1</f>
        <v/>
      </c>
      <c r="Z27" s="1409" t="n">
        <v>333.54</v>
      </c>
      <c r="AA27" s="31">
        <f>Z27/BA27-1</f>
        <v/>
      </c>
      <c r="AB27" s="1409" t="n">
        <v>340.48</v>
      </c>
      <c r="AC27" s="31">
        <f>AB27/BC27-1</f>
        <v/>
      </c>
      <c r="AD27" s="1409" t="n">
        <v>329.96</v>
      </c>
      <c r="AE27" s="31">
        <f>AD27/BE27-1</f>
        <v/>
      </c>
      <c r="AF27" s="1409" t="n">
        <v>324.01</v>
      </c>
      <c r="AG27" s="31">
        <f>AF27/BG27-1</f>
        <v/>
      </c>
      <c r="AH27" s="1409" t="n">
        <v>329.19</v>
      </c>
      <c r="AI27" s="31">
        <f>AH27/BI27-1</f>
        <v/>
      </c>
      <c r="AJ27" s="1409" t="n">
        <v>322.4</v>
      </c>
      <c r="AK27" s="31">
        <f>AJ27/BK27-1</f>
        <v/>
      </c>
      <c r="AL27" s="1409" t="n">
        <v>332.44</v>
      </c>
      <c r="AM27" s="31">
        <f>AL27/BM27-1</f>
        <v/>
      </c>
      <c r="AN27" s="1409" t="n">
        <v>323.26</v>
      </c>
      <c r="AO27" s="31">
        <f>AN27/BO27-1</f>
        <v/>
      </c>
      <c r="AP27" s="1409" t="n">
        <v>331.67</v>
      </c>
      <c r="AQ27" s="31">
        <f>AP27/BQ27-1</f>
        <v/>
      </c>
      <c r="AR27" s="1409">
        <f>T27+V27+X27+Z27+AB27+AD27+AF27+AH27+AJ27+AL27+AN27+AP27</f>
      </c>
      <c r="AS27" s="31">
        <f>AR27/(AU27+AW27+AY27+BA27+BC27+BE27+BG27+BI27+BK27+BM27+BO27+BQ27)-1</f>
        <v/>
      </c>
      <c r="AT27" s="1933" t="n"/>
      <c r="AU27" s="1409" t="n">
        <v>467.3</v>
      </c>
      <c r="AV27" s="31" t="n"/>
      <c r="AW27" s="1409" t="n">
        <v>428.01</v>
      </c>
      <c r="AX27" s="31" t="n"/>
      <c r="AY27" s="1409" t="n">
        <v>446.91</v>
      </c>
      <c r="AZ27" s="31" t="n"/>
      <c r="BA27" s="1409" t="n">
        <v>414.48</v>
      </c>
      <c r="BB27" s="31" t="n"/>
      <c r="BC27" s="1416" t="n">
        <v>401.1</v>
      </c>
      <c r="BD27" s="31" t="n"/>
      <c r="BE27" s="1416" t="n">
        <v>371.61</v>
      </c>
      <c r="BF27" s="31" t="n"/>
      <c r="BG27" s="1416" t="n">
        <v>368.19</v>
      </c>
      <c r="BH27" s="31" t="n"/>
      <c r="BI27" s="1416" t="n">
        <v>365.94</v>
      </c>
      <c r="BJ27" s="31" t="n"/>
      <c r="BK27" s="1416" t="n">
        <v>358.9</v>
      </c>
      <c r="BL27" s="31" t="n"/>
      <c r="BM27" s="1416" t="n">
        <v>360.93</v>
      </c>
      <c r="BN27" s="32" t="n"/>
      <c r="BO27" s="1416" t="n">
        <v>347.81</v>
      </c>
      <c r="BP27" s="32" t="n"/>
      <c r="BQ27" s="1416" t="n">
        <v>351.89</v>
      </c>
      <c r="BR27" s="32" t="n"/>
      <c r="BS27" s="1409">
        <f>AU27+AW27+AY27+BA27+BC27+BE27+BG27+BI27+BK27+BM27+BO27+BQ27</f>
        <v/>
      </c>
      <c r="BT27" s="31" t="n"/>
      <c r="BU27" s="1354" t="n"/>
      <c r="BV27" s="1291" t="n"/>
      <c r="BW27" s="1291" t="n"/>
      <c r="BX27" s="1291" t="n"/>
      <c r="BY27" s="1291" t="n"/>
      <c r="BZ27" s="1291" t="n"/>
      <c r="CA27" s="1291" t="n"/>
      <c r="CB27" s="1291" t="n"/>
      <c r="CC27" s="1291" t="n"/>
      <c r="CD27" s="1291" t="n"/>
      <c r="CE27" s="1291" t="n"/>
      <c r="CF27" s="1291" t="n"/>
      <c r="CG27" s="1291" t="n"/>
      <c r="CH27" s="1352" t="n"/>
    </row>
    <row r="28" ht="27" customHeight="1" s="21">
      <c r="A28" s="1954" t="n"/>
      <c r="B28" s="1931" t="inlineStr">
        <is>
          <t>其中城市内旅客周转量  (万人公里)</t>
        </is>
      </c>
      <c r="C28" s="1409" t="n">
        <v>1652.67</v>
      </c>
      <c r="D28" s="31">
        <f>C28/T28-1</f>
        <v/>
      </c>
      <c r="E28" s="1409" t="n">
        <v>1683.61</v>
      </c>
      <c r="F28" s="31">
        <f>E28/V28-1</f>
        <v/>
      </c>
      <c r="G28" s="1409" t="n">
        <v>1702.15</v>
      </c>
      <c r="H28" s="31">
        <f>G28/X28-1</f>
        <v/>
      </c>
      <c r="I28" s="1409" t="n">
        <v>1646.16</v>
      </c>
      <c r="J28" s="31">
        <f>I28/Z28-1</f>
        <v/>
      </c>
      <c r="K28" s="1409" t="n">
        <v>1699.43</v>
      </c>
      <c r="L28" s="31">
        <f>K28/AB28-1</f>
      </c>
      <c r="M28" s="1409" t="n">
        <v>1626.08</v>
      </c>
      <c r="N28" s="31">
        <f>M28/AD28-1</f>
      </c>
      <c r="O28" s="1409" t="n">
        <v>1604.01</v>
      </c>
      <c r="P28" s="31">
        <f>O28/AF28-1</f>
      </c>
      <c r="Q28" s="1409">
        <f>C28+E28+G28+I28+K28+M28+O28</f>
      </c>
      <c r="R28" s="102">
        <f>Q28/SUM(T28+V28+X28+Z28+AB28+AD28+AF28)-1</f>
      </c>
      <c r="S28" s="1409">
        <f>T28+V28+X28+Z28+AB28+AD28</f>
        <v/>
      </c>
      <c r="T28" s="1409" t="n">
        <v>1947.55</v>
      </c>
      <c r="U28" s="31">
        <f>T28/AU28-1</f>
        <v/>
      </c>
      <c r="V28" s="1409" t="n">
        <v>1784.78</v>
      </c>
      <c r="W28" s="31">
        <f>V28/AW28-1</f>
        <v/>
      </c>
      <c r="X28" s="1409" t="n">
        <v>1773.49</v>
      </c>
      <c r="Y28" s="31">
        <f>X28/AY28-1</f>
        <v/>
      </c>
      <c r="Z28" s="1409" t="n">
        <v>1711.06</v>
      </c>
      <c r="AA28" s="31">
        <f>Z28/BA28-1</f>
        <v/>
      </c>
      <c r="AB28" s="1409" t="n">
        <v>1746.66</v>
      </c>
      <c r="AC28" s="31">
        <f>AB28/BC28-1</f>
        <v/>
      </c>
      <c r="AD28" s="1409" t="n">
        <v>1692.69</v>
      </c>
      <c r="AE28" s="31">
        <f>AD28/BE28-1</f>
        <v/>
      </c>
      <c r="AF28" s="1409" t="n">
        <v>1662.17</v>
      </c>
      <c r="AG28" s="31">
        <f>AF28/BG28-1</f>
        <v/>
      </c>
      <c r="AH28" s="1409" t="n">
        <v>1688.74</v>
      </c>
      <c r="AI28" s="31">
        <f>AH28/BI28-1</f>
        <v/>
      </c>
      <c r="AJ28" s="1409" t="n">
        <v>1670.03</v>
      </c>
      <c r="AK28" s="31">
        <f>AJ28/BK28-1</f>
        <v/>
      </c>
      <c r="AL28" s="1409" t="n">
        <v>1722.04</v>
      </c>
      <c r="AM28" s="31">
        <f>AL28/BM28-1</f>
        <v/>
      </c>
      <c r="AN28" s="1409" t="n">
        <v>1684.18</v>
      </c>
      <c r="AO28" s="31">
        <f>AN28/BO28-1</f>
        <v/>
      </c>
      <c r="AP28" s="1409" t="n">
        <v>1731.32</v>
      </c>
      <c r="AQ28" s="31">
        <f>AP28/BQ28-1</f>
        <v/>
      </c>
      <c r="AR28" s="1409">
        <f>T28+V28+X28+Z28+AB28+AD28+AF28+AH28+AJ28+AL28+AN28+AP28</f>
      </c>
      <c r="AS28" s="31">
        <f>AR28/(AU28+AW28+AY28+BA28+BC28+BE28+BG28+BI28+BK28+BM28+BO28+BQ28)-1</f>
        <v/>
      </c>
      <c r="AT28" s="1933" t="n"/>
      <c r="AU28" s="1409" t="n">
        <v>2397.25</v>
      </c>
      <c r="AV28" s="31" t="n"/>
      <c r="AW28" s="1409" t="n">
        <v>2195.69</v>
      </c>
      <c r="AX28" s="31" t="n"/>
      <c r="AY28" s="1409" t="n">
        <v>2292.65</v>
      </c>
      <c r="AZ28" s="31" t="n"/>
      <c r="BA28" s="1409" t="n">
        <v>2126.28</v>
      </c>
      <c r="BB28" s="31" t="n"/>
      <c r="BC28" s="1416" t="n">
        <v>2057.64</v>
      </c>
      <c r="BD28" s="31" t="n"/>
      <c r="BE28" s="1416" t="n">
        <v>1906.36</v>
      </c>
      <c r="BF28" s="31" t="n"/>
      <c r="BG28" s="1416" t="n">
        <v>1888.81</v>
      </c>
      <c r="BH28" s="31" t="n"/>
      <c r="BI28" s="1416" t="n">
        <v>1877.27</v>
      </c>
      <c r="BJ28" s="31" t="n"/>
      <c r="BK28" s="1416" t="n">
        <v>1841.16</v>
      </c>
      <c r="BL28" s="31" t="n"/>
      <c r="BM28" s="1416" t="n">
        <v>1851.57</v>
      </c>
      <c r="BN28" s="32" t="n"/>
      <c r="BO28" s="1416" t="n">
        <v>1784.27</v>
      </c>
      <c r="BP28" s="32" t="n"/>
      <c r="BQ28" s="1416" t="n">
        <v>1805.2</v>
      </c>
      <c r="BR28" s="32" t="n"/>
      <c r="BS28" s="1409">
        <f>AU28+AW28+AY28+BA28+BC28+BE28+BG28+BI28+BK28+BM28+BO28+BQ28</f>
        <v/>
      </c>
      <c r="BT28" s="31" t="n"/>
      <c r="BU28" s="1354" t="n"/>
      <c r="BV28" s="1291" t="n"/>
      <c r="BW28" s="1291" t="n"/>
      <c r="BX28" s="1291" t="n"/>
      <c r="BY28" s="1291" t="n"/>
      <c r="BZ28" s="1291" t="n"/>
      <c r="CA28" s="1291" t="n"/>
      <c r="CB28" s="1291" t="n"/>
      <c r="CC28" s="1291" t="n"/>
      <c r="CD28" s="1291" t="n"/>
      <c r="CE28" s="1291" t="n"/>
      <c r="CF28" s="1291" t="n"/>
      <c r="CG28" s="1291" t="n"/>
      <c r="CH28" s="1352" t="n"/>
    </row>
    <row r="29" ht="27" customFormat="1" customHeight="1" s="139">
      <c r="A29" s="1358" t="inlineStr">
        <is>
          <t>鄂州市</t>
        </is>
      </c>
      <c r="B29" s="1931" t="inlineStr">
        <is>
          <t>客运量              （万人次）</t>
        </is>
      </c>
      <c r="C29" s="1409" t="n">
        <v>110.52</v>
      </c>
      <c r="D29" s="31">
        <f>C29/T29-1</f>
        <v/>
      </c>
      <c r="E29" s="1409" t="n">
        <v>68.41</v>
      </c>
      <c r="F29" s="31">
        <f>E29/V29-1</f>
        <v/>
      </c>
      <c r="G29" s="1409" t="n">
        <v>42.26</v>
      </c>
      <c r="H29" s="31">
        <f>G29/X29-1</f>
        <v/>
      </c>
      <c r="I29" s="1409" t="n">
        <v>38.4</v>
      </c>
      <c r="J29" s="31">
        <f>I29/Z29-1</f>
        <v/>
      </c>
      <c r="K29" s="1409" t="n">
        <v>37.38</v>
      </c>
      <c r="L29" s="31">
        <f>K29/AB29-1</f>
      </c>
      <c r="M29" s="1409" t="n">
        <v>36.0</v>
      </c>
      <c r="N29" s="31">
        <f>M29/AD29-1</f>
      </c>
      <c r="O29" s="1409" t="n">
        <v>35.14</v>
      </c>
      <c r="P29" s="31">
        <f>O29/AF29-1</f>
      </c>
      <c r="Q29" s="2016">
        <f>C29+E29+G29+I29+K29+M29+O29</f>
      </c>
      <c r="R29" s="102">
        <f>Q29/SUM(T29+V29+X29+Z29+AB29+AD29+AF29)-1</f>
      </c>
      <c r="S29" s="1409">
        <f>T29+V29+X29+Z29+AB29+AD29</f>
        <v/>
      </c>
      <c r="T29" s="1409" t="n">
        <v>103.72</v>
      </c>
      <c r="U29" s="31">
        <f>T29/AU29-1</f>
        <v/>
      </c>
      <c r="V29" s="1409" t="n">
        <v>93.65000000000001</v>
      </c>
      <c r="W29" s="31">
        <f>V29/AW29-1</f>
        <v/>
      </c>
      <c r="X29" s="1409" t="n">
        <v>98.77</v>
      </c>
      <c r="Y29" s="31">
        <f>X29/AY29-1</f>
        <v/>
      </c>
      <c r="Z29" s="1409" t="n">
        <v>95.56999999999999</v>
      </c>
      <c r="AA29" s="31">
        <f>Z29/BA29-1</f>
        <v/>
      </c>
      <c r="AB29" s="1409" t="n">
        <v>98.97</v>
      </c>
      <c r="AC29" s="31">
        <f>AB29/BC29-1</f>
        <v/>
      </c>
      <c r="AD29" s="1409" t="n">
        <v>95.27</v>
      </c>
      <c r="AE29" s="31">
        <f>AD29/BE29-1</f>
        <v/>
      </c>
      <c r="AF29" s="1409" t="n">
        <v>109.8</v>
      </c>
      <c r="AG29" s="31">
        <f>AF29/BG29-1</f>
        <v/>
      </c>
      <c r="AH29" s="1409" t="n">
        <v>109.07</v>
      </c>
      <c r="AI29" s="31">
        <f>AH29/BI29-1</f>
        <v/>
      </c>
      <c r="AJ29" s="1409" t="n">
        <v>109.5</v>
      </c>
      <c r="AK29" s="31">
        <f>AJ29/BK29-1</f>
        <v/>
      </c>
      <c r="AL29" s="1409" t="n">
        <v>110.02</v>
      </c>
      <c r="AM29" s="31">
        <f>AL29/BM29-1</f>
        <v/>
      </c>
      <c r="AN29" s="1409" t="n">
        <v>104.87</v>
      </c>
      <c r="AO29" s="31">
        <f>AN29/BO29-1</f>
        <v/>
      </c>
      <c r="AP29" s="1409" t="n">
        <v>108.34</v>
      </c>
      <c r="AQ29" s="31">
        <f>AP29/BQ29-1</f>
        <v/>
      </c>
      <c r="AR29" s="1409">
        <f>T29+V29+X29+Z29+AB29+AD29+AF29+AH29+AJ29+AL29+AN29+AP29</f>
      </c>
      <c r="AS29" s="31">
        <f>AR29/(AU29+AW29+AY29+BA29+BC29+BE29+BG29+BI29+BK29+BM29+BO29+BQ29)-1</f>
        <v/>
      </c>
      <c r="AT29" s="1932" t="n"/>
      <c r="AU29" s="1915" t="n">
        <v>101.7</v>
      </c>
      <c r="AV29" s="32">
        <f>AU29/BV29-1</f>
        <v/>
      </c>
      <c r="AW29" s="1915" t="n">
        <v>97.7</v>
      </c>
      <c r="AX29" s="32">
        <f>AW29/BW29-1</f>
        <v/>
      </c>
      <c r="AY29" s="1915" t="n">
        <v>97</v>
      </c>
      <c r="AZ29" s="32">
        <f>AY29/BX29-1</f>
        <v/>
      </c>
      <c r="BA29" s="1915" t="n">
        <v>98.17</v>
      </c>
      <c r="BB29" s="32">
        <f>BA29/BY29-1</f>
        <v/>
      </c>
      <c r="BC29" s="1935" t="n">
        <v>101.93</v>
      </c>
      <c r="BD29" s="32">
        <f>BC29/BZ29-1</f>
        <v/>
      </c>
      <c r="BE29" s="1935" t="n">
        <v>95.90000000000001</v>
      </c>
      <c r="BF29" s="32">
        <f>BE29/CA29-1</f>
        <v/>
      </c>
      <c r="BG29" s="1935" t="n">
        <v>93.63</v>
      </c>
      <c r="BH29" s="32">
        <f>BG29/CB29-1</f>
        <v/>
      </c>
      <c r="BI29" s="1935" t="n">
        <v>93.81</v>
      </c>
      <c r="BJ29" s="32">
        <f>BI29/CC29-1</f>
        <v/>
      </c>
      <c r="BK29" s="1935" t="n">
        <v>95.44</v>
      </c>
      <c r="BL29" s="32">
        <f>BK29/CD29-1</f>
        <v/>
      </c>
      <c r="BM29" s="1935" t="n">
        <v>97.81999999999999</v>
      </c>
      <c r="BN29" s="32">
        <f>BM29/CE29-1</f>
        <v/>
      </c>
      <c r="BO29" s="1935" t="n">
        <v>93.55</v>
      </c>
      <c r="BP29" s="32">
        <f>BO29/CF29-1</f>
        <v/>
      </c>
      <c r="BQ29" s="1935" t="n">
        <v>98.56999999999999</v>
      </c>
      <c r="BR29" s="32">
        <f>BQ29/CG29-1</f>
        <v/>
      </c>
      <c r="BS29" s="1915">
        <f>AU29+AW29+AY29+BA29+BC29+BE29+BG29+BI29+BK29+BM29+BO29+BQ29</f>
        <v/>
      </c>
      <c r="BT29" s="32">
        <f>BS29/CH29-1</f>
        <v/>
      </c>
      <c r="BU29" s="1353" t="n"/>
      <c r="BV29" s="1919" t="n">
        <v>96.90000000000001</v>
      </c>
      <c r="BW29" s="1919" t="n">
        <v>87.19</v>
      </c>
      <c r="BX29" s="1919" t="n">
        <v>101.17</v>
      </c>
      <c r="BY29" s="1919" t="n">
        <v>97.95999999999999</v>
      </c>
      <c r="BZ29" s="1919" t="n">
        <v>103.5</v>
      </c>
      <c r="CA29" s="1919" t="n">
        <v>110.64</v>
      </c>
      <c r="CB29" s="1919" t="n">
        <v>96.76000000000001</v>
      </c>
      <c r="CC29" s="1919" t="n">
        <v>97.94</v>
      </c>
      <c r="CD29" s="1919" t="n">
        <v>95.91</v>
      </c>
      <c r="CE29" s="1919" t="n">
        <v>101.24</v>
      </c>
      <c r="CF29" s="1919" t="n">
        <v>93.70999999999999</v>
      </c>
      <c r="CG29" s="1919" t="n">
        <v>99.33</v>
      </c>
      <c r="CH29" s="1915">
        <f>BV29+BW29+BX29+BY29+BZ29+CA29+CB29+CC29+CD29+CE29+CF29+CG29</f>
        <v/>
      </c>
    </row>
    <row r="30" ht="27" customHeight="1" s="21">
      <c r="A30" s="1977" t="n"/>
      <c r="B30" s="1931" t="inlineStr">
        <is>
          <t>旅客周转量          （万人公里）</t>
        </is>
      </c>
      <c r="C30" s="1409" t="n">
        <v>569.1799999999999</v>
      </c>
      <c r="D30" s="31">
        <f>C30/T30-1</f>
        <v/>
      </c>
      <c r="E30" s="1409" t="n">
        <v>352.31</v>
      </c>
      <c r="F30" s="31">
        <f>E30/V30-1</f>
        <v/>
      </c>
      <c r="G30" s="1409" t="n">
        <v>217.64</v>
      </c>
      <c r="H30" s="31">
        <f>G30/X30-1</f>
        <v/>
      </c>
      <c r="I30" s="1409" t="n">
        <v>197.76</v>
      </c>
      <c r="J30" s="31">
        <f>I30/Z30-1</f>
        <v/>
      </c>
      <c r="K30" s="1409" t="n">
        <v>196.62</v>
      </c>
      <c r="L30" s="31">
        <f>K30/AB30-1</f>
      </c>
      <c r="M30" s="1409" t="n">
        <v>189.36</v>
      </c>
      <c r="N30" s="31">
        <f>M30/AD30-1</f>
      </c>
      <c r="O30" s="1409" t="n">
        <v>184.84</v>
      </c>
      <c r="P30" s="31">
        <f>O30/AF30-1</f>
      </c>
      <c r="Q30" s="1409">
        <f>C30+E30+G30+I30+K30+M30+O30</f>
      </c>
      <c r="R30" s="102">
        <f>Q30/SUM(T30+V30+X30+Z30+AB30+AD30+AF30)-1</f>
      </c>
      <c r="S30" s="1409">
        <f>T30+V30+X30+Z30+AB30+AD30</f>
        <v/>
      </c>
      <c r="T30" s="1409" t="n">
        <v>682.48</v>
      </c>
      <c r="U30" s="31">
        <f>T30/AU30-1</f>
        <v/>
      </c>
      <c r="V30" s="1409" t="n">
        <v>616.22</v>
      </c>
      <c r="W30" s="31">
        <f>V30/AW30-1</f>
        <v/>
      </c>
      <c r="X30" s="1409" t="n">
        <v>649.91</v>
      </c>
      <c r="Y30" s="31">
        <f>X30/AY30-1</f>
        <v/>
      </c>
      <c r="Z30" s="1409" t="n">
        <v>628.85</v>
      </c>
      <c r="AA30" s="31">
        <f>Z30/BA30-1</f>
        <v/>
      </c>
      <c r="AB30" s="1409" t="n">
        <v>651.22</v>
      </c>
      <c r="AC30" s="31">
        <f>AB30/BC30-1</f>
        <v/>
      </c>
      <c r="AD30" s="1409" t="n">
        <v>626.88</v>
      </c>
      <c r="AE30" s="31">
        <f>AD30/BE30-1</f>
        <v/>
      </c>
      <c r="AF30" s="1409" t="n">
        <v>565.47</v>
      </c>
      <c r="AG30" s="31">
        <f>AF30/BG30-1</f>
        <v/>
      </c>
      <c r="AH30" s="1409" t="n">
        <v>561.71</v>
      </c>
      <c r="AI30" s="31">
        <f>AH30/BI30-1</f>
        <v/>
      </c>
      <c r="AJ30" s="1409" t="n">
        <v>563.9299999999999</v>
      </c>
      <c r="AK30" s="31">
        <f>AJ30/BK30-1</f>
        <v/>
      </c>
      <c r="AL30" s="1409" t="n">
        <v>566.6</v>
      </c>
      <c r="AM30" s="31">
        <f>AL30/BM30-1</f>
        <v/>
      </c>
      <c r="AN30" s="1409" t="n">
        <v>540.08</v>
      </c>
      <c r="AO30" s="31">
        <f>AN30/BO30-1</f>
        <v/>
      </c>
      <c r="AP30" s="1409" t="n">
        <v>557.95</v>
      </c>
      <c r="AQ30" s="31">
        <f>AP30/BQ30-1</f>
        <v/>
      </c>
      <c r="AR30" s="1409">
        <f>T30+V30+X30+Z30+AB30+AD30+AF30+AH30+AJ30+AL30+AN30+AP30</f>
      </c>
      <c r="AS30" s="31">
        <f>AR30/(AU30+AW30+AY30+BA30+BC30+BE30+BG30+BI30+BK30+BM30+BO30+BQ30)-1</f>
        <v/>
      </c>
      <c r="AT30" s="1933" t="n"/>
      <c r="AU30" s="1409" t="n">
        <v>669.1900000000001</v>
      </c>
      <c r="AV30" s="31" t="n"/>
      <c r="AW30" s="1409" t="n">
        <v>642.87</v>
      </c>
      <c r="AX30" s="31" t="n"/>
      <c r="AY30" s="1409" t="n">
        <v>638.26</v>
      </c>
      <c r="AZ30" s="31" t="n"/>
      <c r="BA30" s="1409" t="n">
        <v>645.96</v>
      </c>
      <c r="BB30" s="31" t="n"/>
      <c r="BC30" s="1416" t="n">
        <v>670.7</v>
      </c>
      <c r="BD30" s="31" t="n"/>
      <c r="BE30" s="1416" t="n">
        <v>631.02</v>
      </c>
      <c r="BF30" s="31" t="n"/>
      <c r="BG30" s="1416" t="n">
        <v>616.09</v>
      </c>
      <c r="BH30" s="31" t="n"/>
      <c r="BI30" s="1416" t="n">
        <v>617.27</v>
      </c>
      <c r="BJ30" s="31" t="n"/>
      <c r="BK30" s="1416" t="n">
        <v>628</v>
      </c>
      <c r="BL30" s="31" t="n"/>
      <c r="BM30" s="1416" t="n">
        <v>643.66</v>
      </c>
      <c r="BN30" s="32" t="n"/>
      <c r="BO30" s="1416" t="n">
        <v>615.5599999999999</v>
      </c>
      <c r="BP30" s="32" t="n"/>
      <c r="BQ30" s="1416" t="n">
        <v>648.59</v>
      </c>
      <c r="BR30" s="32" t="n"/>
      <c r="BS30" s="1409">
        <f>AU30+AW30+AY30+BA30+BC30+BE30+BG30+BI30+BK30+BM30+BO30+BQ30</f>
        <v/>
      </c>
      <c r="BT30" s="31" t="n"/>
      <c r="BU30" s="1354" t="n"/>
      <c r="BV30" s="1355" t="n"/>
      <c r="BW30" s="1355" t="n"/>
      <c r="BX30" s="1355" t="n"/>
      <c r="BY30" s="1355" t="n"/>
      <c r="BZ30" s="1355" t="n"/>
      <c r="CA30" s="1355" t="n"/>
      <c r="CB30" s="1355" t="n"/>
      <c r="CC30" s="1355" t="n"/>
      <c r="CD30" s="1355" t="n"/>
      <c r="CE30" s="1355" t="n"/>
      <c r="CF30" s="1355" t="n"/>
      <c r="CG30" s="1355" t="n"/>
      <c r="CH30" s="1352" t="n"/>
    </row>
    <row r="31" ht="27" customHeight="1" s="21">
      <c r="A31" s="1977" t="n"/>
      <c r="B31" s="1931" t="inlineStr">
        <is>
          <t>其中城市内客运量    （万人次）</t>
        </is>
      </c>
      <c r="C31" s="1409" t="n">
        <v>102.44</v>
      </c>
      <c r="D31" s="31">
        <f>C31/T31-1</f>
        <v/>
      </c>
      <c r="E31" s="1409" t="n">
        <v>63.29</v>
      </c>
      <c r="F31" s="31">
        <f>E31/V31-1</f>
        <v/>
      </c>
      <c r="G31" s="1409" t="n">
        <v>38.92</v>
      </c>
      <c r="H31" s="31">
        <f>G31/X31-1</f>
        <v/>
      </c>
      <c r="I31" s="1409" t="n">
        <v>35.14</v>
      </c>
      <c r="J31" s="31">
        <f>I31/Z31-1</f>
        <v/>
      </c>
      <c r="K31" s="1409" t="n">
        <v>36.19</v>
      </c>
      <c r="L31" s="31">
        <f>K31/AB31-1</f>
      </c>
      <c r="M31" s="1409" t="n">
        <v>34.85</v>
      </c>
      <c r="N31" s="31">
        <f>M31/AD31-1</f>
      </c>
      <c r="O31" s="1409" t="n">
        <v>34.02</v>
      </c>
      <c r="P31" s="31">
        <f>O31/AF31-1</f>
      </c>
      <c r="Q31" s="1409">
        <f>C31+E31+G31+I31+K31+M31+O31</f>
      </c>
      <c r="R31" s="102">
        <f>Q31/SUM(T31+V31+X31+Z31+AB31+AD31+AF31)-1</f>
      </c>
      <c r="S31" s="1409">
        <f>T31+V31+X31+Z31+AB31+AD31</f>
        <v/>
      </c>
      <c r="T31" s="1409" t="n">
        <v>101.85</v>
      </c>
      <c r="U31" s="31">
        <f>T31/AU31-1</f>
        <v/>
      </c>
      <c r="V31" s="1409" t="n">
        <v>92.98999999999999</v>
      </c>
      <c r="W31" s="31">
        <f>V31/AW31-1</f>
        <v/>
      </c>
      <c r="X31" s="1409" t="n">
        <v>97.98</v>
      </c>
      <c r="Y31" s="31">
        <f>X31/AY31-1</f>
        <v/>
      </c>
      <c r="Z31" s="1409" t="n">
        <v>94.70999999999999</v>
      </c>
      <c r="AA31" s="31">
        <f>Z31/BA31-1</f>
        <v/>
      </c>
      <c r="AB31" s="1409" t="n">
        <v>98.06999999999999</v>
      </c>
      <c r="AC31" s="31">
        <f>AB31/BC31-1</f>
        <v/>
      </c>
      <c r="AD31" s="1409" t="n">
        <v>94.41</v>
      </c>
      <c r="AE31" s="31">
        <f>AD31/BE31-1</f>
        <v/>
      </c>
      <c r="AF31" s="1409" t="n">
        <v>105.34</v>
      </c>
      <c r="AG31" s="31">
        <f>AF31/BG31-1</f>
        <v/>
      </c>
      <c r="AH31" s="1409" t="n">
        <v>104.73</v>
      </c>
      <c r="AI31" s="31">
        <f>AH31/BI31-1</f>
        <v/>
      </c>
      <c r="AJ31" s="1409" t="n">
        <v>104.82</v>
      </c>
      <c r="AK31" s="31">
        <f>AJ31/BK31-1</f>
        <v/>
      </c>
      <c r="AL31" s="1409" t="n">
        <v>105.74</v>
      </c>
      <c r="AM31" s="31">
        <f>AL31/BM31-1</f>
        <v/>
      </c>
      <c r="AN31" s="1409" t="n">
        <v>97.83</v>
      </c>
      <c r="AO31" s="31">
        <f>AN31/BO31-1</f>
        <v/>
      </c>
      <c r="AP31" s="1409" t="n">
        <v>96.45</v>
      </c>
      <c r="AQ31" s="31">
        <f>AP31/BQ31-1</f>
        <v/>
      </c>
      <c r="AR31" s="1409">
        <f>T31+V31+X31+Z31+AB31+AD31+AF31+AH31+AJ31+AL31+AN31+AP31</f>
      </c>
      <c r="AS31" s="31">
        <f>AR31/(AU31+AW31+AY31+BA31+BC31+BE31+BG31+BI31+BK31+BM31+BO31+BQ31)-1</f>
        <v/>
      </c>
      <c r="AT31" s="1933" t="n"/>
      <c r="AU31" s="1409" t="n">
        <v>100.01</v>
      </c>
      <c r="AV31" s="31" t="n"/>
      <c r="AW31" s="1409" t="n">
        <v>96.23999999999999</v>
      </c>
      <c r="AX31" s="31" t="n"/>
      <c r="AY31" s="1409" t="n">
        <v>95.55</v>
      </c>
      <c r="AZ31" s="31" t="n"/>
      <c r="BA31" s="1409" t="n">
        <v>97.09</v>
      </c>
      <c r="BB31" s="31" t="n"/>
      <c r="BC31" s="1416" t="n">
        <v>100.47</v>
      </c>
      <c r="BD31" s="31" t="n"/>
      <c r="BE31" s="1416" t="n">
        <v>94.84</v>
      </c>
      <c r="BF31" s="31" t="n"/>
      <c r="BG31" s="1416" t="n">
        <v>92.79000000000001</v>
      </c>
      <c r="BH31" s="31" t="n"/>
      <c r="BI31" s="1416" t="n">
        <v>93.05</v>
      </c>
      <c r="BJ31" s="31" t="n"/>
      <c r="BK31" s="1416" t="n">
        <v>94.58</v>
      </c>
      <c r="BL31" s="31" t="n"/>
      <c r="BM31" s="1416" t="n">
        <v>96.45</v>
      </c>
      <c r="BN31" s="32" t="n"/>
      <c r="BO31" s="1416" t="n">
        <v>92.98999999999999</v>
      </c>
      <c r="BP31" s="32" t="n"/>
      <c r="BQ31" s="1416" t="n">
        <v>97.48</v>
      </c>
      <c r="BR31" s="32" t="n"/>
      <c r="BS31" s="1409">
        <f>AU31+AW31+AY31+BA31+BC31+BE31+BG31+BI31+BK31+BM31+BO31+BQ31</f>
        <v/>
      </c>
      <c r="BT31" s="31" t="n"/>
      <c r="BU31" s="1354" t="n"/>
      <c r="BV31" s="1291" t="n"/>
      <c r="BW31" s="1291" t="n"/>
      <c r="BX31" s="1291" t="n"/>
      <c r="BY31" s="1291" t="n"/>
      <c r="BZ31" s="1291" t="n"/>
      <c r="CA31" s="1291" t="n"/>
      <c r="CB31" s="1291" t="n"/>
      <c r="CC31" s="1291" t="n"/>
      <c r="CD31" s="1291" t="n"/>
      <c r="CE31" s="1291" t="n"/>
      <c r="CF31" s="1291" t="n"/>
      <c r="CG31" s="1291" t="n"/>
      <c r="CH31" s="1352" t="n"/>
    </row>
    <row r="32" ht="27" customHeight="1" s="21">
      <c r="A32" s="1954" t="n"/>
      <c r="B32" s="1931" t="inlineStr">
        <is>
          <t>其中城市内旅客周转量  (万人公里)</t>
        </is>
      </c>
      <c r="C32" s="1409" t="n">
        <v>466.1</v>
      </c>
      <c r="D32" s="31">
        <f>C32/T32-1</f>
        <v/>
      </c>
      <c r="E32" s="1409" t="n">
        <v>287.97</v>
      </c>
      <c r="F32" s="31">
        <f>E32/V32-1</f>
        <v/>
      </c>
      <c r="G32" s="1409" t="n">
        <v>177.09</v>
      </c>
      <c r="H32" s="31">
        <f>G32/X32-1</f>
        <v/>
      </c>
      <c r="I32" s="1409" t="n">
        <v>159.89</v>
      </c>
      <c r="J32" s="31">
        <f>I32/Z32-1</f>
        <v/>
      </c>
      <c r="K32" s="1409" t="n">
        <v>163.22</v>
      </c>
      <c r="L32" s="31">
        <f>K32/AB32-1</f>
      </c>
      <c r="M32" s="1409" t="n">
        <v>157.17</v>
      </c>
      <c r="N32" s="31">
        <f>M32/AD32-1</f>
      </c>
      <c r="O32" s="1409" t="n">
        <v>153.43</v>
      </c>
      <c r="P32" s="31">
        <f>O32/AF32-1</f>
      </c>
      <c r="Q32" s="1409">
        <f>C32+E32+G32+I32+K32+M32+O32</f>
      </c>
      <c r="R32" s="102">
        <f>Q32/SUM(T32+V32+X32+Z32+AB32+AD32+AF32)-1</f>
      </c>
      <c r="S32" s="1409">
        <f>T32+V32+X32+Z32+AB32+AD32</f>
        <v/>
      </c>
      <c r="T32" s="1409" t="n">
        <v>469.53</v>
      </c>
      <c r="U32" s="31">
        <f>T32/AU32-1</f>
        <v/>
      </c>
      <c r="V32" s="1409" t="n">
        <v>428.68</v>
      </c>
      <c r="W32" s="31">
        <f>V32/AW32-1</f>
        <v/>
      </c>
      <c r="X32" s="1409" t="n">
        <v>451.69</v>
      </c>
      <c r="Y32" s="31">
        <f>X32/AY32-1</f>
        <v/>
      </c>
      <c r="Z32" s="1409" t="n">
        <v>436.61</v>
      </c>
      <c r="AA32" s="31">
        <f>Z32/BA32-1</f>
        <v/>
      </c>
      <c r="AB32" s="1409" t="n">
        <v>452.1</v>
      </c>
      <c r="AC32" s="31">
        <f>AB32/BC32-1</f>
        <v/>
      </c>
      <c r="AD32" s="1409" t="n">
        <v>435.23</v>
      </c>
      <c r="AE32" s="31">
        <f>AD32/BE32-1</f>
        <v/>
      </c>
      <c r="AF32" s="1409" t="n">
        <v>479.3</v>
      </c>
      <c r="AG32" s="31">
        <f>AF32/BG32-1</f>
        <v/>
      </c>
      <c r="AH32" s="1409" t="n">
        <v>476.52</v>
      </c>
      <c r="AI32" s="31">
        <f>AH32/BI32-1</f>
        <v/>
      </c>
      <c r="AJ32" s="1409" t="n">
        <v>476.93</v>
      </c>
      <c r="AK32" s="31">
        <f>AJ32/BK32-1</f>
        <v/>
      </c>
      <c r="AL32" s="1409" t="n">
        <v>481.12</v>
      </c>
      <c r="AM32" s="31">
        <f>AL32/BM32-1</f>
        <v/>
      </c>
      <c r="AN32" s="1409" t="n">
        <v>445.13</v>
      </c>
      <c r="AO32" s="31">
        <f>AN32/BO32-1</f>
        <v/>
      </c>
      <c r="AP32" s="1409" t="n">
        <v>438.85</v>
      </c>
      <c r="AQ32" s="31">
        <f>AP32/BQ32-1</f>
        <v/>
      </c>
      <c r="AR32" s="1409">
        <f>T32+V32+X32+Z32+AB32+AD32+AF32+AH32+AJ32+AL32+AN32+AP32</f>
      </c>
      <c r="AS32" s="31">
        <f>AR32/(AU32+AW32+AY32+BA32+BC32+BE32+BG32+BI32+BK32+BM32+BO32+BQ32)-1</f>
        <v/>
      </c>
      <c r="AT32" s="1933" t="n"/>
      <c r="AU32" s="1409" t="n">
        <v>461.05</v>
      </c>
      <c r="AV32" s="31" t="n"/>
      <c r="AW32" s="1409" t="n">
        <v>443.67</v>
      </c>
      <c r="AX32" s="31" t="n"/>
      <c r="AY32" s="1409" t="n">
        <v>440.49</v>
      </c>
      <c r="AZ32" s="31" t="n"/>
      <c r="BA32" s="1409" t="n">
        <v>447.58</v>
      </c>
      <c r="BB32" s="31" t="n"/>
      <c r="BC32" s="1416" t="n">
        <v>463.17</v>
      </c>
      <c r="BD32" s="31" t="n"/>
      <c r="BE32" s="1416" t="n">
        <v>437.21</v>
      </c>
      <c r="BF32" s="31" t="n"/>
      <c r="BG32" s="1416" t="n">
        <v>427.76</v>
      </c>
      <c r="BH32" s="31" t="n"/>
      <c r="BI32" s="1416" t="n">
        <v>428.96</v>
      </c>
      <c r="BJ32" s="31" t="n"/>
      <c r="BK32" s="1416" t="n">
        <v>436.01</v>
      </c>
      <c r="BL32" s="31" t="n"/>
      <c r="BM32" s="1416" t="n">
        <v>444.63</v>
      </c>
      <c r="BN32" s="32" t="n"/>
      <c r="BO32" s="1416" t="n">
        <v>428.68</v>
      </c>
      <c r="BP32" s="32" t="n"/>
      <c r="BQ32" s="1416" t="n">
        <v>449.38</v>
      </c>
      <c r="BR32" s="32" t="n"/>
      <c r="BS32" s="1409">
        <f>AU32+AW32+AY32+BA32+BC32+BE32+BG32+BI32+BK32+BM32+BO32+BQ32</f>
        <v/>
      </c>
      <c r="BT32" s="31" t="n"/>
      <c r="BU32" s="1354" t="n"/>
      <c r="BV32" s="1291" t="n"/>
      <c r="BW32" s="1291" t="n"/>
      <c r="BX32" s="1291" t="n"/>
      <c r="BY32" s="1291" t="n"/>
      <c r="BZ32" s="1291" t="n"/>
      <c r="CA32" s="1291" t="n"/>
      <c r="CB32" s="1291" t="n"/>
      <c r="CC32" s="1291" t="n"/>
      <c r="CD32" s="1291" t="n"/>
      <c r="CE32" s="1291" t="n"/>
      <c r="CF32" s="1291" t="n"/>
      <c r="CG32" s="1291" t="n"/>
      <c r="CH32" s="1352" t="n"/>
    </row>
    <row r="33" ht="27" customFormat="1" customHeight="1" s="139">
      <c r="A33" s="1358" t="inlineStr">
        <is>
          <t>荆门市</t>
        </is>
      </c>
      <c r="B33" s="1931" t="inlineStr">
        <is>
          <t>客运量              （万人次）</t>
        </is>
      </c>
      <c r="C33" s="1409" t="n">
        <v>302.99</v>
      </c>
      <c r="D33" s="31">
        <f>C33/T33-1</f>
        <v/>
      </c>
      <c r="E33" s="1409" t="n">
        <v>315.29</v>
      </c>
      <c r="F33" s="31">
        <f>E33/V33-1</f>
        <v/>
      </c>
      <c r="G33" s="1409" t="n">
        <v>311</v>
      </c>
      <c r="H33" s="31">
        <f>G33/X33-1</f>
        <v/>
      </c>
      <c r="I33" s="1409" t="n">
        <v>286.45</v>
      </c>
      <c r="J33" s="31">
        <f>I33/Z33-1</f>
        <v/>
      </c>
      <c r="K33" s="1409" t="n">
        <v>304.49</v>
      </c>
      <c r="L33" s="31">
        <f>K33/AB33-1</f>
      </c>
      <c r="M33" s="1409" t="n">
        <v>285.1</v>
      </c>
      <c r="N33" s="31">
        <f>M33/AD33-1</f>
      </c>
      <c r="O33" s="1409" t="n">
        <v>299.13</v>
      </c>
      <c r="P33" s="31">
        <f>O33/AF33-1</f>
      </c>
      <c r="Q33" s="2016">
        <f>C33+E33+G33+I33+K33+M33+O33</f>
      </c>
      <c r="R33" s="102">
        <f>Q33/SUM(T33+V33+X33+Z33+AB33+AD33+AF33)-1</f>
      </c>
      <c r="S33" s="1409">
        <f>T33+V33+X33+Z33+AB33+AD33</f>
        <v/>
      </c>
      <c r="T33" s="1409" t="n">
        <v>378.18</v>
      </c>
      <c r="U33" s="31">
        <f>T33/AU33-1</f>
        <v/>
      </c>
      <c r="V33" s="1409" t="n">
        <v>340.68</v>
      </c>
      <c r="W33" s="31">
        <f>V33/AW33-1</f>
        <v/>
      </c>
      <c r="X33" s="1409" t="n">
        <v>337.9</v>
      </c>
      <c r="Y33" s="31">
        <f>X33/AY33-1</f>
        <v/>
      </c>
      <c r="Z33" s="1409" t="n">
        <v>327.49</v>
      </c>
      <c r="AA33" s="31">
        <f>Z33/BA33-1</f>
        <v/>
      </c>
      <c r="AB33" s="1409" t="n">
        <v>327.31</v>
      </c>
      <c r="AC33" s="31">
        <f>AB33/BC33-1</f>
        <v/>
      </c>
      <c r="AD33" s="1409" t="n">
        <v>325.27</v>
      </c>
      <c r="AE33" s="31">
        <f>AD33/BE33-1</f>
        <v/>
      </c>
      <c r="AF33" s="1409" t="n">
        <v>326.78</v>
      </c>
      <c r="AG33" s="31">
        <f>AF33/BG33-1</f>
        <v/>
      </c>
      <c r="AH33" s="1409" t="n">
        <v>330.11</v>
      </c>
      <c r="AI33" s="31">
        <f>AH33/BI33-1</f>
        <v/>
      </c>
      <c r="AJ33" s="1409" t="n">
        <v>303.49</v>
      </c>
      <c r="AK33" s="31">
        <f>AJ33/BK33-1</f>
        <v/>
      </c>
      <c r="AL33" s="1409" t="n">
        <v>335.57</v>
      </c>
      <c r="AM33" s="31">
        <f>AL33/BM33-1</f>
        <v/>
      </c>
      <c r="AN33" s="1409" t="n">
        <v>312.66</v>
      </c>
      <c r="AO33" s="31">
        <f>AN33/BO33-1</f>
        <v/>
      </c>
      <c r="AP33" s="1409" t="n">
        <v>319.5</v>
      </c>
      <c r="AQ33" s="31">
        <f>AP33/BQ33-1</f>
        <v/>
      </c>
      <c r="AR33" s="1409">
        <f>T33+V33+X33+Z33+AB33+AD33+AF33+AH33+AJ33+AL33+AN33+AP33</f>
      </c>
      <c r="AS33" s="31">
        <f>AR33/(AU33+AW33+AY33+BA33+BC33+BE33+BG33+BI33+BK33+BM33+BO33+BQ33)-1</f>
        <v/>
      </c>
      <c r="AT33" s="1932" t="n"/>
      <c r="AU33" s="1915" t="n">
        <v>361.95</v>
      </c>
      <c r="AV33" s="32">
        <f>AU33/BV33-1</f>
        <v/>
      </c>
      <c r="AW33" s="1915" t="n">
        <v>334.3</v>
      </c>
      <c r="AX33" s="32">
        <f>AW33/BW33-1</f>
        <v/>
      </c>
      <c r="AY33" s="1915" t="n">
        <v>340.22</v>
      </c>
      <c r="AZ33" s="32">
        <f>AY33/BX33-1</f>
        <v/>
      </c>
      <c r="BA33" s="1915" t="n">
        <v>296.3</v>
      </c>
      <c r="BB33" s="32">
        <f>BA33/BY33-1</f>
        <v/>
      </c>
      <c r="BC33" s="1935" t="n">
        <v>326</v>
      </c>
      <c r="BD33" s="32">
        <f>BC33/BZ33-1</f>
        <v/>
      </c>
      <c r="BE33" s="1935" t="n">
        <v>336.41</v>
      </c>
      <c r="BF33" s="32">
        <f>BE33/CA33-1</f>
        <v/>
      </c>
      <c r="BG33" s="1935" t="n">
        <v>347.08</v>
      </c>
      <c r="BH33" s="32">
        <f>BG33/CB33-1</f>
        <v/>
      </c>
      <c r="BI33" s="1935" t="n">
        <v>346.49</v>
      </c>
      <c r="BJ33" s="32">
        <f>BI33/CC33-1</f>
        <v/>
      </c>
      <c r="BK33" s="1935" t="n">
        <v>331.94</v>
      </c>
      <c r="BL33" s="32">
        <f>BK33/CD33-1</f>
        <v/>
      </c>
      <c r="BM33" s="1935" t="n">
        <v>340.52</v>
      </c>
      <c r="BN33" s="32">
        <f>BM33/CE33-1</f>
        <v/>
      </c>
      <c r="BO33" s="1935" t="n">
        <v>331.77</v>
      </c>
      <c r="BP33" s="32">
        <f>BO33/CF33-1</f>
        <v/>
      </c>
      <c r="BQ33" s="1935" t="n">
        <v>342.54</v>
      </c>
      <c r="BR33" s="32">
        <f>BQ33/CG33-1</f>
        <v/>
      </c>
      <c r="BS33" s="1915">
        <f>AU33+AW33+AY33+BA33+BC33+BE33+BG33+BI33+BK33+BM33+BO33+BQ33</f>
        <v/>
      </c>
      <c r="BT33" s="32">
        <f>BS33/CH33-1</f>
        <v/>
      </c>
      <c r="BU33" s="1353" t="n"/>
      <c r="BV33" s="1919" t="n">
        <v>346.7</v>
      </c>
      <c r="BW33" s="1919" t="n">
        <v>325.79</v>
      </c>
      <c r="BX33" s="1919" t="n">
        <v>358.2</v>
      </c>
      <c r="BY33" s="1919" t="n">
        <v>361.87</v>
      </c>
      <c r="BZ33" s="1919" t="n">
        <v>369.1</v>
      </c>
      <c r="CA33" s="1919" t="n">
        <v>353.85</v>
      </c>
      <c r="CB33" s="1919" t="n">
        <v>363.7</v>
      </c>
      <c r="CC33" s="1919" t="n">
        <v>369.74</v>
      </c>
      <c r="CD33" s="1919" t="n">
        <v>347.8</v>
      </c>
      <c r="CE33" s="1919" t="n">
        <v>340.97</v>
      </c>
      <c r="CF33" s="1919" t="n">
        <v>334.95</v>
      </c>
      <c r="CG33" s="1919" t="n">
        <v>334.43</v>
      </c>
      <c r="CH33" s="1915">
        <f>BV33+BW33+BX33+BY33+BZ33+CA33+CB33+CC33+CD33+CE33+CF33+CG33</f>
        <v/>
      </c>
    </row>
    <row r="34" ht="27" customHeight="1" s="21">
      <c r="A34" s="1977" t="n"/>
      <c r="B34" s="1931" t="inlineStr">
        <is>
          <t>旅客周转量          （万人公里）</t>
        </is>
      </c>
      <c r="C34" s="1409" t="n">
        <v>1363.46</v>
      </c>
      <c r="D34" s="31">
        <f>C34/T34-1</f>
        <v/>
      </c>
      <c r="E34" s="1409" t="n">
        <v>1418.81</v>
      </c>
      <c r="F34" s="31">
        <f>E34/V34-1</f>
        <v/>
      </c>
      <c r="G34" s="1409" t="n">
        <v>1399.5</v>
      </c>
      <c r="H34" s="31">
        <f>G34/X34-1</f>
        <v/>
      </c>
      <c r="I34" s="1409" t="n">
        <v>1289.03</v>
      </c>
      <c r="J34" s="31">
        <f>I34/Z34-1</f>
        <v/>
      </c>
      <c r="K34" s="1409" t="n">
        <v>1370.21</v>
      </c>
      <c r="L34" s="31">
        <f>K34/AB34-1</f>
      </c>
      <c r="M34" s="1409" t="n">
        <v>1282.95</v>
      </c>
      <c r="N34" s="31">
        <f>M34/AD34-1</f>
      </c>
      <c r="O34" s="1409" t="n">
        <v>1346.09</v>
      </c>
      <c r="P34" s="31">
        <f>O34/AF34-1</f>
      </c>
      <c r="Q34" s="1409">
        <f>C34+E34+G34+I34+K34+M34+O34</f>
      </c>
      <c r="R34" s="102">
        <f>Q34/SUM(T34+V34+X34+Z34+AB34+AD34+AF34)-1</f>
      </c>
      <c r="S34" s="1409">
        <f>T34+V34+X34+Z34+AB34+AD34</f>
        <v/>
      </c>
      <c r="T34" s="1409" t="n">
        <v>1701.81</v>
      </c>
      <c r="U34" s="31">
        <f>T34/AU34-1</f>
        <v/>
      </c>
      <c r="V34" s="1409" t="n">
        <v>1533.06</v>
      </c>
      <c r="W34" s="31">
        <f>V34/AW34-1</f>
        <v/>
      </c>
      <c r="X34" s="1409" t="n">
        <v>1520.55</v>
      </c>
      <c r="Y34" s="31">
        <f>X34/AY34-1</f>
        <v/>
      </c>
      <c r="Z34" s="1409" t="n">
        <v>1473.71</v>
      </c>
      <c r="AA34" s="31">
        <f>Z34/BA34-1</f>
        <v/>
      </c>
      <c r="AB34" s="1409" t="n">
        <v>1472.9</v>
      </c>
      <c r="AC34" s="31">
        <f>AB34/BC34-1</f>
        <v/>
      </c>
      <c r="AD34" s="1409" t="n">
        <v>1463.72</v>
      </c>
      <c r="AE34" s="31">
        <f>AD34/BE34-1</f>
        <v/>
      </c>
      <c r="AF34" s="1409" t="n">
        <v>1470.51</v>
      </c>
      <c r="AG34" s="31">
        <f>AF34/BG34-1</f>
        <v/>
      </c>
      <c r="AH34" s="1409" t="n">
        <v>1485.5</v>
      </c>
      <c r="AI34" s="31">
        <f>AH34/BI34-1</f>
        <v/>
      </c>
      <c r="AJ34" s="1409" t="n">
        <v>1365.71</v>
      </c>
      <c r="AK34" s="31">
        <f>AJ34/BK34-1</f>
        <v/>
      </c>
      <c r="AL34" s="1409" t="n">
        <v>1510.07</v>
      </c>
      <c r="AM34" s="31">
        <f>AL34/BM34-1</f>
        <v/>
      </c>
      <c r="AN34" s="1409" t="n">
        <v>1406.97</v>
      </c>
      <c r="AO34" s="31">
        <f>AN34/BO34-1</f>
        <v/>
      </c>
      <c r="AP34" s="1409" t="n">
        <v>1437.75</v>
      </c>
      <c r="AQ34" s="31">
        <f>AP34/BQ34-1</f>
        <v/>
      </c>
      <c r="AR34" s="1409">
        <f>T34+V34+X34+Z34+AB34+AD34+AF34+AH34+AJ34+AL34+AN34+AP34</f>
      </c>
      <c r="AS34" s="31">
        <f>AR34/(AU34+AW34+AY34+BA34+BC34+BE34+BG34+BI34+BK34+BM34+BO34+BQ34)-1</f>
        <v/>
      </c>
      <c r="AT34" s="1933" t="n"/>
      <c r="AU34" s="1409" t="n">
        <v>1628.78</v>
      </c>
      <c r="AV34" s="31" t="n"/>
      <c r="AW34" s="1409" t="n">
        <v>1504.35</v>
      </c>
      <c r="AX34" s="31" t="n"/>
      <c r="AY34" s="1409" t="n">
        <v>1530.99</v>
      </c>
      <c r="AZ34" s="31" t="n"/>
      <c r="BA34" s="1409" t="n">
        <v>1333.35</v>
      </c>
      <c r="BB34" s="31" t="n"/>
      <c r="BC34" s="1416" t="n">
        <v>1467</v>
      </c>
      <c r="BD34" s="31" t="n"/>
      <c r="BE34" s="1416" t="n">
        <v>1513.85</v>
      </c>
      <c r="BF34" s="31" t="n"/>
      <c r="BG34" s="1416" t="n">
        <v>1561.86</v>
      </c>
      <c r="BH34" s="31" t="n"/>
      <c r="BI34" s="1416" t="n">
        <v>1559.21</v>
      </c>
      <c r="BJ34" s="31" t="n"/>
      <c r="BK34" s="1416" t="n">
        <v>1493.73</v>
      </c>
      <c r="BL34" s="31" t="n"/>
      <c r="BM34" s="1416" t="n">
        <v>1532.34</v>
      </c>
      <c r="BN34" s="32" t="n"/>
      <c r="BO34" s="1416" t="n">
        <v>1492.97</v>
      </c>
      <c r="BP34" s="32" t="n"/>
      <c r="BQ34" s="1416" t="n">
        <v>1541.43</v>
      </c>
      <c r="BR34" s="32" t="n"/>
      <c r="BS34" s="1409">
        <f>AU34+AW34+AY34+BA34+BC34+BE34+BG34+BI34+BK34+BM34+BO34+BQ34</f>
        <v/>
      </c>
      <c r="BT34" s="31" t="n"/>
      <c r="BU34" s="1354" t="n"/>
      <c r="BV34" s="1355" t="n"/>
      <c r="BW34" s="1355" t="n"/>
      <c r="BX34" s="1355" t="n"/>
      <c r="BY34" s="1355" t="n"/>
      <c r="BZ34" s="1355" t="n"/>
      <c r="CA34" s="1355" t="n"/>
      <c r="CB34" s="1355" t="n"/>
      <c r="CC34" s="1355" t="n"/>
      <c r="CD34" s="1355" t="n"/>
      <c r="CE34" s="1355" t="n"/>
      <c r="CF34" s="1355" t="n"/>
      <c r="CG34" s="1355" t="n"/>
      <c r="CH34" s="1352" t="n"/>
    </row>
    <row r="35" ht="27" customHeight="1" s="21">
      <c r="A35" s="1977" t="n"/>
      <c r="B35" s="1931" t="inlineStr">
        <is>
          <t>其中城市内客运量    （万人次）</t>
        </is>
      </c>
      <c r="C35" s="1409" t="n">
        <v>273</v>
      </c>
      <c r="D35" s="31">
        <f>C35/T35-1</f>
        <v/>
      </c>
      <c r="E35" s="1409" t="n">
        <v>282.93</v>
      </c>
      <c r="F35" s="31">
        <f>E35/V35-1</f>
        <v/>
      </c>
      <c r="G35" s="1409" t="n">
        <v>282.49</v>
      </c>
      <c r="H35" s="31">
        <f>G35/X35-1</f>
        <v/>
      </c>
      <c r="I35" s="1409" t="n">
        <v>258.92</v>
      </c>
      <c r="J35" s="31">
        <f>I35/Z35-1</f>
        <v/>
      </c>
      <c r="K35" s="1409" t="n">
        <v>276.8</v>
      </c>
      <c r="L35" s="31">
        <f>K35/AB35-1</f>
      </c>
      <c r="M35" s="1409" t="n">
        <v>260.0</v>
      </c>
      <c r="N35" s="31">
        <f>M35/AD35-1</f>
      </c>
      <c r="O35" s="1409" t="n">
        <v>273.92</v>
      </c>
      <c r="P35" s="31">
        <f>O35/AF35-1</f>
      </c>
      <c r="Q35" s="1409">
        <f>C35+E35+G35+I35+K35+M35+O35</f>
      </c>
      <c r="R35" s="102">
        <f>Q35/SUM(T35+V35+X35+Z35+AB35+AD35+AF35)-1</f>
      </c>
      <c r="S35" s="1409">
        <f>T35+V35+X35+Z35+AB35+AD35</f>
        <v/>
      </c>
      <c r="T35" s="1409" t="n">
        <v>344.22</v>
      </c>
      <c r="U35" s="31">
        <f>T35/AU35-1</f>
        <v/>
      </c>
      <c r="V35" s="1409" t="n">
        <v>312.09</v>
      </c>
      <c r="W35" s="31">
        <f>V35/AW35-1</f>
        <v/>
      </c>
      <c r="X35" s="1409" t="n">
        <v>308.49</v>
      </c>
      <c r="Y35" s="31">
        <f>X35/AY35-1</f>
        <v/>
      </c>
      <c r="Z35" s="1409" t="n">
        <v>299.89</v>
      </c>
      <c r="AA35" s="31">
        <f>Z35/BA35-1</f>
        <v/>
      </c>
      <c r="AB35" s="1409" t="n">
        <v>301.6</v>
      </c>
      <c r="AC35" s="31">
        <f>AB35/BC35-1</f>
        <v/>
      </c>
      <c r="AD35" s="1409" t="n">
        <v>302.42</v>
      </c>
      <c r="AE35" s="31">
        <f>AD35/BE35-1</f>
        <v/>
      </c>
      <c r="AF35" s="1409" t="n">
        <v>300.28</v>
      </c>
      <c r="AG35" s="31">
        <f>AF35/BG35-1</f>
        <v/>
      </c>
      <c r="AH35" s="1409" t="n">
        <v>301.83</v>
      </c>
      <c r="AI35" s="31">
        <f>AH35/BI35-1</f>
        <v/>
      </c>
      <c r="AJ35" s="1409" t="n">
        <v>277.88</v>
      </c>
      <c r="AK35" s="31">
        <f>AJ35/BK35-1</f>
        <v/>
      </c>
      <c r="AL35" s="1409" t="n">
        <v>307.06</v>
      </c>
      <c r="AM35" s="31">
        <f>AL35/BM35-1</f>
        <v/>
      </c>
      <c r="AN35" s="1409" t="n">
        <v>285.35</v>
      </c>
      <c r="AO35" s="31">
        <f>AN35/BO35-1</f>
        <v/>
      </c>
      <c r="AP35" s="1409" t="n">
        <v>289</v>
      </c>
      <c r="AQ35" s="31">
        <f>AP35/BQ35-1</f>
        <v/>
      </c>
      <c r="AR35" s="1409">
        <f>T35+V35+X35+Z35+AB35+AD35+AF35+AH35+AJ35+AL35+AN35+AP35</f>
      </c>
      <c r="AS35" s="31">
        <f>AR35/(AU35+AW35+AY35+BA35+BC35+BE35+BG35+BI35+BK35+BM35+BO35+BQ35)-1</f>
        <v/>
      </c>
      <c r="AT35" s="1933" t="n"/>
      <c r="AU35" s="1409" t="n">
        <v>337.78</v>
      </c>
      <c r="AV35" s="31" t="n"/>
      <c r="AW35" s="1409" t="n">
        <v>309.83</v>
      </c>
      <c r="AX35" s="31" t="n"/>
      <c r="AY35" s="1409" t="n">
        <v>311.3</v>
      </c>
      <c r="AZ35" s="31" t="n"/>
      <c r="BA35" s="1409" t="n">
        <v>275.55</v>
      </c>
      <c r="BB35" s="31" t="n"/>
      <c r="BC35" s="1416" t="n">
        <v>304.16</v>
      </c>
      <c r="BD35" s="31" t="n"/>
      <c r="BE35" s="1416" t="n">
        <v>309.6</v>
      </c>
      <c r="BF35" s="31" t="n"/>
      <c r="BG35" s="1416" t="n">
        <v>318.31</v>
      </c>
      <c r="BH35" s="31" t="n"/>
      <c r="BI35" s="1416" t="n">
        <v>321.06</v>
      </c>
      <c r="BJ35" s="31" t="n"/>
      <c r="BK35" s="1416" t="n">
        <v>305.87</v>
      </c>
      <c r="BL35" s="31" t="n"/>
      <c r="BM35" s="1416" t="n">
        <v>312.22</v>
      </c>
      <c r="BN35" s="32" t="n"/>
      <c r="BO35" s="1416" t="n">
        <v>306.34</v>
      </c>
      <c r="BP35" s="32" t="n"/>
      <c r="BQ35" s="1416" t="n">
        <v>313.72</v>
      </c>
      <c r="BR35" s="32" t="n"/>
      <c r="BS35" s="1409">
        <f>AU35+AW35+AY35+BA35+BC35+BE35+BG35+BI35+BK35+BM35+BO35+BQ35</f>
        <v/>
      </c>
      <c r="BT35" s="31" t="n"/>
      <c r="BU35" s="1354" t="n"/>
      <c r="BV35" s="1291" t="n"/>
      <c r="BW35" s="1291" t="n"/>
      <c r="BX35" s="1291" t="n"/>
      <c r="BY35" s="1291" t="n"/>
      <c r="BZ35" s="1291" t="n"/>
      <c r="CA35" s="1291" t="n"/>
      <c r="CB35" s="1291" t="n"/>
      <c r="CC35" s="1291" t="n"/>
      <c r="CD35" s="1291" t="n"/>
      <c r="CE35" s="1291" t="n"/>
      <c r="CF35" s="1291" t="n"/>
      <c r="CG35" s="1291" t="n"/>
      <c r="CH35" s="1352" t="n"/>
    </row>
    <row r="36" ht="27" customHeight="1" s="21">
      <c r="A36" s="1954" t="n"/>
      <c r="B36" s="1931" t="inlineStr">
        <is>
          <t>其中城市内旅客周转量  (万人公里)</t>
        </is>
      </c>
      <c r="C36" s="1409" t="n">
        <v>1092</v>
      </c>
      <c r="D36" s="31">
        <f>C36/T36-1</f>
        <v/>
      </c>
      <c r="E36" s="1409" t="n">
        <v>1131.72</v>
      </c>
      <c r="F36" s="31">
        <f>E36/V36-1</f>
        <v/>
      </c>
      <c r="G36" s="1409" t="n">
        <v>1129.96</v>
      </c>
      <c r="H36" s="31">
        <f>G36/X36-1</f>
        <v/>
      </c>
      <c r="I36" s="1409" t="n">
        <v>1035.68</v>
      </c>
      <c r="J36" s="31">
        <f>I36/Z36-1</f>
        <v/>
      </c>
      <c r="K36" s="1409" t="n">
        <v>1107.2</v>
      </c>
      <c r="L36" s="31">
        <f>K36/AB36-1</f>
      </c>
      <c r="M36" s="1409" t="n">
        <v>1040.0</v>
      </c>
      <c r="N36" s="31">
        <f>M36/AD36-1</f>
      </c>
      <c r="O36" s="1409" t="n">
        <v>1095.68</v>
      </c>
      <c r="P36" s="31">
        <f>O36/AF36-1</f>
      </c>
      <c r="Q36" s="1409">
        <f>C36+E36+G36+I36+K36+M36+O36</f>
      </c>
      <c r="R36" s="102">
        <f>Q36/SUM(T36+V36+X36+Z36+AB36+AD36+AF36)-1</f>
      </c>
      <c r="S36" s="1409">
        <f>T36+V36+X36+Z36+AB36+AD36</f>
        <v/>
      </c>
      <c r="T36" s="1409" t="n">
        <v>1376.88</v>
      </c>
      <c r="U36" s="31">
        <f>T36/AU36-1</f>
        <v/>
      </c>
      <c r="V36" s="1409" t="n">
        <v>1248.36</v>
      </c>
      <c r="W36" s="31">
        <f>V36/AW36-1</f>
        <v/>
      </c>
      <c r="X36" s="1409" t="n">
        <v>1233.96</v>
      </c>
      <c r="Y36" s="31">
        <f>X36/AY36-1</f>
        <v/>
      </c>
      <c r="Z36" s="1409" t="n">
        <v>1199.56</v>
      </c>
      <c r="AA36" s="31">
        <f>Z36/BA36-1</f>
        <v/>
      </c>
      <c r="AB36" s="1409" t="n">
        <v>1206.4</v>
      </c>
      <c r="AC36" s="31">
        <f>AB36/BC36-1</f>
        <v/>
      </c>
      <c r="AD36" s="1409" t="n">
        <v>1209.68</v>
      </c>
      <c r="AE36" s="31">
        <f>AD36/BE36-1</f>
        <v/>
      </c>
      <c r="AF36" s="1409" t="n">
        <v>1201.12</v>
      </c>
      <c r="AG36" s="31">
        <f>AF36/BG36-1</f>
        <v/>
      </c>
      <c r="AH36" s="1409" t="n">
        <v>1207.32</v>
      </c>
      <c r="AI36" s="31">
        <f>AH36/BI36-1</f>
        <v/>
      </c>
      <c r="AJ36" s="1409" t="n">
        <v>1111.52</v>
      </c>
      <c r="AK36" s="31">
        <f>AJ36/BK36-1</f>
        <v/>
      </c>
      <c r="AL36" s="1409" t="n">
        <v>1228.24</v>
      </c>
      <c r="AM36" s="31">
        <f>AL36/BM36-1</f>
        <v/>
      </c>
      <c r="AN36" s="1409" t="n">
        <v>1141.4</v>
      </c>
      <c r="AO36" s="31">
        <f>AN36/BO36-1</f>
        <v/>
      </c>
      <c r="AP36" s="1409" t="n">
        <v>1156</v>
      </c>
      <c r="AQ36" s="31">
        <f>AP36/BQ36-1</f>
        <v/>
      </c>
      <c r="AR36" s="1409">
        <f>T36+V36+X36+Z36+AB36+AD36+AF36+AH36+AJ36+AL36+AN36+AP36</f>
      </c>
      <c r="AS36" s="31">
        <f>AR36/(AU36+AW36+AY36+BA36+BC36+BE36+BG36+BI36+BK36+BM36+BO36+BQ36)-1</f>
        <v/>
      </c>
      <c r="AT36" s="1933" t="n"/>
      <c r="AU36" s="1409" t="n">
        <v>1351.12</v>
      </c>
      <c r="AV36" s="31" t="n"/>
      <c r="AW36" s="1409" t="n">
        <v>1239.32</v>
      </c>
      <c r="AX36" s="31" t="n"/>
      <c r="AY36" s="1409" t="n">
        <v>1245.2</v>
      </c>
      <c r="AZ36" s="31" t="n"/>
      <c r="BA36" s="1409" t="n">
        <v>1102.2</v>
      </c>
      <c r="BB36" s="31" t="n"/>
      <c r="BC36" s="1416" t="n">
        <v>1216.64</v>
      </c>
      <c r="BD36" s="31" t="n"/>
      <c r="BE36" s="1416" t="n">
        <v>1238.4</v>
      </c>
      <c r="BF36" s="31" t="n"/>
      <c r="BG36" s="1416" t="n">
        <v>1273.24</v>
      </c>
      <c r="BH36" s="31" t="n"/>
      <c r="BI36" s="1416" t="n">
        <v>1284.24</v>
      </c>
      <c r="BJ36" s="31" t="n"/>
      <c r="BK36" s="1416" t="n">
        <v>1223.48</v>
      </c>
      <c r="BL36" s="31" t="n"/>
      <c r="BM36" s="1416" t="n">
        <v>1248.88</v>
      </c>
      <c r="BN36" s="32" t="n"/>
      <c r="BO36" s="1416" t="n">
        <v>1225.36</v>
      </c>
      <c r="BP36" s="32" t="n"/>
      <c r="BQ36" s="1416" t="n">
        <v>1254.88</v>
      </c>
      <c r="BR36" s="32" t="n"/>
      <c r="BS36" s="1409">
        <f>AU36+AW36+AY36+BA36+BC36+BE36+BG36+BI36+BK36+BM36+BO36+BQ36</f>
        <v/>
      </c>
      <c r="BT36" s="31" t="n"/>
      <c r="BU36" s="1354" t="n"/>
      <c r="BV36" s="1291" t="n"/>
      <c r="BW36" s="1291" t="n"/>
      <c r="BX36" s="1291" t="n"/>
      <c r="BY36" s="1291" t="n"/>
      <c r="BZ36" s="1291" t="n"/>
      <c r="CA36" s="1291" t="n"/>
      <c r="CB36" s="1291" t="n"/>
      <c r="CC36" s="1291" t="n"/>
      <c r="CD36" s="1291" t="n"/>
      <c r="CE36" s="1291" t="n"/>
      <c r="CF36" s="1291" t="n"/>
      <c r="CG36" s="1291" t="n"/>
      <c r="CH36" s="1352" t="n"/>
    </row>
    <row r="37" ht="27" customFormat="1" customHeight="1" s="139">
      <c r="A37" s="1358" t="inlineStr">
        <is>
          <t>孝感市</t>
        </is>
      </c>
      <c r="B37" s="1931" t="inlineStr">
        <is>
          <t>客运量              （万人次）</t>
        </is>
      </c>
      <c r="C37" s="1409" t="n">
        <v>476.28</v>
      </c>
      <c r="D37" s="31">
        <f>C37/T37-1</f>
        <v/>
      </c>
      <c r="E37" s="1409" t="n">
        <v>476.44</v>
      </c>
      <c r="F37" s="31">
        <f>E37/V37-1</f>
        <v/>
      </c>
      <c r="G37" s="1409" t="n">
        <v>451.85</v>
      </c>
      <c r="H37" s="31">
        <f>G37/X37-1</f>
        <v/>
      </c>
      <c r="I37" s="1409" t="n">
        <v>450</v>
      </c>
      <c r="J37" s="31">
        <f>I37/Z37-1</f>
        <v/>
      </c>
      <c r="K37" s="1409" t="n">
        <v>458.18</v>
      </c>
      <c r="L37" s="31">
        <f>K37/AB37-1</f>
      </c>
      <c r="M37" s="1409" t="n">
        <v>483.82</v>
      </c>
      <c r="N37" s="31">
        <f>M37/AD37-1</f>
      </c>
      <c r="O37" s="1409" t="n">
        <v>463.57</v>
      </c>
      <c r="P37" s="31">
        <f>O37/AF37-1</f>
      </c>
      <c r="Q37" s="2016">
        <f>C37+E37+G37+I37+K37+M37+O37</f>
      </c>
      <c r="R37" s="102">
        <f>Q37/SUM(T37+V37+X37+Z37+AB37+AD37+AF37)-1</f>
      </c>
      <c r="S37" s="1409">
        <f>T37+V37+X37+Z37+AB37+AD37</f>
        <v/>
      </c>
      <c r="T37" s="1409" t="n">
        <v>446.2</v>
      </c>
      <c r="U37" s="31">
        <f>T37/AU37-1</f>
        <v/>
      </c>
      <c r="V37" s="1409" t="n">
        <v>436.09</v>
      </c>
      <c r="W37" s="31">
        <f>V37/AW37-1</f>
        <v/>
      </c>
      <c r="X37" s="1409" t="n">
        <v>410.39</v>
      </c>
      <c r="Y37" s="31">
        <f>X37/AY37-1</f>
        <v/>
      </c>
      <c r="Z37" s="1409" t="n">
        <v>403.62</v>
      </c>
      <c r="AA37" s="31">
        <f>Z37/BA37-1</f>
        <v/>
      </c>
      <c r="AB37" s="1409" t="n">
        <v>559.54</v>
      </c>
      <c r="AC37" s="31">
        <f>AB37/BC37-1</f>
        <v/>
      </c>
      <c r="AD37" s="1409" t="n">
        <v>499.99</v>
      </c>
      <c r="AE37" s="31">
        <f>AD37/BE37-1</f>
        <v/>
      </c>
      <c r="AF37" s="1409" t="n">
        <v>474.14</v>
      </c>
      <c r="AG37" s="31">
        <f>AF37/BG37-1</f>
        <v/>
      </c>
      <c r="AH37" s="1409" t="n">
        <v>452.49</v>
      </c>
      <c r="AI37" s="31">
        <f>AH37/BI37-1</f>
        <v/>
      </c>
      <c r="AJ37" s="1409" t="n">
        <v>457.99</v>
      </c>
      <c r="AK37" s="31">
        <f>AJ37/BK37-1</f>
        <v/>
      </c>
      <c r="AL37" s="1409" t="n">
        <v>490.26</v>
      </c>
      <c r="AM37" s="31">
        <f>AL37/BM37-1</f>
        <v/>
      </c>
      <c r="AN37" s="1409" t="n">
        <v>468.5</v>
      </c>
      <c r="AO37" s="31">
        <f>AN37/BO37-1</f>
        <v/>
      </c>
      <c r="AP37" s="1409" t="n">
        <v>480.26</v>
      </c>
      <c r="AQ37" s="31">
        <f>AP37/BQ37-1</f>
        <v/>
      </c>
      <c r="AR37" s="1409">
        <f>T37+V37+X37+Z37+AB37+AD37+AF37+AH37+AJ37+AL37+AN37+AP37</f>
      </c>
      <c r="AS37" s="31">
        <f>AR37/(AU37+AW37+AY37+BA37+BC37+BE37+BG37+BI37+BK37+BM37+BO37+BQ37)-1</f>
        <v/>
      </c>
      <c r="AT37" s="1932" t="n"/>
      <c r="AU37" s="1915" t="n">
        <v>481.54</v>
      </c>
      <c r="AV37" s="32">
        <f>AU37/BV37-1</f>
        <v/>
      </c>
      <c r="AW37" s="1915" t="n">
        <v>446.53</v>
      </c>
      <c r="AX37" s="32">
        <f>AW37/BW37-1</f>
        <v/>
      </c>
      <c r="AY37" s="1915" t="n">
        <v>433.54</v>
      </c>
      <c r="AZ37" s="32">
        <f>AY37/BX37-1</f>
        <v/>
      </c>
      <c r="BA37" s="1915" t="n">
        <v>423.68</v>
      </c>
      <c r="BB37" s="32">
        <f>BA37/BY37-1</f>
        <v/>
      </c>
      <c r="BC37" s="1935" t="n">
        <v>452.62</v>
      </c>
      <c r="BD37" s="32">
        <f>BC37/BZ37-1</f>
        <v/>
      </c>
      <c r="BE37" s="1935" t="n">
        <v>467.57</v>
      </c>
      <c r="BF37" s="32">
        <f>BE37/CA37-1</f>
        <v/>
      </c>
      <c r="BG37" s="1935" t="n">
        <v>436.94</v>
      </c>
      <c r="BH37" s="32">
        <f>BG37/CB37-1</f>
        <v/>
      </c>
      <c r="BI37" s="1935" t="n">
        <v>407.34</v>
      </c>
      <c r="BJ37" s="32">
        <f>BI37/CC37-1</f>
        <v/>
      </c>
      <c r="BK37" s="1935" t="n">
        <v>390.73</v>
      </c>
      <c r="BL37" s="32">
        <f>BK37/CD37-1</f>
        <v/>
      </c>
      <c r="BM37" s="1935" t="n">
        <v>416.5</v>
      </c>
      <c r="BN37" s="32">
        <f>BM37/CE37-1</f>
        <v/>
      </c>
      <c r="BO37" s="1935" t="n">
        <v>392.18</v>
      </c>
      <c r="BP37" s="32">
        <f>BO37/CF37-1</f>
        <v/>
      </c>
      <c r="BQ37" s="1935" t="n">
        <v>397.63</v>
      </c>
      <c r="BR37" s="32">
        <f>BQ37/CG37-1</f>
        <v/>
      </c>
      <c r="BS37" s="1915">
        <f>AU37+AW37+AY37+BA37+BC37+BE37+BG37+BI37+BK37+BM37+BO37+BQ37</f>
        <v/>
      </c>
      <c r="BT37" s="32">
        <f>BS37/CH37-1</f>
        <v/>
      </c>
      <c r="BU37" s="1353" t="n"/>
      <c r="BV37" s="1919" t="n">
        <v>486.68</v>
      </c>
      <c r="BW37" s="1919" t="n">
        <v>454.36</v>
      </c>
      <c r="BX37" s="1919" t="n">
        <v>446.58</v>
      </c>
      <c r="BY37" s="1919" t="n">
        <v>420.02</v>
      </c>
      <c r="BZ37" s="1919" t="n">
        <v>437.06</v>
      </c>
      <c r="CA37" s="1919" t="n">
        <v>432.97</v>
      </c>
      <c r="CB37" s="1919" t="n">
        <v>443.81</v>
      </c>
      <c r="CC37" s="1919" t="n">
        <v>453.6</v>
      </c>
      <c r="CD37" s="1919" t="n">
        <v>426.58</v>
      </c>
      <c r="CE37" s="1919" t="n">
        <v>456.46</v>
      </c>
      <c r="CF37" s="1919" t="n">
        <v>447.03</v>
      </c>
      <c r="CG37" s="1919" t="n">
        <v>458.82</v>
      </c>
      <c r="CH37" s="1915">
        <f>BV37+BW37+BX37+BY37+BZ37+CA37+CB37+CC37+CD37+CE37+CF37+CG37</f>
        <v/>
      </c>
    </row>
    <row r="38" ht="27" customHeight="1" s="21">
      <c r="A38" s="1977" t="n"/>
      <c r="B38" s="1931" t="inlineStr">
        <is>
          <t>旅客周转量          （万人公里）</t>
        </is>
      </c>
      <c r="C38" s="1409" t="n">
        <v>2476.66</v>
      </c>
      <c r="D38" s="31">
        <f>C38/T38-1</f>
        <v/>
      </c>
      <c r="E38" s="1409" t="n">
        <v>2477.49</v>
      </c>
      <c r="F38" s="31">
        <f>E38/V38-1</f>
        <v/>
      </c>
      <c r="G38" s="1409" t="n">
        <v>2349.62</v>
      </c>
      <c r="H38" s="31">
        <f>G38/X38-1</f>
        <v/>
      </c>
      <c r="I38" s="1409" t="n">
        <v>2340</v>
      </c>
      <c r="J38" s="31">
        <f>I38/Z38-1</f>
        <v/>
      </c>
      <c r="K38" s="1409" t="n">
        <v>2382.54</v>
      </c>
      <c r="L38" s="31">
        <f>K38/AB38-1</f>
      </c>
      <c r="M38" s="1409" t="n">
        <v>2515.86</v>
      </c>
      <c r="N38" s="31">
        <f>M38/AD38-1</f>
      </c>
      <c r="O38" s="1409" t="n">
        <v>2410.56</v>
      </c>
      <c r="P38" s="31">
        <f>O38/AF38-1</f>
      </c>
      <c r="Q38" s="1409">
        <f>C38+E38+G38+I38+K38+M38+O38</f>
      </c>
      <c r="R38" s="102">
        <f>Q38/SUM(T38+V38+X38+Z38+AB38+AD38+AF38)-1</f>
      </c>
      <c r="S38" s="1409">
        <f>T38+V38+X38+Z38+AB38+AD38</f>
        <v/>
      </c>
      <c r="T38" s="1409" t="n">
        <v>2320.24</v>
      </c>
      <c r="U38" s="31">
        <f>T38/AU38-1</f>
        <v/>
      </c>
      <c r="V38" s="1409" t="n">
        <v>2267.67</v>
      </c>
      <c r="W38" s="31">
        <f>V38/AW38-1</f>
        <v/>
      </c>
      <c r="X38" s="1409" t="n">
        <v>2134.03</v>
      </c>
      <c r="Y38" s="31">
        <f>X38/AY38-1</f>
        <v/>
      </c>
      <c r="Z38" s="1409" t="n">
        <v>2098.82</v>
      </c>
      <c r="AA38" s="31">
        <f>Z38/BA38-1</f>
        <v/>
      </c>
      <c r="AB38" s="1409" t="n">
        <v>2909.61</v>
      </c>
      <c r="AC38" s="31">
        <f>AB38/BC38-1</f>
        <v/>
      </c>
      <c r="AD38" s="1409" t="n">
        <v>2599.95</v>
      </c>
      <c r="AE38" s="31">
        <f>AD38/BE38-1</f>
        <v/>
      </c>
      <c r="AF38" s="1409" t="n">
        <v>2465.53</v>
      </c>
      <c r="AG38" s="31">
        <f>AF38/BG38-1</f>
        <v/>
      </c>
      <c r="AH38" s="1409" t="n">
        <v>2352.95</v>
      </c>
      <c r="AI38" s="31">
        <f>AH38/BI38-1</f>
        <v/>
      </c>
      <c r="AJ38" s="1409" t="n">
        <v>2381.55</v>
      </c>
      <c r="AK38" s="31">
        <f>AJ38/BK38-1</f>
        <v/>
      </c>
      <c r="AL38" s="1409" t="n">
        <v>2549.35</v>
      </c>
      <c r="AM38" s="31">
        <f>AL38/BM38-1</f>
        <v/>
      </c>
      <c r="AN38" s="1409" t="n">
        <v>2436.2</v>
      </c>
      <c r="AO38" s="31">
        <f>AN38/BO38-1</f>
        <v/>
      </c>
      <c r="AP38" s="1409" t="n">
        <v>2497.35</v>
      </c>
      <c r="AQ38" s="31">
        <f>AP38/BQ38-1</f>
        <v/>
      </c>
      <c r="AR38" s="1409">
        <f>T38+V38+X38+Z38+AB38+AD38+AF38+AH38+AJ38+AL38+AN38+AP38</f>
      </c>
      <c r="AS38" s="31">
        <f>AR38/(AU38+AW38+AY38+BA38+BC38+BE38+BG38+BI38+BK38+BM38+BO38+BQ38)-1</f>
        <v/>
      </c>
      <c r="AT38" s="1933" t="n"/>
      <c r="AU38" s="1409" t="n">
        <v>2504.01</v>
      </c>
      <c r="AV38" s="31" t="n"/>
      <c r="AW38" s="1409" t="n">
        <v>2321.96</v>
      </c>
      <c r="AX38" s="31" t="n"/>
      <c r="AY38" s="1409" t="n">
        <v>2254.41</v>
      </c>
      <c r="AZ38" s="31" t="n"/>
      <c r="BA38" s="1409" t="n">
        <v>2203.14</v>
      </c>
      <c r="BB38" s="31" t="n"/>
      <c r="BC38" s="1416" t="n">
        <v>2353.62</v>
      </c>
      <c r="BD38" s="31" t="n"/>
      <c r="BE38" s="1416" t="n">
        <v>2431.36</v>
      </c>
      <c r="BF38" s="31" t="n"/>
      <c r="BG38" s="1416" t="n">
        <v>2272.09</v>
      </c>
      <c r="BH38" s="31" t="n"/>
      <c r="BI38" s="1416" t="n">
        <v>2118.17</v>
      </c>
      <c r="BJ38" s="31" t="n"/>
      <c r="BK38" s="1416" t="n">
        <v>2031.8</v>
      </c>
      <c r="BL38" s="31" t="n"/>
      <c r="BM38" s="1416" t="n">
        <v>2165.8</v>
      </c>
      <c r="BN38" s="32" t="n"/>
      <c r="BO38" s="1416" t="n">
        <v>2039.34</v>
      </c>
      <c r="BP38" s="32" t="n"/>
      <c r="BQ38" s="1416" t="n">
        <v>2067.68</v>
      </c>
      <c r="BR38" s="32" t="n"/>
      <c r="BS38" s="1409">
        <f>AU38+AW38+AY38+BA38+BC38+BE38+BG38+BI38+BK38+BM38+BO38+BQ38</f>
        <v/>
      </c>
      <c r="BT38" s="31" t="n"/>
      <c r="BU38" s="1354" t="n"/>
      <c r="BV38" s="1355" t="n"/>
      <c r="BW38" s="1355" t="n"/>
      <c r="BX38" s="1355" t="n"/>
      <c r="BY38" s="1355" t="n"/>
      <c r="BZ38" s="1355" t="n"/>
      <c r="CA38" s="1355" t="n"/>
      <c r="CB38" s="1355" t="n"/>
      <c r="CC38" s="1355" t="n"/>
      <c r="CD38" s="1355" t="n"/>
      <c r="CE38" s="1355" t="n"/>
      <c r="CF38" s="1355" t="n"/>
      <c r="CG38" s="1355" t="n"/>
      <c r="CH38" s="1352" t="n"/>
    </row>
    <row r="39" ht="27" customHeight="1" s="21">
      <c r="A39" s="1977" t="n"/>
      <c r="B39" s="1931" t="inlineStr">
        <is>
          <t>其中城市内客运量    （万人次）</t>
        </is>
      </c>
      <c r="C39" s="1409" t="n">
        <v>398.5</v>
      </c>
      <c r="D39" s="31">
        <f>C39/T39-1</f>
        <v/>
      </c>
      <c r="E39" s="1409" t="n">
        <v>398.04</v>
      </c>
      <c r="F39" s="31">
        <f>E39/V39-1</f>
        <v/>
      </c>
      <c r="G39" s="1409" t="n">
        <v>379.17</v>
      </c>
      <c r="H39" s="31">
        <f>G39/X39-1</f>
        <v/>
      </c>
      <c r="I39" s="1409" t="n">
        <v>381.12</v>
      </c>
      <c r="J39" s="31">
        <f>I39/Z39-1</f>
        <v/>
      </c>
      <c r="K39" s="1409" t="n">
        <v>380.58</v>
      </c>
      <c r="L39" s="31">
        <f>K39/AB39-1</f>
      </c>
      <c r="M39" s="1409" t="n">
        <v>398.02</v>
      </c>
      <c r="N39" s="31">
        <f>M39/AD39-1</f>
      </c>
      <c r="O39" s="1409" t="n">
        <v>386.28</v>
      </c>
      <c r="P39" s="31">
        <f>O39/AF39-1</f>
      </c>
      <c r="Q39" s="1409">
        <f>C39+E39+G39+I39+K39+M39+O39</f>
      </c>
      <c r="R39" s="102">
        <f>Q39/SUM(T39+V39+X39+Z39+AB39+AD39+AF39)-1</f>
      </c>
      <c r="S39" s="1409">
        <f>T39+V39+X39+Z39+AB39+AD39</f>
        <v/>
      </c>
      <c r="T39" s="1409" t="n">
        <v>370.86</v>
      </c>
      <c r="U39" s="31">
        <f>T39/AU39-1</f>
        <v/>
      </c>
      <c r="V39" s="1409" t="n">
        <v>360.98</v>
      </c>
      <c r="W39" s="31">
        <f>V39/AW39-1</f>
        <v/>
      </c>
      <c r="X39" s="1409" t="n">
        <v>340.4</v>
      </c>
      <c r="Y39" s="31">
        <f>X39/AY39-1</f>
        <v/>
      </c>
      <c r="Z39" s="1409" t="n">
        <v>335.11</v>
      </c>
      <c r="AA39" s="31">
        <f>Z39/BA39-1</f>
        <v/>
      </c>
      <c r="AB39" s="1409" t="n">
        <v>438.17</v>
      </c>
      <c r="AC39" s="31">
        <f>AB39/BC39-1</f>
        <v/>
      </c>
      <c r="AD39" s="1409" t="n">
        <v>400.03</v>
      </c>
      <c r="AE39" s="31">
        <f>AD39/BE39-1</f>
        <v/>
      </c>
      <c r="AF39" s="1409" t="n">
        <v>381.04</v>
      </c>
      <c r="AG39" s="31">
        <f>AF39/BG39-1</f>
        <v/>
      </c>
      <c r="AH39" s="1409" t="n">
        <v>364.44</v>
      </c>
      <c r="AI39" s="31">
        <f>AH39/BI39-1</f>
        <v/>
      </c>
      <c r="AJ39" s="1409" t="n">
        <v>368.66</v>
      </c>
      <c r="AK39" s="31">
        <f>AJ39/BK39-1</f>
        <v/>
      </c>
      <c r="AL39" s="1409" t="n">
        <v>395.2</v>
      </c>
      <c r="AM39" s="31">
        <f>AL39/BM39-1</f>
        <v/>
      </c>
      <c r="AN39" s="1409" t="n">
        <v>377.05</v>
      </c>
      <c r="AO39" s="31">
        <f>AN39/BO39-1</f>
        <v/>
      </c>
      <c r="AP39" s="1409" t="n">
        <v>384.23</v>
      </c>
      <c r="AQ39" s="31">
        <f>AP39/BQ39-1</f>
        <v/>
      </c>
      <c r="AR39" s="1409">
        <f>T39+V39+X39+Z39+AB39+AD39+AF39+AH39+AJ39+AL39+AN39+AP39</f>
      </c>
      <c r="AS39" s="31">
        <f>AR39/(AU39+AW39+AY39+BA39+BC39+BE39+BG39+BI39+BK39+BM39+BO39+BQ39)-1</f>
        <v/>
      </c>
      <c r="AT39" s="1933" t="n"/>
      <c r="AU39" s="1409" t="n">
        <v>380.79</v>
      </c>
      <c r="AV39" s="31" t="n"/>
      <c r="AW39" s="1409" t="n">
        <v>367.18</v>
      </c>
      <c r="AX39" s="31" t="n"/>
      <c r="AY39" s="1409" t="n">
        <v>358.27</v>
      </c>
      <c r="AZ39" s="31" t="n"/>
      <c r="BA39" s="1409" t="n">
        <v>352.93</v>
      </c>
      <c r="BB39" s="31" t="n"/>
      <c r="BC39" s="1416" t="n">
        <v>377.09</v>
      </c>
      <c r="BD39" s="31" t="n"/>
      <c r="BE39" s="1416" t="n">
        <v>395.02</v>
      </c>
      <c r="BF39" s="31" t="n"/>
      <c r="BG39" s="1416" t="n">
        <v>366.74</v>
      </c>
      <c r="BH39" s="31" t="n"/>
      <c r="BI39" s="1416" t="n">
        <v>338.64</v>
      </c>
      <c r="BJ39" s="31" t="n"/>
      <c r="BK39" s="1416" t="n">
        <v>322.53</v>
      </c>
      <c r="BL39" s="31" t="n"/>
      <c r="BM39" s="1416" t="n">
        <v>348.76</v>
      </c>
      <c r="BN39" s="32" t="n"/>
      <c r="BO39" s="1416" t="n">
        <v>327.98</v>
      </c>
      <c r="BP39" s="32" t="n"/>
      <c r="BQ39" s="1416" t="n">
        <v>333.11</v>
      </c>
      <c r="BR39" s="32" t="n"/>
      <c r="BS39" s="1409">
        <f>AU39+AW39+AY39+BA39+BC39+BE39+BG39+BI39+BK39+BM39+BO39+BQ39</f>
        <v/>
      </c>
      <c r="BT39" s="31" t="n"/>
      <c r="BU39" s="1354" t="n"/>
      <c r="BV39" s="1291" t="n"/>
      <c r="BW39" s="1291" t="n"/>
      <c r="BX39" s="1291" t="n"/>
      <c r="BY39" s="1291" t="n"/>
      <c r="BZ39" s="1291" t="n"/>
      <c r="CA39" s="1291" t="n"/>
      <c r="CB39" s="1291" t="n"/>
      <c r="CC39" s="1291" t="n"/>
      <c r="CD39" s="1291" t="n"/>
      <c r="CE39" s="1291" t="n"/>
      <c r="CF39" s="1291" t="n"/>
      <c r="CG39" s="1291" t="n"/>
      <c r="CH39" s="1352" t="n"/>
    </row>
    <row r="40" ht="27" customHeight="1" s="21">
      <c r="A40" s="1954" t="n"/>
      <c r="B40" s="1931" t="inlineStr">
        <is>
          <t>其中城市内旅客周转量  (万人公里)</t>
        </is>
      </c>
      <c r="C40" s="1409" t="n">
        <v>1354.9</v>
      </c>
      <c r="D40" s="31">
        <f>C40/T40-1</f>
        <v/>
      </c>
      <c r="E40" s="1409" t="n">
        <v>1353.34</v>
      </c>
      <c r="F40" s="31">
        <f>E40/V40-1</f>
        <v/>
      </c>
      <c r="G40" s="1409" t="n">
        <v>1289.18</v>
      </c>
      <c r="H40" s="31">
        <f>G40/X40-1</f>
        <v/>
      </c>
      <c r="I40" s="1409" t="n">
        <v>1295.81</v>
      </c>
      <c r="J40" s="31">
        <f>I40/Z40-1</f>
        <v/>
      </c>
      <c r="K40" s="1409" t="n">
        <v>1293.97</v>
      </c>
      <c r="L40" s="31">
        <f>K40/AB40-1</f>
      </c>
      <c r="M40" s="1409" t="n">
        <v>1353.27</v>
      </c>
      <c r="N40" s="31">
        <f>M40/AD40-1</f>
      </c>
      <c r="O40" s="1409" t="n">
        <v>1313.35</v>
      </c>
      <c r="P40" s="31">
        <f>O40/AF40-1</f>
      </c>
      <c r="Q40" s="1409">
        <f>C40+E40+G40+I40+K40+M40+O40</f>
      </c>
      <c r="R40" s="102">
        <f>Q40/SUM(T40+V40+X40+Z40+AB40+AD40+AF40)-1</f>
      </c>
      <c r="S40" s="1409">
        <f>T40+V40+X40+Z40+AB40+AD40</f>
        <v/>
      </c>
      <c r="T40" s="1409" t="n">
        <v>1260.92</v>
      </c>
      <c r="U40" s="31">
        <f>T40/AU40-1</f>
        <v/>
      </c>
      <c r="V40" s="1409" t="n">
        <v>1227.33</v>
      </c>
      <c r="W40" s="31">
        <f>V40/AW40-1</f>
        <v/>
      </c>
      <c r="X40" s="1409" t="n">
        <v>1157.36</v>
      </c>
      <c r="Y40" s="31">
        <f>X40/AY40-1</f>
        <v/>
      </c>
      <c r="Z40" s="1409" t="n">
        <v>1139.37</v>
      </c>
      <c r="AA40" s="31">
        <f>Z40/BA40-1</f>
        <v/>
      </c>
      <c r="AB40" s="1409" t="n">
        <v>1489.78</v>
      </c>
      <c r="AC40" s="31">
        <f>AB40/BC40-1</f>
        <v/>
      </c>
      <c r="AD40" s="1409" t="n">
        <v>1360.1</v>
      </c>
      <c r="AE40" s="31">
        <f>AD40/BE40-1</f>
        <v/>
      </c>
      <c r="AF40" s="1409" t="n">
        <v>1295.54</v>
      </c>
      <c r="AG40" s="31">
        <f>AF40/BG40-1</f>
        <v/>
      </c>
      <c r="AH40" s="1409" t="n">
        <v>1239.1</v>
      </c>
      <c r="AI40" s="31">
        <f>AH40/BI40-1</f>
        <v/>
      </c>
      <c r="AJ40" s="1409" t="n">
        <v>1253.44</v>
      </c>
      <c r="AK40" s="31">
        <f>AJ40/BK40-1</f>
        <v/>
      </c>
      <c r="AL40" s="1409" t="n">
        <v>1343.68</v>
      </c>
      <c r="AM40" s="31">
        <f>AL40/BM40-1</f>
        <v/>
      </c>
      <c r="AN40" s="1409" t="n">
        <v>1281.97</v>
      </c>
      <c r="AO40" s="31">
        <f>AN40/BO40-1</f>
        <v/>
      </c>
      <c r="AP40" s="1409" t="n">
        <v>1306.38</v>
      </c>
      <c r="AQ40" s="31">
        <f>AP40/BQ40-1</f>
        <v/>
      </c>
      <c r="AR40" s="1409">
        <f>T40+V40+X40+Z40+AB40+AD40+AF40+AH40+AJ40+AL40+AN40+AP40</f>
      </c>
      <c r="AS40" s="31">
        <f>AR40/(AU40+AW40+AY40+BA40+BC40+BE40+BG40+BI40+BK40+BM40+BO40+BQ40)-1</f>
        <v/>
      </c>
      <c r="AT40" s="1933" t="n"/>
      <c r="AU40" s="1409" t="n">
        <v>1294.69</v>
      </c>
      <c r="AV40" s="31" t="n"/>
      <c r="AW40" s="1409" t="n">
        <v>1248.41</v>
      </c>
      <c r="AX40" s="31" t="n"/>
      <c r="AY40" s="1409" t="n">
        <v>1218.12</v>
      </c>
      <c r="AZ40" s="31" t="n"/>
      <c r="BA40" s="1409" t="n">
        <v>1199.96</v>
      </c>
      <c r="BB40" s="31" t="n"/>
      <c r="BC40" s="1416" t="n">
        <v>1282.11</v>
      </c>
      <c r="BD40" s="31" t="n"/>
      <c r="BE40" s="1416" t="n">
        <v>1343.07</v>
      </c>
      <c r="BF40" s="31" t="n"/>
      <c r="BG40" s="1416" t="n">
        <v>1246.92</v>
      </c>
      <c r="BH40" s="31" t="n"/>
      <c r="BI40" s="1416" t="n">
        <v>1151.38</v>
      </c>
      <c r="BJ40" s="31" t="n"/>
      <c r="BK40" s="1416" t="n">
        <v>1096.6</v>
      </c>
      <c r="BL40" s="31" t="n"/>
      <c r="BM40" s="1416" t="n">
        <v>1185.78</v>
      </c>
      <c r="BN40" s="32" t="n"/>
      <c r="BO40" s="1416" t="n">
        <v>1115.13</v>
      </c>
      <c r="BP40" s="32" t="n"/>
      <c r="BQ40" s="1416" t="n">
        <v>1132.57</v>
      </c>
      <c r="BR40" s="32" t="n"/>
      <c r="BS40" s="1409">
        <f>AU40+AW40+AY40+BA40+BC40+BE40+BG40+BI40+BK40+BM40+BO40+BQ40</f>
        <v/>
      </c>
      <c r="BT40" s="31" t="n"/>
      <c r="BU40" s="1354" t="n"/>
      <c r="BV40" s="1291" t="n"/>
      <c r="BW40" s="1291" t="n"/>
      <c r="BX40" s="1291" t="n"/>
      <c r="BY40" s="1291" t="n"/>
      <c r="BZ40" s="1291" t="n"/>
      <c r="CA40" s="1291" t="n"/>
      <c r="CB40" s="1291" t="n"/>
      <c r="CC40" s="1291" t="n"/>
      <c r="CD40" s="1291" t="n"/>
      <c r="CE40" s="1291" t="n"/>
      <c r="CF40" s="1291" t="n"/>
      <c r="CG40" s="1291" t="n"/>
      <c r="CH40" s="1352" t="n"/>
    </row>
    <row r="41" ht="27" customFormat="1" customHeight="1" s="137">
      <c r="A41" s="1358" t="inlineStr">
        <is>
          <t>荆州市</t>
        </is>
      </c>
      <c r="B41" s="1931" t="inlineStr">
        <is>
          <t>客运量              （万人次）</t>
        </is>
      </c>
      <c r="C41" s="1409" t="n">
        <v>842.4</v>
      </c>
      <c r="D41" s="31">
        <f>C41/T41-1</f>
        <v/>
      </c>
      <c r="E41" s="1409" t="n">
        <v>852.9</v>
      </c>
      <c r="F41" s="31">
        <f>E41/V41-1</f>
        <v/>
      </c>
      <c r="G41" s="1409" t="n">
        <v>798.83</v>
      </c>
      <c r="H41" s="31">
        <f>G41/X41-1</f>
        <v/>
      </c>
      <c r="I41" s="1409" t="n">
        <v>760.1799999999999</v>
      </c>
      <c r="J41" s="31">
        <f>I41/Z41-1</f>
        <v/>
      </c>
      <c r="K41" s="1409" t="n">
        <v>726.0</v>
      </c>
      <c r="L41" s="31">
        <f>K41/AB41-1</f>
      </c>
      <c r="M41" s="1409" t="n">
        <v>713.07</v>
      </c>
      <c r="N41" s="31">
        <f>M41/AD41-1</f>
      </c>
      <c r="O41" s="1409" t="n">
        <v>707.34</v>
      </c>
      <c r="P41" s="31">
        <f>O41/AF41-1</f>
      </c>
      <c r="Q41" s="2016">
        <f>C41+E41+G41+I41+K41+M41+O41</f>
      </c>
      <c r="R41" s="102">
        <f>Q41/SUM(T41+V41+X41+Z41+AB41+AD41+AF41)-1</f>
      </c>
      <c r="S41" s="1409">
        <f>T41+V41+X41+Z41+AB41+AD41</f>
        <v/>
      </c>
      <c r="T41" s="1409" t="n">
        <v>852.67</v>
      </c>
      <c r="U41" s="31">
        <f>T41/AU41-1</f>
        <v/>
      </c>
      <c r="V41" s="1409" t="n">
        <v>771.55</v>
      </c>
      <c r="W41" s="31">
        <f>V41/AW41-1</f>
        <v/>
      </c>
      <c r="X41" s="1409" t="n">
        <v>758.25</v>
      </c>
      <c r="Y41" s="31">
        <f>X41/AY41-1</f>
        <v/>
      </c>
      <c r="Z41" s="1409" t="n">
        <v>720.26</v>
      </c>
      <c r="AA41" s="31">
        <f>Z41/BA41-1</f>
        <v/>
      </c>
      <c r="AB41" s="1409" t="n">
        <v>743.88</v>
      </c>
      <c r="AC41" s="31">
        <f>AB41/BC41-1</f>
        <v/>
      </c>
      <c r="AD41" s="1409" t="n">
        <v>719.55</v>
      </c>
      <c r="AE41" s="31">
        <f>AD41/BE41-1</f>
        <v/>
      </c>
      <c r="AF41" s="1409" t="n">
        <v>771.34</v>
      </c>
      <c r="AG41" s="31">
        <f>AF41/BG41-1</f>
        <v/>
      </c>
      <c r="AH41" s="1409" t="n">
        <v>770.03</v>
      </c>
      <c r="AI41" s="31">
        <f>AH41/BI41-1</f>
        <v/>
      </c>
      <c r="AJ41" s="1409" t="n">
        <v>779.83</v>
      </c>
      <c r="AK41" s="31">
        <f>AJ41/BK41-1</f>
        <v/>
      </c>
      <c r="AL41" s="1409" t="n">
        <v>889.41</v>
      </c>
      <c r="AM41" s="31">
        <f>AL41/BM41-1</f>
        <v/>
      </c>
      <c r="AN41" s="1409" t="n">
        <v>774.87</v>
      </c>
      <c r="AO41" s="31">
        <f>AN41/BO41-1</f>
        <v/>
      </c>
      <c r="AP41" s="1409" t="n">
        <v>784.51</v>
      </c>
      <c r="AQ41" s="31">
        <f>AP41/BQ41-1</f>
        <v/>
      </c>
      <c r="AR41" s="1409">
        <f>T41+V41+X41+Z41+AB41+AD41+AF41+AH41+AJ41+AL41+AN41+AP41</f>
      </c>
      <c r="AS41" s="31">
        <f>AR41/(AU41+AW41+AY41+BA41+BC41+BE41+BG41+BI41+BK41+BM41+BO41+BQ41)-1</f>
        <v/>
      </c>
      <c r="AT41" s="1932" t="n"/>
      <c r="AU41" s="1915" t="n">
        <v>920.49</v>
      </c>
      <c r="AV41" s="32">
        <f>AU41/BV41-1</f>
        <v/>
      </c>
      <c r="AW41" s="1915" t="n">
        <v>991.04</v>
      </c>
      <c r="AX41" s="32">
        <f>AW41/BW41-1</f>
        <v/>
      </c>
      <c r="AY41" s="1915" t="n">
        <v>856.8</v>
      </c>
      <c r="AZ41" s="32">
        <f>AY41/BX41-1</f>
        <v/>
      </c>
      <c r="BA41" s="1915" t="n">
        <v>787.8200000000001</v>
      </c>
      <c r="BB41" s="32">
        <f>BA41/BY41-1</f>
        <v/>
      </c>
      <c r="BC41" s="1935" t="n">
        <v>791.4299999999999</v>
      </c>
      <c r="BD41" s="32">
        <f>BC41/BZ41-1</f>
        <v/>
      </c>
      <c r="BE41" s="1935" t="n">
        <v>791.62</v>
      </c>
      <c r="BF41" s="32">
        <f>BE41/CA41-1</f>
        <v/>
      </c>
      <c r="BG41" s="1935" t="n">
        <v>806.79</v>
      </c>
      <c r="BH41" s="32">
        <f>BG41/CB41-1</f>
        <v/>
      </c>
      <c r="BI41" s="1935" t="n">
        <v>761.23</v>
      </c>
      <c r="BJ41" s="32">
        <f>BI41/CC41-1</f>
        <v/>
      </c>
      <c r="BK41" s="1935" t="n">
        <v>689.8</v>
      </c>
      <c r="BL41" s="32">
        <f>BK41/CD41-1</f>
        <v/>
      </c>
      <c r="BM41" s="1935" t="n">
        <v>705.61</v>
      </c>
      <c r="BN41" s="32">
        <f>BM41/CE41-1</f>
        <v/>
      </c>
      <c r="BO41" s="1935" t="n">
        <v>685.58</v>
      </c>
      <c r="BP41" s="32">
        <f>BO41/CF41-1</f>
        <v/>
      </c>
      <c r="BQ41" s="1935" t="n">
        <v>723.05</v>
      </c>
      <c r="BR41" s="32">
        <f>BQ41/CG41-1</f>
        <v/>
      </c>
      <c r="BS41" s="1915">
        <f>AU41+AW41+AY41+BA41+BC41+BE41+BG41+BI41+BK41+BM41+BO41+BQ41</f>
        <v/>
      </c>
      <c r="BT41" s="32">
        <f>BS41/CH41-1</f>
        <v/>
      </c>
      <c r="BU41" s="1353" t="n"/>
      <c r="BV41" s="1917" t="n">
        <v>873.4299999999999</v>
      </c>
      <c r="BW41" s="1917" t="n">
        <v>785.48</v>
      </c>
      <c r="BX41" s="1917" t="n">
        <v>857.2</v>
      </c>
      <c r="BY41" s="1917" t="n">
        <v>802.46</v>
      </c>
      <c r="BZ41" s="1917" t="n">
        <v>835.1</v>
      </c>
      <c r="CA41" s="1917" t="n">
        <v>815.84</v>
      </c>
      <c r="CB41" s="1917" t="n">
        <v>851.05</v>
      </c>
      <c r="CC41" s="1917" t="n">
        <v>842.38</v>
      </c>
      <c r="CD41" s="1917" t="n">
        <v>824.95</v>
      </c>
      <c r="CE41" s="1917" t="n">
        <v>827.96</v>
      </c>
      <c r="CF41" s="1917" t="n">
        <v>802.34</v>
      </c>
      <c r="CG41" s="1917" t="n">
        <v>839.4400000000001</v>
      </c>
      <c r="CH41" s="1915">
        <f>BV41+BW41+BX41+BY41+BZ41+CA41+CB41+CC41+CD41+CE41+CF41+CG41</f>
        <v/>
      </c>
    </row>
    <row r="42" ht="27" customFormat="1" customHeight="1" s="138">
      <c r="A42" s="1977" t="n"/>
      <c r="B42" s="1931" t="inlineStr">
        <is>
          <t>旅客周转量          （万人公里）</t>
        </is>
      </c>
      <c r="C42" s="1409" t="n">
        <v>4094.06</v>
      </c>
      <c r="D42" s="31">
        <f>C42/T42-1</f>
        <v/>
      </c>
      <c r="E42" s="1409" t="n">
        <v>4196.27</v>
      </c>
      <c r="F42" s="31">
        <f>E42/V42-1</f>
        <v/>
      </c>
      <c r="G42" s="1409" t="n">
        <v>3786.45</v>
      </c>
      <c r="H42" s="31">
        <f>G42/X42-1</f>
        <v/>
      </c>
      <c r="I42" s="1409" t="n">
        <v>3717.28</v>
      </c>
      <c r="J42" s="31">
        <f>I42/Z42-1</f>
        <v/>
      </c>
      <c r="K42" s="1409" t="n">
        <v>3579.18</v>
      </c>
      <c r="L42" s="31">
        <f>K42/AB42-1</f>
      </c>
      <c r="M42" s="1409" t="n">
        <v>3465.52</v>
      </c>
      <c r="N42" s="31">
        <f>M42/AD42-1</f>
      </c>
      <c r="O42" s="1409" t="n">
        <v>3444.75</v>
      </c>
      <c r="P42" s="31">
        <f>O42/AF42-1</f>
      </c>
      <c r="Q42" s="1409">
        <f>C42+E42+G42+I42+K42+M42+O42</f>
      </c>
      <c r="R42" s="102">
        <f>Q42/SUM(T42+V42+X42+Z42+AB42+AD42+AF42)-1</f>
      </c>
      <c r="S42" s="1409">
        <f>T42+V42+X42+Z42+AB42+AD42</f>
        <v/>
      </c>
      <c r="T42" s="1409" t="n">
        <v>4263.35</v>
      </c>
      <c r="U42" s="31">
        <f>T42/AU42-1</f>
        <v/>
      </c>
      <c r="V42" s="1409" t="n">
        <v>3857.75</v>
      </c>
      <c r="W42" s="31">
        <f>V42/AW42-1</f>
        <v/>
      </c>
      <c r="X42" s="1409" t="n">
        <v>3791.25</v>
      </c>
      <c r="Y42" s="31">
        <f>X42/AY42-1</f>
        <v/>
      </c>
      <c r="Z42" s="1409" t="n">
        <v>3601.3</v>
      </c>
      <c r="AA42" s="31">
        <f>Z42/BA42-1</f>
        <v/>
      </c>
      <c r="AB42" s="1409" t="n">
        <v>3719.4</v>
      </c>
      <c r="AC42" s="31">
        <f>AB42/BC42-1</f>
        <v/>
      </c>
      <c r="AD42" s="1409" t="n">
        <v>3597.75</v>
      </c>
      <c r="AE42" s="31">
        <f>AD42/BE42-1</f>
        <v/>
      </c>
      <c r="AF42" s="1409" t="n">
        <v>4088.1</v>
      </c>
      <c r="AG42" s="31">
        <f>AF42/BG42-1</f>
        <v/>
      </c>
      <c r="AH42" s="1409" t="n">
        <v>4096.56</v>
      </c>
      <c r="AI42" s="31">
        <f>AH42/BI42-1</f>
        <v/>
      </c>
      <c r="AJ42" s="1409" t="n">
        <v>3945.94</v>
      </c>
      <c r="AK42" s="31">
        <f>AJ42/BK42-1</f>
        <v/>
      </c>
      <c r="AL42" s="1409" t="n">
        <v>4429.26</v>
      </c>
      <c r="AM42" s="31">
        <f>AL42/BM42-1</f>
        <v/>
      </c>
      <c r="AN42" s="1409" t="n">
        <v>3874.35</v>
      </c>
      <c r="AO42" s="31">
        <f>AN42/BO42-1</f>
        <v/>
      </c>
      <c r="AP42" s="1409" t="n">
        <v>3930.4</v>
      </c>
      <c r="AQ42" s="31">
        <f>AP42/BQ42-1</f>
        <v/>
      </c>
      <c r="AR42" s="1409">
        <f>T42+V42+X42+Z42+AB42+AD42+AF42+AH42+AJ42+AL42+AN42+AP42</f>
      </c>
      <c r="AS42" s="31">
        <f>AR42/(AU42+AW42+AY42+BA42+BC42+BE42+BG42+BI42+BK42+BM42+BO42+BQ42)-1</f>
        <v/>
      </c>
      <c r="AT42" s="1933" t="n"/>
      <c r="AU42" s="1409" t="n">
        <v>4602.45</v>
      </c>
      <c r="AV42" s="31" t="n"/>
      <c r="AW42" s="1409" t="n">
        <v>4955.2</v>
      </c>
      <c r="AX42" s="31" t="n"/>
      <c r="AY42" s="1409" t="n">
        <v>4284</v>
      </c>
      <c r="AZ42" s="31" t="n"/>
      <c r="BA42" s="1409" t="n">
        <v>3939.1</v>
      </c>
      <c r="BB42" s="31" t="n"/>
      <c r="BC42" s="1416" t="n">
        <v>3957.15</v>
      </c>
      <c r="BD42" s="31" t="n"/>
      <c r="BE42" s="1416" t="n">
        <v>3958.1</v>
      </c>
      <c r="BF42" s="31" t="n"/>
      <c r="BG42" s="1416" t="n">
        <v>4033.95</v>
      </c>
      <c r="BH42" s="31" t="n"/>
      <c r="BI42" s="1416" t="n">
        <v>3806.15</v>
      </c>
      <c r="BJ42" s="31" t="n"/>
      <c r="BK42" s="1416" t="n">
        <v>3449</v>
      </c>
      <c r="BL42" s="31" t="n"/>
      <c r="BM42" s="1416" t="n">
        <v>3528.05</v>
      </c>
      <c r="BN42" s="32" t="n"/>
      <c r="BO42" s="1416" t="n">
        <v>3427.9</v>
      </c>
      <c r="BP42" s="32" t="n"/>
      <c r="BQ42" s="1416" t="n">
        <v>3615.25</v>
      </c>
      <c r="BR42" s="32" t="n"/>
      <c r="BS42" s="1409">
        <f>AU42+AW42+AY42+BA42+BC42+BE42+BG42+BI42+BK42+BM42+BO42+BQ42</f>
        <v/>
      </c>
      <c r="BT42" s="31" t="n"/>
      <c r="BU42" s="1354" t="n"/>
      <c r="BV42" s="1355" t="n"/>
      <c r="BW42" s="1355" t="n"/>
      <c r="BX42" s="1355" t="n"/>
      <c r="BY42" s="1355" t="n"/>
      <c r="BZ42" s="1355" t="n"/>
      <c r="CA42" s="1355" t="n"/>
      <c r="CB42" s="1355" t="n"/>
      <c r="CC42" s="1355" t="n"/>
      <c r="CD42" s="1355" t="n"/>
      <c r="CE42" s="1355" t="n"/>
      <c r="CF42" s="1355" t="n"/>
      <c r="CG42" s="1355" t="n"/>
      <c r="CH42" s="1352" t="n"/>
    </row>
    <row r="43" ht="27" customFormat="1" customHeight="1" s="138">
      <c r="A43" s="1977" t="n"/>
      <c r="B43" s="1931" t="inlineStr">
        <is>
          <t>其中城市内客运量    （万人次）</t>
        </is>
      </c>
      <c r="C43" s="1409" t="n">
        <v>717.1</v>
      </c>
      <c r="D43" s="31">
        <f>C43/T43-1</f>
        <v/>
      </c>
      <c r="E43" s="1409" t="n">
        <v>724.11</v>
      </c>
      <c r="F43" s="31">
        <f>E43/V43-1</f>
        <v/>
      </c>
      <c r="G43" s="1409" t="n">
        <v>693.24</v>
      </c>
      <c r="H43" s="31">
        <f>G43/X43-1</f>
        <v/>
      </c>
      <c r="I43" s="1409" t="n">
        <v>661.33</v>
      </c>
      <c r="J43" s="31">
        <f>I43/Z43-1</f>
        <v/>
      </c>
      <c r="K43" s="1409" t="n">
        <v>623.6</v>
      </c>
      <c r="L43" s="31">
        <f>K43/AB43-1</f>
      </c>
      <c r="M43" s="1409" t="n">
        <v>612.29</v>
      </c>
      <c r="N43" s="31">
        <f>M43/AD43-1</f>
      </c>
      <c r="O43" s="1409" t="n">
        <v>610.52</v>
      </c>
      <c r="P43" s="31">
        <f>O43/AF43-1</f>
      </c>
      <c r="Q43" s="1409">
        <f>C43+E43+G43+I43+K43+M43+O43</f>
      </c>
      <c r="R43" s="102">
        <f>Q43/SUM(T43+V43+X43+Z43+AB43+AD43+AF43)-1</f>
      </c>
      <c r="S43" s="1409">
        <f>T43+V43+X43+Z43+AB43+AD43</f>
        <v/>
      </c>
      <c r="T43" s="1409" t="n">
        <v>850.11</v>
      </c>
      <c r="U43" s="31">
        <f>T43/AU43-1</f>
        <v/>
      </c>
      <c r="V43" s="1409" t="n">
        <v>769.23</v>
      </c>
      <c r="W43" s="31">
        <f>V43/AW43-1</f>
        <v/>
      </c>
      <c r="X43" s="1409" t="n">
        <v>755.9</v>
      </c>
      <c r="Y43" s="31">
        <f>X43/AY43-1</f>
        <v/>
      </c>
      <c r="Z43" s="1409" t="n">
        <v>718.1</v>
      </c>
      <c r="AA43" s="31">
        <f>Z43/BA43-1</f>
        <v/>
      </c>
      <c r="AB43" s="1409" t="n">
        <v>741.6</v>
      </c>
      <c r="AC43" s="31">
        <f>AB43/BC43-1</f>
        <v/>
      </c>
      <c r="AD43" s="1409" t="n">
        <v>717.39</v>
      </c>
      <c r="AE43" s="31">
        <f>AD43/BE43-1</f>
        <v/>
      </c>
      <c r="AF43" s="1409" t="n">
        <v>682</v>
      </c>
      <c r="AG43" s="31">
        <f>AF43/BG43-1</f>
        <v/>
      </c>
      <c r="AH43" s="1409" t="n">
        <v>631.67</v>
      </c>
      <c r="AI43" s="31">
        <f>AH43/BI43-1</f>
        <v/>
      </c>
      <c r="AJ43" s="1409" t="n">
        <v>636.09</v>
      </c>
      <c r="AK43" s="31">
        <f>AJ43/BK43-1</f>
        <v/>
      </c>
      <c r="AL43" s="1409" t="n">
        <v>775.83</v>
      </c>
      <c r="AM43" s="31">
        <f>AL43/BM43-1</f>
        <v/>
      </c>
      <c r="AN43" s="1409" t="n">
        <v>662.12</v>
      </c>
      <c r="AO43" s="31">
        <f>AN43/BO43-1</f>
        <v/>
      </c>
      <c r="AP43" s="1409" t="n">
        <v>667.55</v>
      </c>
      <c r="AQ43" s="31">
        <f>AP43/BQ43-1</f>
        <v/>
      </c>
      <c r="AR43" s="1409">
        <f>T43+V43+X43+Z43+AB43+AD43+AF43+AH43+AJ43+AL43+AN43+AP43</f>
      </c>
      <c r="AS43" s="31">
        <f>AR43/(AU43+AW43+AY43+BA43+BC43+BE43+BG43+BI43+BK43+BM43+BO43+BQ43)-1</f>
        <v/>
      </c>
      <c r="AT43" s="1933" t="n"/>
      <c r="AU43" s="1409" t="n">
        <v>917.7</v>
      </c>
      <c r="AV43" s="31" t="n"/>
      <c r="AW43" s="1409" t="n">
        <v>985.1</v>
      </c>
      <c r="AX43" s="31" t="n"/>
      <c r="AY43" s="1409" t="n">
        <v>854.23</v>
      </c>
      <c r="AZ43" s="31" t="n"/>
      <c r="BA43" s="1409" t="n">
        <v>785.4</v>
      </c>
      <c r="BB43" s="31" t="n"/>
      <c r="BC43" s="1416" t="n">
        <v>789.1</v>
      </c>
      <c r="BD43" s="31" t="n"/>
      <c r="BE43" s="1416" t="n">
        <v>789.25</v>
      </c>
      <c r="BF43" s="31" t="n"/>
      <c r="BG43" s="1416" t="n">
        <v>804.36</v>
      </c>
      <c r="BH43" s="31" t="n"/>
      <c r="BI43" s="1416" t="n">
        <v>758.95</v>
      </c>
      <c r="BJ43" s="31" t="n"/>
      <c r="BK43" s="1416" t="n">
        <v>687.73</v>
      </c>
      <c r="BL43" s="31" t="n"/>
      <c r="BM43" s="1416" t="n">
        <v>703.5</v>
      </c>
      <c r="BN43" s="32" t="n"/>
      <c r="BO43" s="1416" t="n">
        <v>683.52</v>
      </c>
      <c r="BP43" s="32" t="n"/>
      <c r="BQ43" s="1416" t="n">
        <v>720.88</v>
      </c>
      <c r="BR43" s="32" t="n"/>
      <c r="BS43" s="1409">
        <f>AU43+AW43+AY43+BA43+BC43+BE43+BG43+BI43+BK43+BM43+BO43+BQ43</f>
        <v/>
      </c>
      <c r="BT43" s="31" t="n"/>
      <c r="BU43" s="1354" t="n"/>
      <c r="BV43" s="1355" t="n"/>
      <c r="BW43" s="1355" t="n"/>
      <c r="BX43" s="1355" t="n"/>
      <c r="BY43" s="1355" t="n"/>
      <c r="BZ43" s="1355" t="n"/>
      <c r="CA43" s="1355" t="n"/>
      <c r="CB43" s="1355" t="n"/>
      <c r="CC43" s="1355" t="n"/>
      <c r="CD43" s="1355" t="n"/>
      <c r="CE43" s="1355" t="n"/>
      <c r="CF43" s="1355" t="n"/>
      <c r="CG43" s="1355" t="n"/>
      <c r="CH43" s="1352" t="n"/>
    </row>
    <row r="44" ht="29.1" customFormat="1" customHeight="1" s="138">
      <c r="A44" s="1954" t="n"/>
      <c r="B44" s="1931" t="inlineStr">
        <is>
          <t>其中城市内旅客周转量  (万人公里)</t>
        </is>
      </c>
      <c r="C44" s="1409" t="n">
        <v>2588.73</v>
      </c>
      <c r="D44" s="31">
        <f>C44/T44-1</f>
        <v/>
      </c>
      <c r="E44" s="1409" t="n">
        <v>2635.76</v>
      </c>
      <c r="F44" s="31">
        <f>E44/V44-1</f>
        <v/>
      </c>
      <c r="G44" s="1409" t="n">
        <v>2537.26</v>
      </c>
      <c r="H44" s="31">
        <f>G44/X44-1</f>
        <v/>
      </c>
      <c r="I44" s="1409" t="n">
        <v>2605.64</v>
      </c>
      <c r="J44" s="31">
        <f>I44/Z44-1</f>
        <v/>
      </c>
      <c r="K44" s="1409" t="n">
        <v>2456.98</v>
      </c>
      <c r="L44" s="31">
        <f>K44/AB44-1</f>
      </c>
      <c r="M44" s="1409" t="n">
        <v>2326.7</v>
      </c>
      <c r="N44" s="31">
        <f>M44/AD44-1</f>
      </c>
      <c r="O44" s="1409" t="n">
        <v>2350.5</v>
      </c>
      <c r="P44" s="31">
        <f>O44/AF44-1</f>
      </c>
      <c r="Q44" s="1409">
        <f>C44+E44+G44+I44+K44+M44+O44</f>
      </c>
      <c r="R44" s="102">
        <f>Q44/SUM(T44+V44+X44+Z44+AB44+AD44+AF44)-1</f>
      </c>
      <c r="S44" s="1409">
        <f>T44+V44+X44+Z44+AB44+AD44</f>
        <v/>
      </c>
      <c r="T44" s="1409" t="n">
        <v>3400.44</v>
      </c>
      <c r="U44" s="31">
        <f>T44/AU44-1</f>
        <v/>
      </c>
      <c r="V44" s="1409" t="n">
        <v>3076.92</v>
      </c>
      <c r="W44" s="31">
        <f>V44/AW44-1</f>
        <v/>
      </c>
      <c r="X44" s="1409" t="n">
        <v>3023.6</v>
      </c>
      <c r="Y44" s="31">
        <f>X44/AY44-1</f>
        <v/>
      </c>
      <c r="Z44" s="1409" t="n">
        <v>2872.4</v>
      </c>
      <c r="AA44" s="31">
        <f>Z44/BA44-1</f>
        <v/>
      </c>
      <c r="AB44" s="1409" t="n">
        <v>2966.4</v>
      </c>
      <c r="AC44" s="31">
        <f>AB44/BC44-1</f>
        <v/>
      </c>
      <c r="AD44" s="1409" t="n">
        <v>2869.56</v>
      </c>
      <c r="AE44" s="31">
        <f>AD44/BE44-1</f>
        <v/>
      </c>
      <c r="AF44" s="1409" t="n">
        <v>2728</v>
      </c>
      <c r="AG44" s="31">
        <f>AF44/BG44-1</f>
        <v/>
      </c>
      <c r="AH44" s="1409" t="n">
        <v>2526.68</v>
      </c>
      <c r="AI44" s="31">
        <f>AH44/BI44-1</f>
        <v/>
      </c>
      <c r="AJ44" s="1409" t="n">
        <v>2372.62</v>
      </c>
      <c r="AK44" s="31">
        <f>AJ44/BK44-1</f>
        <v/>
      </c>
      <c r="AL44" s="1409" t="n">
        <v>2754.2</v>
      </c>
      <c r="AM44" s="31">
        <f>AL44/BM44-1</f>
        <v/>
      </c>
      <c r="AN44" s="1409" t="n">
        <v>2416.74</v>
      </c>
      <c r="AO44" s="31">
        <f>AN44/BO44-1</f>
        <v/>
      </c>
      <c r="AP44" s="1409" t="n">
        <v>2476.61</v>
      </c>
      <c r="AQ44" s="31">
        <f>AP44/BQ44-1</f>
        <v/>
      </c>
      <c r="AR44" s="1409">
        <f>T44+V44+X44+Z44+AB44+AD44+AF44+AH44+AJ44+AL44+AN44+AP44</f>
      </c>
      <c r="AS44" s="31">
        <f>AR44/(AU44+AW44+AY44+BA44+BC44+BE44+BG44+BI44+BK44+BM44+BO44+BQ44)-1</f>
        <v/>
      </c>
      <c r="AT44" s="1933" t="n"/>
      <c r="AU44" s="1409" t="n">
        <v>3670.8</v>
      </c>
      <c r="AV44" s="31" t="n"/>
      <c r="AW44" s="1409" t="n">
        <v>3940.4</v>
      </c>
      <c r="AX44" s="31" t="n"/>
      <c r="AY44" s="1409" t="n">
        <v>3416.92</v>
      </c>
      <c r="AZ44" s="31" t="n"/>
      <c r="BA44" s="1409" t="n">
        <v>3141.6</v>
      </c>
      <c r="BB44" s="31" t="n"/>
      <c r="BC44" s="1416" t="n">
        <v>3156.4</v>
      </c>
      <c r="BD44" s="31" t="n"/>
      <c r="BE44" s="1416" t="n">
        <v>3157</v>
      </c>
      <c r="BF44" s="31" t="n"/>
      <c r="BG44" s="1416" t="n">
        <v>3217.44</v>
      </c>
      <c r="BH44" s="31" t="n"/>
      <c r="BI44" s="1416" t="n">
        <v>3035.8</v>
      </c>
      <c r="BJ44" s="31" t="n"/>
      <c r="BK44" s="1416" t="n">
        <v>2750.92</v>
      </c>
      <c r="BL44" s="31" t="n"/>
      <c r="BM44" s="1416" t="n">
        <v>2814</v>
      </c>
      <c r="BN44" s="32" t="n"/>
      <c r="BO44" s="1416" t="n">
        <v>2734.08</v>
      </c>
      <c r="BP44" s="32" t="n"/>
      <c r="BQ44" s="1416" t="n">
        <v>2883.52</v>
      </c>
      <c r="BR44" s="32" t="n"/>
      <c r="BS44" s="1409">
        <f>AU44+AW44+AY44+BA44+BC44+BE44+BG44+BI44+BK44+BM44+BO44+BQ44</f>
        <v/>
      </c>
      <c r="BT44" s="31" t="n"/>
      <c r="BU44" s="1354" t="n"/>
      <c r="BV44" s="1355" t="n"/>
      <c r="BW44" s="1355" t="n"/>
      <c r="BX44" s="1355" t="n"/>
      <c r="BY44" s="1355" t="n"/>
      <c r="BZ44" s="1355" t="n"/>
      <c r="CA44" s="1355" t="n"/>
      <c r="CB44" s="1355" t="n"/>
      <c r="CC44" s="1355" t="n"/>
      <c r="CD44" s="1355" t="n"/>
      <c r="CE44" s="1355" t="n"/>
      <c r="CF44" s="1355" t="n"/>
      <c r="CG44" s="1355" t="n"/>
      <c r="CH44" s="1352" t="n"/>
    </row>
    <row r="45" ht="27" customFormat="1" customHeight="1" s="139">
      <c r="A45" s="1358" t="inlineStr">
        <is>
          <t>黄冈市</t>
        </is>
      </c>
      <c r="B45" s="1931" t="inlineStr">
        <is>
          <t>客运量              （万人次）</t>
        </is>
      </c>
      <c r="C45" s="1409" t="n">
        <v>327.22</v>
      </c>
      <c r="D45" s="31">
        <f>C45/T45-1</f>
        <v/>
      </c>
      <c r="E45" s="1409" t="n">
        <v>339.87</v>
      </c>
      <c r="F45" s="31">
        <f>E45/V45-1</f>
        <v/>
      </c>
      <c r="G45" s="1409" t="n">
        <v>325.1</v>
      </c>
      <c r="H45" s="31">
        <f>G45/X45-1</f>
        <v/>
      </c>
      <c r="I45" s="1409" t="n">
        <v>347.03</v>
      </c>
      <c r="J45" s="31">
        <f>I45/Z45-1</f>
        <v/>
      </c>
      <c r="K45" s="1409" t="n">
        <v>342.77</v>
      </c>
      <c r="L45" s="31">
        <f>K45/AB45-1</f>
      </c>
      <c r="M45" s="1409" t="n">
        <v>343.92</v>
      </c>
      <c r="N45" s="31">
        <f>M45/AD45-1</f>
      </c>
      <c r="O45" s="1409" t="n">
        <v>342.4</v>
      </c>
      <c r="P45" s="31">
        <f>O45/AF45-1</f>
      </c>
      <c r="Q45" s="2016">
        <f>C45+E45+G45+I45+K45+M45+O45</f>
      </c>
      <c r="R45" s="102">
        <f>Q45/SUM(T45+V45+X45+Z45+AB45+AD45+AF45)-1</f>
      </c>
      <c r="S45" s="1409">
        <f>T45+V45+X45+Z45+AB45+AD45</f>
        <v/>
      </c>
      <c r="T45" s="1409" t="n">
        <v>450.3</v>
      </c>
      <c r="U45" s="31">
        <f>T45/AU45-1</f>
        <v/>
      </c>
      <c r="V45" s="1409" t="n">
        <v>445.62</v>
      </c>
      <c r="W45" s="31">
        <f>V45/AW45-1</f>
        <v/>
      </c>
      <c r="X45" s="1409" t="n">
        <v>417.01</v>
      </c>
      <c r="Y45" s="31">
        <f>X45/AY45-1</f>
        <v/>
      </c>
      <c r="Z45" s="1409" t="n">
        <v>410.7</v>
      </c>
      <c r="AA45" s="31">
        <f>Z45/BA45-1</f>
        <v/>
      </c>
      <c r="AB45" s="1409" t="n">
        <v>371.55</v>
      </c>
      <c r="AC45" s="31">
        <f>AB45/BC45-1</f>
        <v/>
      </c>
      <c r="AD45" s="1409" t="n">
        <v>401</v>
      </c>
      <c r="AE45" s="31">
        <f>AD45/BE45-1</f>
        <v/>
      </c>
      <c r="AF45" s="1409" t="n">
        <v>369.13</v>
      </c>
      <c r="AG45" s="31">
        <f>AF45/BG45-1</f>
        <v/>
      </c>
      <c r="AH45" s="1409" t="n">
        <v>366.31</v>
      </c>
      <c r="AI45" s="31">
        <f>AH45/BI45-1</f>
        <v/>
      </c>
      <c r="AJ45" s="1409" t="n">
        <v>373.21</v>
      </c>
      <c r="AK45" s="31">
        <f>AJ45/BK45-1</f>
        <v/>
      </c>
      <c r="AL45" s="1409" t="n">
        <v>373.71</v>
      </c>
      <c r="AM45" s="31">
        <f>AL45/BM45-1</f>
        <v/>
      </c>
      <c r="AN45" s="1409" t="n">
        <v>372.96</v>
      </c>
      <c r="AO45" s="31">
        <f>AN45/BO45-1</f>
        <v/>
      </c>
      <c r="AP45" s="1409" t="n">
        <v>330.58</v>
      </c>
      <c r="AQ45" s="31">
        <f>AP45/BQ45-1</f>
        <v/>
      </c>
      <c r="AR45" s="1409">
        <f>T45+V45+X45+Z45+AB45+AD45+AF45+AH45+AJ45+AL45+AN45+AP45</f>
      </c>
      <c r="AS45" s="31">
        <f>AR45/(AU45+AW45+AY45+BA45+BC45+BE45+BG45+BI45+BK45+BM45+BO45+BQ45)-1</f>
        <v/>
      </c>
      <c r="AT45" s="1932" t="n"/>
      <c r="AU45" s="1915" t="n">
        <v>543.1</v>
      </c>
      <c r="AV45" s="32">
        <f>AU45/BV45-1</f>
        <v/>
      </c>
      <c r="AW45" s="1915" t="n">
        <v>564.53</v>
      </c>
      <c r="AX45" s="32">
        <f>AW45/BW45-1</f>
        <v/>
      </c>
      <c r="AY45" s="1915" t="n">
        <v>536.3099999999999</v>
      </c>
      <c r="AZ45" s="32">
        <f>AY45/BX45-1</f>
        <v/>
      </c>
      <c r="BA45" s="1915" t="n">
        <v>510.6</v>
      </c>
      <c r="BB45" s="32">
        <f>BA45/BY45-1</f>
        <v/>
      </c>
      <c r="BC45" s="1935" t="n">
        <v>391.76</v>
      </c>
      <c r="BD45" s="32">
        <f>BC45/BZ45-1</f>
        <v/>
      </c>
      <c r="BE45" s="1935" t="n">
        <v>434.7</v>
      </c>
      <c r="BF45" s="32">
        <f>BE45/CA45-1</f>
        <v/>
      </c>
      <c r="BG45" s="1935" t="n">
        <v>436.09</v>
      </c>
      <c r="BH45" s="32">
        <f>BG45/CB45-1</f>
        <v/>
      </c>
      <c r="BI45" s="1935" t="n">
        <v>447.29</v>
      </c>
      <c r="BJ45" s="32">
        <f>BI45/CC45-1</f>
        <v/>
      </c>
      <c r="BK45" s="1935" t="n">
        <v>451</v>
      </c>
      <c r="BL45" s="32">
        <f>BK45/CD45-1</f>
        <v/>
      </c>
      <c r="BM45" s="1935" t="n">
        <v>473.74</v>
      </c>
      <c r="BN45" s="32">
        <f>BM45/CE45-1</f>
        <v/>
      </c>
      <c r="BO45" s="1935" t="n">
        <v>432.44</v>
      </c>
      <c r="BP45" s="32">
        <f>BO45/CF45-1</f>
        <v/>
      </c>
      <c r="BQ45" s="1935" t="n">
        <v>433.01</v>
      </c>
      <c r="BR45" s="32">
        <f>BQ45/CG45-1</f>
        <v/>
      </c>
      <c r="BS45" s="1915">
        <f>AU45+AW45+AY45+BA45+BC45+BE45+BG45+BI45+BK45+BM45+BO45+BQ45</f>
        <v/>
      </c>
      <c r="BT45" s="32">
        <f>BS45/CH45-1</f>
        <v/>
      </c>
      <c r="BU45" s="1353" t="n"/>
      <c r="BV45" s="1919" t="n">
        <v>573.6799999999999</v>
      </c>
      <c r="BW45" s="1919" t="n">
        <v>570.6</v>
      </c>
      <c r="BX45" s="1919" t="n">
        <v>609.83</v>
      </c>
      <c r="BY45" s="1919" t="n">
        <v>627.21</v>
      </c>
      <c r="BZ45" s="1919" t="n">
        <v>649.86</v>
      </c>
      <c r="CA45" s="1919" t="n">
        <v>618.63</v>
      </c>
      <c r="CB45" s="1919" t="n">
        <v>603.48</v>
      </c>
      <c r="CC45" s="1919" t="n">
        <v>569.28</v>
      </c>
      <c r="CD45" s="1919" t="n">
        <v>571.01</v>
      </c>
      <c r="CE45" s="1919" t="n">
        <v>573.88</v>
      </c>
      <c r="CF45" s="1919" t="n">
        <v>552.36</v>
      </c>
      <c r="CG45" s="1919" t="n">
        <v>540.24</v>
      </c>
      <c r="CH45" s="1915">
        <f>BV45+BW45+BX45+BY45+BZ45+CA45+CB45+CC45+CD45+CE45+CF45+CG45</f>
        <v/>
      </c>
    </row>
    <row r="46" ht="27" customHeight="1" s="21">
      <c r="A46" s="1977" t="n"/>
      <c r="B46" s="1931" t="inlineStr">
        <is>
          <t>旅客周转量          （万人公里）</t>
        </is>
      </c>
      <c r="C46" s="1409" t="n">
        <v>1766.99</v>
      </c>
      <c r="D46" s="31">
        <f>C46/T46-1</f>
        <v/>
      </c>
      <c r="E46" s="1409" t="n">
        <v>1869.29</v>
      </c>
      <c r="F46" s="31">
        <f>E46/V46-1</f>
        <v/>
      </c>
      <c r="G46" s="1409" t="n">
        <v>1755.54</v>
      </c>
      <c r="H46" s="31">
        <f>G46/X46-1</f>
        <v/>
      </c>
      <c r="I46" s="1409" t="n">
        <v>1943.37</v>
      </c>
      <c r="J46" s="31">
        <f>I46/Z46-1</f>
        <v/>
      </c>
      <c r="K46" s="1409" t="n">
        <v>1919.51</v>
      </c>
      <c r="L46" s="31">
        <f>K46/AB46-1</f>
      </c>
      <c r="M46" s="1409" t="n">
        <v>1925.95</v>
      </c>
      <c r="N46" s="31">
        <f>M46/AD46-1</f>
      </c>
      <c r="O46" s="1409" t="n">
        <v>1917.44</v>
      </c>
      <c r="P46" s="31">
        <f>O46/AF46-1</f>
      </c>
      <c r="Q46" s="1409">
        <f>C46+E46+G46+I46+K46+M46+O46</f>
      </c>
      <c r="R46" s="102">
        <f>Q46/SUM(T46+V46+X46+Z46+AB46+AD46+AF46)-1</f>
      </c>
      <c r="S46" s="1409">
        <f>T46+V46+X46+Z46+AB46+AD46</f>
        <v/>
      </c>
      <c r="T46" s="1409" t="n">
        <v>2791.86</v>
      </c>
      <c r="U46" s="31">
        <f>T46/AU46-1</f>
        <v/>
      </c>
      <c r="V46" s="1409" t="n">
        <v>2629.16</v>
      </c>
      <c r="W46" s="31">
        <f>V46/AW46-1</f>
        <v/>
      </c>
      <c r="X46" s="1409" t="n">
        <v>2418.66</v>
      </c>
      <c r="Y46" s="31">
        <f>X46/AY46-1</f>
        <v/>
      </c>
      <c r="Z46" s="1409" t="n">
        <v>2382.06</v>
      </c>
      <c r="AA46" s="31">
        <f>Z46/BA46-1</f>
        <v/>
      </c>
      <c r="AB46" s="1409" t="n">
        <v>2154.99</v>
      </c>
      <c r="AC46" s="31">
        <f>AB46/BC46-1</f>
        <v/>
      </c>
      <c r="AD46" s="1409" t="n">
        <v>2165.4</v>
      </c>
      <c r="AE46" s="31">
        <f>AD46/BE46-1</f>
        <v/>
      </c>
      <c r="AF46" s="1409" t="n">
        <v>1882.56</v>
      </c>
      <c r="AG46" s="31">
        <f>AF46/BG46-1</f>
        <v/>
      </c>
      <c r="AH46" s="1409" t="n">
        <v>1904.81</v>
      </c>
      <c r="AI46" s="31">
        <f>AH46/BI46-1</f>
        <v/>
      </c>
      <c r="AJ46" s="1409" t="n">
        <v>1940.69</v>
      </c>
      <c r="AK46" s="31">
        <f>AJ46/BK46-1</f>
        <v/>
      </c>
      <c r="AL46" s="1409" t="n">
        <v>2018.03</v>
      </c>
      <c r="AM46" s="31">
        <f>AL46/BM46-1</f>
        <v/>
      </c>
      <c r="AN46" s="1409" t="n">
        <v>1939.39</v>
      </c>
      <c r="AO46" s="31">
        <f>AN46/BO46-1</f>
        <v/>
      </c>
      <c r="AP46" s="1409" t="n">
        <v>1818.19</v>
      </c>
      <c r="AQ46" s="31">
        <f>AP46/BQ46-1</f>
        <v/>
      </c>
      <c r="AR46" s="1409">
        <f>T46+V46+X46+Z46+AB46+AD46+AF46+AH46+AJ46+AL46+AN46+AP46</f>
      </c>
      <c r="AS46" s="31">
        <f>AR46/(AU46+AW46+AY46+BA46+BC46+BE46+BG46+BI46+BK46+BM46+BO46+BQ46)-1</f>
        <v/>
      </c>
      <c r="AT46" s="1933" t="n"/>
      <c r="AU46" s="1409" t="n">
        <v>3258.6</v>
      </c>
      <c r="AV46" s="31" t="n"/>
      <c r="AW46" s="1409" t="n">
        <v>3387.18</v>
      </c>
      <c r="AX46" s="31" t="n"/>
      <c r="AY46" s="1409" t="n">
        <v>2842.44</v>
      </c>
      <c r="AZ46" s="31" t="n"/>
      <c r="BA46" s="1409" t="n">
        <v>2706.18</v>
      </c>
      <c r="BB46" s="31" t="n"/>
      <c r="BC46" s="1416" t="n">
        <v>2076.33</v>
      </c>
      <c r="BD46" s="31" t="n"/>
      <c r="BE46" s="1416" t="n">
        <v>2303.91</v>
      </c>
      <c r="BF46" s="31" t="n"/>
      <c r="BG46" s="1416" t="n">
        <v>2267.67</v>
      </c>
      <c r="BH46" s="31" t="n"/>
      <c r="BI46" s="1416" t="n">
        <v>2339.33</v>
      </c>
      <c r="BJ46" s="31" t="n"/>
      <c r="BK46" s="1416" t="n">
        <v>2358.73</v>
      </c>
      <c r="BL46" s="31" t="n"/>
      <c r="BM46" s="1416" t="n">
        <v>2510.82</v>
      </c>
      <c r="BN46" s="32" t="n"/>
      <c r="BO46" s="1416" t="n">
        <v>2335.18</v>
      </c>
      <c r="BP46" s="32" t="n"/>
      <c r="BQ46" s="1416" t="n">
        <v>2338.25</v>
      </c>
      <c r="BR46" s="32" t="n"/>
      <c r="BS46" s="1409">
        <f>AU46+AW46+AY46+BA46+BC46+BE46+BG46+BI46+BK46+BM46+BO46+BQ46</f>
        <v/>
      </c>
      <c r="BT46" s="31" t="n"/>
      <c r="BU46" s="1354" t="n"/>
      <c r="BV46" s="1355" t="n"/>
      <c r="BW46" s="1355" t="n"/>
      <c r="BX46" s="1355" t="n"/>
      <c r="BY46" s="1355" t="n"/>
      <c r="BZ46" s="1355" t="n"/>
      <c r="CA46" s="1355" t="n"/>
      <c r="CB46" s="1355" t="n"/>
      <c r="CC46" s="1355" t="n"/>
      <c r="CD46" s="1355" t="n"/>
      <c r="CE46" s="1355" t="n"/>
      <c r="CF46" s="1355" t="n"/>
      <c r="CG46" s="1355" t="n"/>
      <c r="CH46" s="1352" t="n"/>
    </row>
    <row r="47" ht="27" customHeight="1" s="21">
      <c r="A47" s="1977" t="n"/>
      <c r="B47" s="1931" t="inlineStr">
        <is>
          <t>其中城市内客运量    （万人次）</t>
        </is>
      </c>
      <c r="C47" s="1409" t="n">
        <v>301.04</v>
      </c>
      <c r="D47" s="31">
        <f>C47/T47-1</f>
        <v/>
      </c>
      <c r="E47" s="1409" t="n">
        <v>312.69</v>
      </c>
      <c r="F47" s="31">
        <f>E47/V47-1</f>
        <v/>
      </c>
      <c r="G47" s="1409" t="n">
        <v>299.1</v>
      </c>
      <c r="H47" s="31">
        <f>G47/X47-1</f>
        <v/>
      </c>
      <c r="I47" s="1409" t="n">
        <v>319.27</v>
      </c>
      <c r="J47" s="31">
        <f>I47/Z47-1</f>
        <v/>
      </c>
      <c r="K47" s="1409" t="n">
        <v>312.9</v>
      </c>
      <c r="L47" s="31">
        <f>K47/AB47-1</f>
      </c>
      <c r="M47" s="1409" t="n">
        <v>314.02</v>
      </c>
      <c r="N47" s="31">
        <f>M47/AD47-1</f>
      </c>
      <c r="O47" s="1409" t="n">
        <v>312.65</v>
      </c>
      <c r="P47" s="31">
        <f>O47/AF47-1</f>
      </c>
      <c r="Q47" s="1409">
        <f>C47+E47+G47+I47+K47+M47+O47</f>
      </c>
      <c r="R47" s="102">
        <f>Q47/SUM(T47+V47+X47+Z47+AB47+AD47+AF47)-1</f>
      </c>
      <c r="S47" s="1409">
        <f>T47+V47+X47+Z47+AB47+AD47</f>
        <v/>
      </c>
      <c r="T47" s="1409" t="n">
        <v>432.29</v>
      </c>
      <c r="U47" s="31">
        <f>T47/AU47-1</f>
        <v/>
      </c>
      <c r="V47" s="1409" t="n">
        <v>427.8</v>
      </c>
      <c r="W47" s="31">
        <f>V47/AW47-1</f>
        <v/>
      </c>
      <c r="X47" s="1409" t="n">
        <v>404.51</v>
      </c>
      <c r="Y47" s="31">
        <f>X47/AY47-1</f>
        <v/>
      </c>
      <c r="Z47" s="1409" t="n">
        <v>398.38</v>
      </c>
      <c r="AA47" s="31">
        <f>Z47/BA47-1</f>
        <v/>
      </c>
      <c r="AB47" s="1409" t="n">
        <v>360.4</v>
      </c>
      <c r="AC47" s="31">
        <f>AB47/BC47-1</f>
        <v/>
      </c>
      <c r="AD47" s="1409" t="n">
        <v>388.97</v>
      </c>
      <c r="AE47" s="31">
        <f>AD47/BE47-1</f>
        <v/>
      </c>
      <c r="AF47" s="1409" t="n">
        <v>340.09</v>
      </c>
      <c r="AG47" s="31">
        <f>AF47/BG47-1</f>
        <v/>
      </c>
      <c r="AH47" s="1409" t="n">
        <v>337</v>
      </c>
      <c r="AI47" s="31">
        <f>AH47/BI47-1</f>
        <v/>
      </c>
      <c r="AJ47" s="1409" t="n">
        <v>343.35</v>
      </c>
      <c r="AK47" s="31">
        <f>AJ47/BK47-1</f>
        <v/>
      </c>
      <c r="AL47" s="1409" t="n">
        <v>328.86</v>
      </c>
      <c r="AM47" s="31">
        <f>AL47/BM47-1</f>
        <v/>
      </c>
      <c r="AN47" s="1409" t="n">
        <v>345.36</v>
      </c>
      <c r="AO47" s="31">
        <f>AN47/BO47-1</f>
        <v/>
      </c>
      <c r="AP47" s="1409" t="n">
        <v>306.78</v>
      </c>
      <c r="AQ47" s="31">
        <f>AP47/BQ47-1</f>
        <v/>
      </c>
      <c r="AR47" s="1409">
        <f>T47+V47+X47+Z47+AB47+AD47+AF47+AH47+AJ47+AL47+AN47+AP47</f>
      </c>
      <c r="AS47" s="31">
        <f>AR47/(AU47+AW47+AY47+BA47+BC47+BE47+BG47+BI47+BK47+BM47+BO47+BQ47)-1</f>
        <v/>
      </c>
      <c r="AT47" s="1933" t="n"/>
      <c r="AU47" s="1409" t="n">
        <v>526.8</v>
      </c>
      <c r="AV47" s="31" t="n"/>
      <c r="AW47" s="1409" t="n">
        <v>553.24</v>
      </c>
      <c r="AX47" s="31" t="n"/>
      <c r="AY47" s="1409" t="n">
        <v>520.22</v>
      </c>
      <c r="AZ47" s="31" t="n"/>
      <c r="BA47" s="1409" t="n">
        <v>495.28</v>
      </c>
      <c r="BB47" s="31" t="n"/>
      <c r="BC47" s="1416" t="n">
        <v>380.01</v>
      </c>
      <c r="BD47" s="31" t="n"/>
      <c r="BE47" s="1416" t="n">
        <v>421.66</v>
      </c>
      <c r="BF47" s="31" t="n"/>
      <c r="BG47" s="1416" t="n">
        <v>423</v>
      </c>
      <c r="BH47" s="31" t="n"/>
      <c r="BI47" s="1416" t="n">
        <v>433.87</v>
      </c>
      <c r="BJ47" s="31" t="n"/>
      <c r="BK47" s="1416" t="n">
        <v>437.48</v>
      </c>
      <c r="BL47" s="31" t="n"/>
      <c r="BM47" s="1416" t="n">
        <v>459.53</v>
      </c>
      <c r="BN47" s="32" t="n"/>
      <c r="BO47" s="1416" t="n">
        <v>419.47</v>
      </c>
      <c r="BP47" s="32" t="n"/>
      <c r="BQ47" s="1416" t="n">
        <v>420.02</v>
      </c>
      <c r="BR47" s="32" t="n"/>
      <c r="BS47" s="1409">
        <f>AU47+AW47+AY47+BA47+BC47+BE47+BG47+BI47+BK47+BM47+BO47+BQ47</f>
        <v/>
      </c>
      <c r="BT47" s="31" t="n"/>
      <c r="BU47" s="1354" t="n"/>
      <c r="BV47" s="1291" t="n"/>
      <c r="BW47" s="1291" t="n"/>
      <c r="BX47" s="1291" t="n"/>
      <c r="BY47" s="1291" t="n"/>
      <c r="BZ47" s="1291" t="n"/>
      <c r="CA47" s="1291" t="n"/>
      <c r="CB47" s="1291" t="n"/>
      <c r="CC47" s="1291" t="n"/>
      <c r="CD47" s="1291" t="n"/>
      <c r="CE47" s="1291" t="n"/>
      <c r="CF47" s="1291" t="n"/>
      <c r="CG47" s="1291" t="n"/>
      <c r="CH47" s="1352" t="n"/>
    </row>
    <row r="48" ht="27" customHeight="1" s="21">
      <c r="A48" s="1954" t="n"/>
      <c r="B48" s="1931" t="inlineStr">
        <is>
          <t>其中城市内旅客周转量  (万人公里)</t>
        </is>
      </c>
      <c r="C48" s="1409" t="n">
        <v>1264.37</v>
      </c>
      <c r="D48" s="31">
        <f>C48/T48-1</f>
        <v/>
      </c>
      <c r="E48" s="1409" t="n">
        <v>1438.37</v>
      </c>
      <c r="F48" s="31">
        <f>E48/V48-1</f>
        <v/>
      </c>
      <c r="G48" s="1409" t="n">
        <v>1345.95</v>
      </c>
      <c r="H48" s="31">
        <f>G48/X48-1</f>
        <v/>
      </c>
      <c r="I48" s="1409" t="n">
        <v>1436.72</v>
      </c>
      <c r="J48" s="31">
        <f>I48/Z48-1</f>
        <v/>
      </c>
      <c r="K48" s="1409" t="n">
        <v>1439.34</v>
      </c>
      <c r="L48" s="31">
        <f>K48/AB48-1</f>
      </c>
      <c r="M48" s="1409" t="n">
        <v>1444.49</v>
      </c>
      <c r="N48" s="31">
        <f>M48/AD48-1</f>
      </c>
      <c r="O48" s="1409" t="n">
        <v>1438.19</v>
      </c>
      <c r="P48" s="31">
        <f>O48/AF48-1</f>
      </c>
      <c r="Q48" s="1409">
        <f>C48+E48+G48+I48+K48+M48+O48</f>
      </c>
      <c r="R48" s="102">
        <f>Q48/SUM(T48+V48+X48+Z48+AB48+AD48+AF48)-1</f>
      </c>
      <c r="S48" s="1409">
        <f>T48+V48+X48+Z48+AB48+AD48</f>
        <v/>
      </c>
      <c r="T48" s="1409" t="n">
        <v>2334.37</v>
      </c>
      <c r="U48" s="31">
        <f>T48/AU48-1</f>
        <v/>
      </c>
      <c r="V48" s="1409" t="n">
        <v>2181.78</v>
      </c>
      <c r="W48" s="31">
        <f>V48/AW48-1</f>
        <v/>
      </c>
      <c r="X48" s="1409" t="n">
        <v>2063</v>
      </c>
      <c r="Y48" s="31">
        <f>X48/AY48-1</f>
        <v/>
      </c>
      <c r="Z48" s="1409" t="n">
        <v>2031.74</v>
      </c>
      <c r="AA48" s="31">
        <f>Z48/BA48-1</f>
        <v/>
      </c>
      <c r="AB48" s="1409" t="n">
        <v>1838.04</v>
      </c>
      <c r="AC48" s="31">
        <f>AB48/BC48-1</f>
        <v/>
      </c>
      <c r="AD48" s="1409" t="n">
        <v>1789.26</v>
      </c>
      <c r="AE48" s="31">
        <f>AD48/BE48-1</f>
        <v/>
      </c>
      <c r="AF48" s="1409" t="n">
        <v>1496.4</v>
      </c>
      <c r="AG48" s="31">
        <f>AF48/BG48-1</f>
        <v/>
      </c>
      <c r="AH48" s="1409" t="n">
        <v>1482.8</v>
      </c>
      <c r="AI48" s="31">
        <f>AH48/BI48-1</f>
        <v/>
      </c>
      <c r="AJ48" s="1409" t="n">
        <v>1510.74</v>
      </c>
      <c r="AK48" s="31">
        <f>AJ48/BK48-1</f>
        <v/>
      </c>
      <c r="AL48" s="1409" t="n">
        <v>1446.98</v>
      </c>
      <c r="AM48" s="31">
        <f>AL48/BM48-1</f>
        <v/>
      </c>
      <c r="AN48" s="1409" t="n">
        <v>1519.58</v>
      </c>
      <c r="AO48" s="31">
        <f>AN48/BO48-1</f>
        <v/>
      </c>
      <c r="AP48" s="1409" t="n">
        <v>1319.15</v>
      </c>
      <c r="AQ48" s="31">
        <f>AP48/BQ48-1</f>
        <v/>
      </c>
      <c r="AR48" s="1409">
        <f>T48+V48+X48+Z48+AB48+AD48+AF48+AH48+AJ48+AL48+AN48+AP48</f>
      </c>
      <c r="AS48" s="31">
        <f>AR48/(AU48+AW48+AY48+BA48+BC48+BE48+BG48+BI48+BK48+BM48+BO48+BQ48)-1</f>
        <v/>
      </c>
      <c r="AT48" s="1933" t="n"/>
      <c r="AU48" s="1409" t="n">
        <v>2370.6</v>
      </c>
      <c r="AV48" s="31" t="n"/>
      <c r="AW48" s="1409" t="n">
        <v>2544.9</v>
      </c>
      <c r="AX48" s="31" t="n"/>
      <c r="AY48" s="1409" t="n">
        <v>2184.92</v>
      </c>
      <c r="AZ48" s="31" t="n"/>
      <c r="BA48" s="1409" t="n">
        <v>2080.18</v>
      </c>
      <c r="BB48" s="31" t="n"/>
      <c r="BC48" s="1416" t="n">
        <v>1710.05</v>
      </c>
      <c r="BD48" s="31" t="n"/>
      <c r="BE48" s="1416" t="n">
        <v>1897.47</v>
      </c>
      <c r="BF48" s="31" t="n"/>
      <c r="BG48" s="1416" t="n">
        <v>1869.66</v>
      </c>
      <c r="BH48" s="31" t="n"/>
      <c r="BI48" s="1416" t="n">
        <v>1995.8</v>
      </c>
      <c r="BJ48" s="31" t="n"/>
      <c r="BK48" s="1416" t="n">
        <v>2012.41</v>
      </c>
      <c r="BL48" s="31" t="n"/>
      <c r="BM48" s="1416" t="n">
        <v>2113.84</v>
      </c>
      <c r="BN48" s="32" t="n"/>
      <c r="BO48" s="1416" t="n">
        <v>1887.62</v>
      </c>
      <c r="BP48" s="32" t="n"/>
      <c r="BQ48" s="1416" t="n">
        <v>1948.89</v>
      </c>
      <c r="BR48" s="32" t="n"/>
      <c r="BS48" s="1409">
        <f>AU48+AW48+AY48+BA48+BC48+BE48+BG48+BI48+BK48+BM48+BO48+BQ48</f>
        <v/>
      </c>
      <c r="BT48" s="31" t="n"/>
      <c r="BU48" s="1354" t="n"/>
      <c r="BV48" s="1291" t="n"/>
      <c r="BW48" s="1291" t="n"/>
      <c r="BX48" s="1291" t="n"/>
      <c r="BY48" s="1291" t="n"/>
      <c r="BZ48" s="1291" t="n"/>
      <c r="CA48" s="1291" t="n"/>
      <c r="CB48" s="1291" t="n"/>
      <c r="CC48" s="1291" t="n"/>
      <c r="CD48" s="1291" t="n"/>
      <c r="CE48" s="1291" t="n"/>
      <c r="CF48" s="1291" t="n"/>
      <c r="CG48" s="1291" t="n"/>
      <c r="CH48" s="1352" t="n"/>
    </row>
    <row r="49" ht="27" customFormat="1" customHeight="1" s="139">
      <c r="A49" s="1358" t="inlineStr">
        <is>
          <t>咸宁市</t>
        </is>
      </c>
      <c r="B49" s="1931" t="inlineStr">
        <is>
          <t>客运量              （万人次）</t>
        </is>
      </c>
      <c r="C49" s="1409" t="n">
        <v>226.9</v>
      </c>
      <c r="D49" s="31">
        <f>C49/T49-1</f>
        <v/>
      </c>
      <c r="E49" s="1409" t="n">
        <v>244.73</v>
      </c>
      <c r="F49" s="31">
        <f>E49/V49-1</f>
        <v/>
      </c>
      <c r="G49" s="1409" t="n">
        <v>258.3</v>
      </c>
      <c r="H49" s="31">
        <f>G49/X49-1</f>
        <v/>
      </c>
      <c r="I49" s="1409" t="n">
        <v>261.62</v>
      </c>
      <c r="J49" s="31">
        <f>I49/Z49-1</f>
        <v/>
      </c>
      <c r="K49" s="1409" t="n">
        <v>263.2</v>
      </c>
      <c r="L49" s="31">
        <f>K49/AB49-1</f>
      </c>
      <c r="M49" s="1409" t="n">
        <v>261.9</v>
      </c>
      <c r="N49" s="31">
        <f>M49/AD49-1</f>
      </c>
      <c r="O49" s="1409" t="n">
        <v>232.19</v>
      </c>
      <c r="P49" s="31">
        <f>O49/AF49-1</f>
      </c>
      <c r="Q49" s="2016">
        <f>C49+E49+G49+I49+K49+M49+O49</f>
      </c>
      <c r="R49" s="102">
        <f>Q49/SUM(T49+V49+X49+Z49+AB49+AD49+AF49)-1</f>
      </c>
      <c r="S49" s="1409">
        <f>T49+V49+X49+Z49+AB49+AD49</f>
        <v/>
      </c>
      <c r="T49" s="1409" t="n">
        <v>254.73</v>
      </c>
      <c r="U49" s="31">
        <f>T49/AU49-1</f>
        <v/>
      </c>
      <c r="V49" s="1409" t="n">
        <v>248.65</v>
      </c>
      <c r="W49" s="31">
        <f>V49/AW49-1</f>
        <v/>
      </c>
      <c r="X49" s="1409" t="n">
        <v>239.43</v>
      </c>
      <c r="Y49" s="31">
        <f>X49/AY49-1</f>
        <v/>
      </c>
      <c r="Z49" s="1409" t="n">
        <v>230.72</v>
      </c>
      <c r="AA49" s="31">
        <f>Z49/BA49-1</f>
        <v/>
      </c>
      <c r="AB49" s="1409" t="n">
        <v>232.54</v>
      </c>
      <c r="AC49" s="31">
        <f>AB49/BC49-1</f>
        <v/>
      </c>
      <c r="AD49" s="1409" t="n">
        <v>228.62</v>
      </c>
      <c r="AE49" s="31">
        <f>AD49/BE49-1</f>
        <v/>
      </c>
      <c r="AF49" s="1409" t="n">
        <v>227.8</v>
      </c>
      <c r="AG49" s="31">
        <f>AF49/BG49-1</f>
        <v/>
      </c>
      <c r="AH49" s="1409" t="n">
        <v>225.85</v>
      </c>
      <c r="AI49" s="31">
        <f>AH49/BI49-1</f>
        <v/>
      </c>
      <c r="AJ49" s="1409" t="n">
        <v>221.55</v>
      </c>
      <c r="AK49" s="31">
        <f>AJ49/BK49-1</f>
        <v/>
      </c>
      <c r="AL49" s="1409" t="n">
        <v>222.03</v>
      </c>
      <c r="AM49" s="31">
        <f>AL49/BM49-1</f>
        <v/>
      </c>
      <c r="AN49" s="1409" t="n">
        <v>210.03</v>
      </c>
      <c r="AO49" s="31">
        <f>AN49/BO49-1</f>
        <v/>
      </c>
      <c r="AP49" s="1409" t="n">
        <v>220.53</v>
      </c>
      <c r="AQ49" s="31">
        <f>AP49/BQ49-1</f>
        <v/>
      </c>
      <c r="AR49" s="1409">
        <f>T49+V49+X49+Z49+AB49+AD49+AF49+AH49+AJ49+AL49+AN49+AP49</f>
      </c>
      <c r="AS49" s="31">
        <f>AR49/(AU49+AW49+AY49+BA49+BC49+BE49+BG49+BI49+BK49+BM49+BO49+BQ49)-1</f>
        <v/>
      </c>
      <c r="AT49" s="1932" t="n"/>
      <c r="AU49" s="1915" t="n">
        <v>280.15</v>
      </c>
      <c r="AV49" s="32">
        <f>AU49/BV49-1</f>
        <v/>
      </c>
      <c r="AW49" s="1915" t="n">
        <v>267.79</v>
      </c>
      <c r="AX49" s="32">
        <f>AW49/BW49-1</f>
        <v/>
      </c>
      <c r="AY49" s="1915" t="n">
        <v>262.15</v>
      </c>
      <c r="AZ49" s="32">
        <f>AY49/BX49-1</f>
        <v/>
      </c>
      <c r="BA49" s="1915" t="n">
        <v>258.98</v>
      </c>
      <c r="BB49" s="32">
        <f>BA49/BY49-1</f>
        <v/>
      </c>
      <c r="BC49" s="1935" t="n">
        <v>258.41</v>
      </c>
      <c r="BD49" s="32">
        <f>BC49/BZ49-1</f>
        <v/>
      </c>
      <c r="BE49" s="1935" t="n">
        <v>251.85</v>
      </c>
      <c r="BF49" s="32">
        <f>BE49/CA49-1</f>
        <v/>
      </c>
      <c r="BG49" s="1935" t="n">
        <v>255.85</v>
      </c>
      <c r="BH49" s="32">
        <f>BG49/CB49-1</f>
        <v/>
      </c>
      <c r="BI49" s="1935" t="n">
        <v>253.83</v>
      </c>
      <c r="BJ49" s="32">
        <f>BI49/CC49-1</f>
        <v/>
      </c>
      <c r="BK49" s="1935" t="n">
        <v>250.38</v>
      </c>
      <c r="BL49" s="32">
        <f>BK49/CD49-1</f>
        <v/>
      </c>
      <c r="BM49" s="1935" t="n">
        <v>260.89</v>
      </c>
      <c r="BN49" s="32">
        <f>BM49/CE49-1</f>
        <v/>
      </c>
      <c r="BO49" s="1935" t="n">
        <v>238.58</v>
      </c>
      <c r="BP49" s="32">
        <f>BO49/CF49-1</f>
        <v/>
      </c>
      <c r="BQ49" s="1935" t="n">
        <v>255.21</v>
      </c>
      <c r="BR49" s="32">
        <f>BQ49/CG49-1</f>
        <v/>
      </c>
      <c r="BS49" s="1915">
        <f>AU49+AW49+AY49+BA49+BC49+BE49+BG49+BI49+BK49+BM49+BO49+BQ49</f>
        <v/>
      </c>
      <c r="BT49" s="32">
        <f>BS49/CH49-1</f>
        <v/>
      </c>
      <c r="BU49" s="1353" t="n"/>
      <c r="BV49" s="1919" t="n">
        <v>287.53</v>
      </c>
      <c r="BW49" s="1919" t="n">
        <v>268.77</v>
      </c>
      <c r="BX49" s="1919" t="n">
        <v>289.25</v>
      </c>
      <c r="BY49" s="1919" t="n">
        <v>268.86</v>
      </c>
      <c r="BZ49" s="1919" t="n">
        <v>265.25</v>
      </c>
      <c r="CA49" s="1919" t="n">
        <v>267.25</v>
      </c>
      <c r="CB49" s="1919" t="n">
        <v>272.8</v>
      </c>
      <c r="CC49" s="1919" t="n">
        <v>273.96</v>
      </c>
      <c r="CD49" s="1919" t="n">
        <v>269.64</v>
      </c>
      <c r="CE49" s="1919" t="n">
        <v>281.68</v>
      </c>
      <c r="CF49" s="1919" t="n">
        <v>260.25</v>
      </c>
      <c r="CG49" s="1919" t="n">
        <v>272.35</v>
      </c>
      <c r="CH49" s="1915">
        <f>BV49+BW49+BX49+BY49+BZ49+CA49+CB49+CC49+CD49+CE49+CF49+CG49</f>
        <v/>
      </c>
    </row>
    <row r="50" ht="27" customHeight="1" s="21">
      <c r="A50" s="1977" t="n"/>
      <c r="B50" s="1931" t="inlineStr">
        <is>
          <t>旅客周转量          （万人公里）</t>
        </is>
      </c>
      <c r="C50" s="1409" t="n">
        <v>1372.75</v>
      </c>
      <c r="D50" s="31">
        <f>C50/T50-1</f>
        <v/>
      </c>
      <c r="E50" s="1409" t="n">
        <v>1321.54</v>
      </c>
      <c r="F50" s="31">
        <f>E50/V50-1</f>
        <v/>
      </c>
      <c r="G50" s="1409" t="n">
        <v>1498.14</v>
      </c>
      <c r="H50" s="31">
        <f>G50/X50-1</f>
        <v/>
      </c>
      <c r="I50" s="1409" t="n">
        <v>1517.4</v>
      </c>
      <c r="J50" s="31">
        <f>I50/Z50-1</f>
        <v/>
      </c>
      <c r="K50" s="1409" t="n">
        <v>1547.62</v>
      </c>
      <c r="L50" s="31">
        <f>K50/AB50-1</f>
      </c>
      <c r="M50" s="1409" t="n">
        <v>1542.59</v>
      </c>
      <c r="N50" s="31">
        <f>M50/AD50-1</f>
      </c>
      <c r="O50" s="1409" t="n">
        <v>1325.8</v>
      </c>
      <c r="P50" s="31">
        <f>O50/AF50-1</f>
      </c>
      <c r="Q50" s="1409">
        <f>C50+E50+G50+I50+K50+M50+O50</f>
      </c>
      <c r="R50" s="102">
        <f>Q50/SUM(T50+V50+X50+Z50+AB50+AD50+AF50)-1</f>
      </c>
      <c r="S50" s="1409">
        <f>T50+V50+X50+Z50+AB50+AD50</f>
        <v/>
      </c>
      <c r="T50" s="1409" t="n">
        <v>1599.7</v>
      </c>
      <c r="U50" s="31">
        <f>T50/AU50-1</f>
        <v/>
      </c>
      <c r="V50" s="1409" t="n">
        <v>1559.04</v>
      </c>
      <c r="W50" s="31">
        <f>V50/AW50-1</f>
        <v/>
      </c>
      <c r="X50" s="1409" t="n">
        <v>1446.16</v>
      </c>
      <c r="Y50" s="31">
        <f>X50/AY50-1</f>
        <v/>
      </c>
      <c r="Z50" s="1409" t="n">
        <v>1393.55</v>
      </c>
      <c r="AA50" s="31">
        <f>Z50/BA50-1</f>
        <v/>
      </c>
      <c r="AB50" s="1409" t="n">
        <v>1388.26</v>
      </c>
      <c r="AC50" s="31">
        <f>AB50/BC50-1</f>
        <v/>
      </c>
      <c r="AD50" s="1409" t="n">
        <v>1387.72</v>
      </c>
      <c r="AE50" s="31">
        <f>AD50/BE50-1</f>
        <v/>
      </c>
      <c r="AF50" s="1409" t="n">
        <v>1412.36</v>
      </c>
      <c r="AG50" s="31">
        <f>AF50/BG50-1</f>
        <v/>
      </c>
      <c r="AH50" s="1409" t="n">
        <v>1400.27</v>
      </c>
      <c r="AI50" s="31">
        <f>AH50/BI50-1</f>
        <v/>
      </c>
      <c r="AJ50" s="1409" t="n">
        <v>1371.39</v>
      </c>
      <c r="AK50" s="31">
        <f>AJ50/BK50-1</f>
        <v/>
      </c>
      <c r="AL50" s="1409" t="n">
        <v>1374.37</v>
      </c>
      <c r="AM50" s="31">
        <f>AL50/BM50-1</f>
        <v/>
      </c>
      <c r="AN50" s="1409" t="n">
        <v>1281.18</v>
      </c>
      <c r="AO50" s="31">
        <f>AN50/BO50-1</f>
        <v/>
      </c>
      <c r="AP50" s="1409" t="n">
        <v>1356.26</v>
      </c>
      <c r="AQ50" s="31">
        <f>AP50/BQ50-1</f>
        <v/>
      </c>
      <c r="AR50" s="1409">
        <f>T50+V50+X50+Z50+AB50+AD50+AF50+AH50+AJ50+AL50+AN50+AP50</f>
      </c>
      <c r="AS50" s="31">
        <f>AR50/(AU50+AW50+AY50+BA50+BC50+BE50+BG50+BI50+BK50+BM50+BO50+BQ50)-1</f>
        <v/>
      </c>
      <c r="AT50" s="1933" t="n"/>
      <c r="AU50" s="1409" t="n">
        <v>2129.14</v>
      </c>
      <c r="AV50" s="31" t="n"/>
      <c r="AW50" s="1409" t="n">
        <v>1649.59</v>
      </c>
      <c r="AX50" s="31" t="n"/>
      <c r="AY50" s="1409" t="n">
        <v>1614.84</v>
      </c>
      <c r="AZ50" s="31" t="n"/>
      <c r="BA50" s="1409" t="n">
        <v>1613.45</v>
      </c>
      <c r="BB50" s="31" t="n"/>
      <c r="BC50" s="1416" t="n">
        <v>1609.89</v>
      </c>
      <c r="BD50" s="31" t="n"/>
      <c r="BE50" s="1416" t="n">
        <v>1571.54</v>
      </c>
      <c r="BF50" s="31" t="n"/>
      <c r="BG50" s="1416" t="n">
        <v>1593.95</v>
      </c>
      <c r="BH50" s="31" t="n"/>
      <c r="BI50" s="1416" t="n">
        <v>1573.75</v>
      </c>
      <c r="BJ50" s="31" t="n"/>
      <c r="BK50" s="1416" t="n">
        <v>1557.36</v>
      </c>
      <c r="BL50" s="31" t="n"/>
      <c r="BM50" s="1416" t="n">
        <v>1630.56</v>
      </c>
      <c r="BN50" s="32" t="n"/>
      <c r="BO50" s="1416" t="n">
        <v>1476.81</v>
      </c>
      <c r="BP50" s="32" t="n"/>
      <c r="BQ50" s="1416" t="n">
        <v>1592.51</v>
      </c>
      <c r="BR50" s="32" t="n"/>
      <c r="BS50" s="1409">
        <f>AU50+AW50+AY50+BA50+BC50+BE50+BG50+BI50+BK50+BM50+BO50+BQ50</f>
        <v/>
      </c>
      <c r="BT50" s="31" t="n"/>
      <c r="BU50" s="1354" t="n"/>
      <c r="BV50" s="1355" t="n"/>
      <c r="BW50" s="1355" t="n"/>
      <c r="BX50" s="1355" t="n"/>
      <c r="BY50" s="1355" t="n"/>
      <c r="BZ50" s="1355" t="n"/>
      <c r="CA50" s="1355" t="n"/>
      <c r="CB50" s="1355" t="n"/>
      <c r="CC50" s="1355" t="n"/>
      <c r="CD50" s="1355" t="n"/>
      <c r="CE50" s="1355" t="n"/>
      <c r="CF50" s="1355" t="n"/>
      <c r="CG50" s="1355" t="n"/>
      <c r="CH50" s="1352" t="n"/>
    </row>
    <row r="51" ht="27" customHeight="1" s="21">
      <c r="A51" s="1977" t="n"/>
      <c r="B51" s="1931" t="inlineStr">
        <is>
          <t>其中城市内客运量    （万人次）</t>
        </is>
      </c>
      <c r="C51" s="1409" t="n">
        <v>179.2</v>
      </c>
      <c r="D51" s="31">
        <f>C51/T51-1</f>
        <v/>
      </c>
      <c r="E51" s="1409" t="n">
        <v>196.74</v>
      </c>
      <c r="F51" s="31">
        <f>E51/V51-1</f>
        <v/>
      </c>
      <c r="G51" s="1409" t="n">
        <v>208.77</v>
      </c>
      <c r="H51" s="31">
        <f>G51/X51-1</f>
        <v/>
      </c>
      <c r="I51" s="1409" t="n">
        <v>214.78</v>
      </c>
      <c r="J51" s="31">
        <f>I51/Z51-1</f>
        <v/>
      </c>
      <c r="K51" s="1409" t="n">
        <v>215.35</v>
      </c>
      <c r="L51" s="31">
        <f>K51/AB51-1</f>
      </c>
      <c r="M51" s="1409" t="n">
        <v>216.52</v>
      </c>
      <c r="N51" s="31">
        <f>M51/AD51-1</f>
      </c>
      <c r="O51" s="1409" t="n">
        <v>187.13</v>
      </c>
      <c r="P51" s="31">
        <f>O51/AF51-1</f>
      </c>
      <c r="Q51" s="1409">
        <f>C51+E51+G51+I51+K51+M51+O51</f>
      </c>
      <c r="R51" s="102">
        <f>Q51/SUM(T51+V51+X51+Z51+AB51+AD51+AF51)-1</f>
      </c>
      <c r="S51" s="1409">
        <f>T51+V51+X51+Z51+AB51+AD51</f>
        <v/>
      </c>
      <c r="T51" s="1409" t="n">
        <v>210.07</v>
      </c>
      <c r="U51" s="31">
        <f>T51/AU51-1</f>
        <v/>
      </c>
      <c r="V51" s="1409" t="n">
        <v>206.33</v>
      </c>
      <c r="W51" s="31">
        <f>V51/AW51-1</f>
        <v/>
      </c>
      <c r="X51" s="1409" t="n">
        <v>197.22</v>
      </c>
      <c r="Y51" s="31">
        <f>X51/AY51-1</f>
        <v/>
      </c>
      <c r="Z51" s="1409" t="n">
        <v>186.3</v>
      </c>
      <c r="AA51" s="31">
        <f>Z51/BA51-1</f>
        <v/>
      </c>
      <c r="AB51" s="1409" t="n">
        <v>185.19</v>
      </c>
      <c r="AC51" s="31">
        <f>AB51/BC51-1</f>
        <v/>
      </c>
      <c r="AD51" s="1409" t="n">
        <v>183.42</v>
      </c>
      <c r="AE51" s="31">
        <f>AD51/BE51-1</f>
        <v/>
      </c>
      <c r="AF51" s="1409" t="n">
        <v>184.59</v>
      </c>
      <c r="AG51" s="31">
        <f>AF51/BG51-1</f>
        <v/>
      </c>
      <c r="AH51" s="1409" t="n">
        <v>182.16</v>
      </c>
      <c r="AI51" s="31">
        <f>AH51/BI51-1</f>
        <v/>
      </c>
      <c r="AJ51" s="1409" t="n">
        <v>178.75</v>
      </c>
      <c r="AK51" s="31">
        <f>AJ51/BK51-1</f>
        <v/>
      </c>
      <c r="AL51" s="1409" t="n">
        <v>180.54</v>
      </c>
      <c r="AM51" s="31">
        <f>AL51/BM51-1</f>
        <v/>
      </c>
      <c r="AN51" s="1409" t="n">
        <v>165.52</v>
      </c>
      <c r="AO51" s="31">
        <f>AN51/BO51-1</f>
        <v/>
      </c>
      <c r="AP51" s="1409" t="n">
        <v>178.55</v>
      </c>
      <c r="AQ51" s="31">
        <f>AP51/BQ51-1</f>
        <v/>
      </c>
      <c r="AR51" s="1409">
        <f>T51+V51+X51+Z51+AB51+AD51+AF51+AH51+AJ51+AL51+AN51+AP51</f>
      </c>
      <c r="AS51" s="31">
        <f>AR51/(AU51+AW51+AY51+BA51+BC51+BE51+BG51+BI51+BK51+BM51+BO51+BQ51)-1</f>
        <v/>
      </c>
      <c r="AT51" s="1933" t="n"/>
      <c r="AU51" s="1409" t="n">
        <v>213.4</v>
      </c>
      <c r="AV51" s="31" t="n"/>
      <c r="AW51" s="1409" t="n">
        <v>231.11</v>
      </c>
      <c r="AX51" s="31" t="n"/>
      <c r="AY51" s="1409" t="n">
        <v>228.5</v>
      </c>
      <c r="AZ51" s="31" t="n"/>
      <c r="BA51" s="1409" t="n">
        <v>223.65</v>
      </c>
      <c r="BB51" s="31" t="n"/>
      <c r="BC51" s="1416" t="n">
        <v>222.97</v>
      </c>
      <c r="BD51" s="31" t="n"/>
      <c r="BE51" s="1416" t="n">
        <v>213.85</v>
      </c>
      <c r="BF51" s="31" t="n"/>
      <c r="BG51" s="1416" t="n">
        <v>219.2</v>
      </c>
      <c r="BH51" s="31" t="n"/>
      <c r="BI51" s="1416" t="n">
        <v>216.28</v>
      </c>
      <c r="BJ51" s="31" t="n"/>
      <c r="BK51" s="1416" t="n">
        <v>211.64</v>
      </c>
      <c r="BL51" s="31" t="n"/>
      <c r="BM51" s="1416" t="n">
        <v>218.54</v>
      </c>
      <c r="BN51" s="32" t="n"/>
      <c r="BO51" s="1416" t="n">
        <v>198.18</v>
      </c>
      <c r="BP51" s="32" t="n"/>
      <c r="BQ51" s="1416" t="n">
        <v>246</v>
      </c>
      <c r="BR51" s="32" t="n"/>
      <c r="BS51" s="1409">
        <f>AU51+AW51+AY51+BA51+BC51+BE51+BG51+BI51+BK51+BM51+BO51+BQ51</f>
        <v/>
      </c>
      <c r="BT51" s="31" t="n"/>
      <c r="BU51" s="1354" t="n"/>
      <c r="BV51" s="1291" t="n"/>
      <c r="BW51" s="1291" t="n"/>
      <c r="BX51" s="1291" t="n"/>
      <c r="BY51" s="1291" t="n"/>
      <c r="BZ51" s="1291" t="n"/>
      <c r="CA51" s="1291" t="n"/>
      <c r="CB51" s="1291" t="n"/>
      <c r="CC51" s="1291" t="n"/>
      <c r="CD51" s="1291" t="n"/>
      <c r="CE51" s="1291" t="n"/>
      <c r="CF51" s="1291" t="n"/>
      <c r="CG51" s="1291" t="n"/>
      <c r="CH51" s="1352" t="n"/>
    </row>
    <row r="52" ht="27" customHeight="1" s="21">
      <c r="A52" s="1954" t="n"/>
      <c r="B52" s="1931" t="inlineStr">
        <is>
          <t>其中城市内旅客周转量  (万人公里)</t>
        </is>
      </c>
      <c r="C52" s="1409" t="n">
        <v>806.4</v>
      </c>
      <c r="D52" s="31">
        <f>C52/T52-1</f>
        <v/>
      </c>
      <c r="E52" s="1409" t="n">
        <v>767.29</v>
      </c>
      <c r="F52" s="31">
        <f>E52/V52-1</f>
        <v/>
      </c>
      <c r="G52" s="1409" t="n">
        <v>939.47</v>
      </c>
      <c r="H52" s="31">
        <f>G52/X52-1</f>
        <v/>
      </c>
      <c r="I52" s="1409" t="n">
        <v>966.51</v>
      </c>
      <c r="J52" s="31">
        <f>I52/Z52-1</f>
        <v/>
      </c>
      <c r="K52" s="1409" t="n">
        <v>956.15</v>
      </c>
      <c r="L52" s="31">
        <f>K52/AB52-1</f>
      </c>
      <c r="M52" s="1409" t="n">
        <v>989.5</v>
      </c>
      <c r="N52" s="31">
        <f>M52/AD52-1</f>
      </c>
      <c r="O52" s="1409" t="n">
        <v>870.15</v>
      </c>
      <c r="P52" s="31">
        <f>O52/AF52-1</f>
      </c>
      <c r="Q52" s="1409">
        <f>C52+E52+G52+I52+K52+M52+O52</f>
      </c>
      <c r="R52" s="102">
        <f>Q52/SUM(T52+V52+X52+Z52+AB52+AD52+AF52)-1</f>
      </c>
      <c r="S52" s="1409">
        <f>T52+V52+X52+Z52+AB52+AD52</f>
        <v/>
      </c>
      <c r="T52" s="1409" t="n">
        <v>962.12</v>
      </c>
      <c r="U52" s="31">
        <f>T52/AU52-1</f>
        <v/>
      </c>
      <c r="V52" s="1409" t="n">
        <v>940.86</v>
      </c>
      <c r="W52" s="31">
        <f>V52/AW52-1</f>
        <v/>
      </c>
      <c r="X52" s="1409" t="n">
        <v>867.77</v>
      </c>
      <c r="Y52" s="31">
        <f>X52/AY52-1</f>
        <v/>
      </c>
      <c r="Z52" s="1409" t="n">
        <v>821.58</v>
      </c>
      <c r="AA52" s="31">
        <f>Z52/BA52-1</f>
        <v/>
      </c>
      <c r="AB52" s="1409" t="n">
        <v>816.6900000000001</v>
      </c>
      <c r="AC52" s="31">
        <f>AB52/BC52-1</f>
        <v/>
      </c>
      <c r="AD52" s="1409" t="n">
        <v>816.22</v>
      </c>
      <c r="AE52" s="31">
        <f>AD52/BE52-1</f>
        <v/>
      </c>
      <c r="AF52" s="1409" t="n">
        <v>830.66</v>
      </c>
      <c r="AG52" s="31">
        <f>AF52/BG52-1</f>
        <v/>
      </c>
      <c r="AH52" s="1409" t="n">
        <v>825.1799999999999</v>
      </c>
      <c r="AI52" s="31">
        <f>AH52/BI52-1</f>
        <v/>
      </c>
      <c r="AJ52" s="1409" t="n">
        <v>807.95</v>
      </c>
      <c r="AK52" s="31">
        <f>AJ52/BK52-1</f>
        <v/>
      </c>
      <c r="AL52" s="1409" t="n">
        <v>816.04</v>
      </c>
      <c r="AM52" s="31">
        <f>AL52/BM52-1</f>
        <v/>
      </c>
      <c r="AN52" s="1409" t="n">
        <v>749.8099999999999</v>
      </c>
      <c r="AO52" s="31">
        <f>AN52/BO52-1</f>
        <v/>
      </c>
      <c r="AP52" s="1409" t="n">
        <v>810.62</v>
      </c>
      <c r="AQ52" s="31">
        <f>AP52/BQ52-1</f>
        <v/>
      </c>
      <c r="AR52" s="1409">
        <f>T52+V52+X52+Z52+AB52+AD52+AF52+AH52+AJ52+AL52+AN52+AP52</f>
      </c>
      <c r="AS52" s="31">
        <f>AR52/(AU52+AW52+AY52+BA52+BC52+BE52+BG52+BI52+BK52+BM52+BO52+BQ52)-1</f>
        <v/>
      </c>
      <c r="AT52" s="1933" t="n"/>
      <c r="AU52" s="1409" t="n">
        <v>1002.98</v>
      </c>
      <c r="AV52" s="31" t="n"/>
      <c r="AW52" s="1409" t="n">
        <v>1134.75</v>
      </c>
      <c r="AX52" s="31" t="n"/>
      <c r="AY52" s="1409" t="n">
        <v>1121.94</v>
      </c>
      <c r="AZ52" s="31" t="n"/>
      <c r="BA52" s="1409" t="n">
        <v>1017.61</v>
      </c>
      <c r="BB52" s="31" t="n"/>
      <c r="BC52" s="1416" t="n">
        <v>1012.28</v>
      </c>
      <c r="BD52" s="31" t="n"/>
      <c r="BE52" s="1416" t="n">
        <v>975.16</v>
      </c>
      <c r="BF52" s="31" t="n"/>
      <c r="BG52" s="1416" t="n">
        <v>995.17</v>
      </c>
      <c r="BH52" s="31" t="n"/>
      <c r="BI52" s="1416" t="n">
        <v>1016.52</v>
      </c>
      <c r="BJ52" s="31" t="n"/>
      <c r="BK52" s="1416" t="n">
        <v>998.9400000000001</v>
      </c>
      <c r="BL52" s="31" t="n"/>
      <c r="BM52" s="1416" t="n">
        <v>996.54</v>
      </c>
      <c r="BN52" s="32" t="n"/>
      <c r="BO52" s="1416" t="n">
        <v>905.6799999999999</v>
      </c>
      <c r="BP52" s="32" t="n"/>
      <c r="BQ52" s="1416" t="n">
        <v>1131.6</v>
      </c>
      <c r="BR52" s="32" t="n"/>
      <c r="BS52" s="1409">
        <f>AU52+AW52+AY52+BA52+BC52+BE52+BG52+BI52+BK52+BM52+BO52+BQ52</f>
        <v/>
      </c>
      <c r="BT52" s="31" t="n"/>
      <c r="BU52" s="1354" t="n"/>
      <c r="BV52" s="1291" t="n"/>
      <c r="BW52" s="1291" t="n"/>
      <c r="BX52" s="1291" t="n"/>
      <c r="BY52" s="1291" t="n"/>
      <c r="BZ52" s="1291" t="n"/>
      <c r="CA52" s="1291" t="n"/>
      <c r="CB52" s="1291" t="n"/>
      <c r="CC52" s="1291" t="n"/>
      <c r="CD52" s="1291" t="n"/>
      <c r="CE52" s="1291" t="n"/>
      <c r="CF52" s="1291" t="n"/>
      <c r="CG52" s="1291" t="n"/>
      <c r="CH52" s="1352" t="n"/>
    </row>
    <row r="53" ht="27" customFormat="1" customHeight="1" s="139">
      <c r="A53" s="1358" t="inlineStr">
        <is>
          <t>随州市</t>
        </is>
      </c>
      <c r="B53" s="1931" t="inlineStr">
        <is>
          <t>客运量              （万人次）</t>
        </is>
      </c>
      <c r="C53" s="1409" t="n">
        <v>157.73</v>
      </c>
      <c r="D53" s="31">
        <f>C53/T53-1</f>
        <v/>
      </c>
      <c r="E53" s="1409" t="n">
        <v>174.34</v>
      </c>
      <c r="F53" s="31">
        <f>E53/V53-1</f>
        <v/>
      </c>
      <c r="G53" s="1409" t="n">
        <v>169.66</v>
      </c>
      <c r="H53" s="31">
        <f>G53/X53-1</f>
        <v/>
      </c>
      <c r="I53" s="1409" t="n">
        <v>174.44</v>
      </c>
      <c r="J53" s="31">
        <f>I53/Z53-1</f>
        <v/>
      </c>
      <c r="K53" s="1409" t="n">
        <v>175.85</v>
      </c>
      <c r="L53" s="31">
        <f>K53/AB53-1</f>
      </c>
      <c r="M53" s="1409" t="n">
        <v>174.48</v>
      </c>
      <c r="N53" s="31">
        <f>M53/AD53-1</f>
      </c>
      <c r="O53" s="1409" t="n">
        <v>172.2</v>
      </c>
      <c r="P53" s="31">
        <f>O53/AF53-1</f>
      </c>
      <c r="Q53" s="2016">
        <f>C53+E53+G53+I53+K53+M53+O53</f>
      </c>
      <c r="R53" s="102">
        <f>Q53/SUM(T53+V53+X53+Z53+AB53+AD53+AF53)-1</f>
      </c>
      <c r="S53" s="1409">
        <f>T53+V53+X53+Z53+AB53+AD53</f>
        <v/>
      </c>
      <c r="T53" s="1409" t="n">
        <v>166.9</v>
      </c>
      <c r="U53" s="31">
        <f>T53/AU53-1</f>
        <v/>
      </c>
      <c r="V53" s="1409" t="n">
        <v>161.33</v>
      </c>
      <c r="W53" s="31">
        <f>V53/AW53-1</f>
        <v/>
      </c>
      <c r="X53" s="1409" t="n">
        <v>157.54</v>
      </c>
      <c r="Y53" s="31">
        <f>X53/AY53-1</f>
        <v/>
      </c>
      <c r="Z53" s="1409" t="n">
        <v>154.98</v>
      </c>
      <c r="AA53" s="31">
        <f>Z53/BA53-1</f>
        <v/>
      </c>
      <c r="AB53" s="1409" t="n">
        <v>171.43</v>
      </c>
      <c r="AC53" s="31">
        <f>AB53/BC53-1</f>
        <v/>
      </c>
      <c r="AD53" s="1409" t="n">
        <v>166.97</v>
      </c>
      <c r="AE53" s="31">
        <f>AD53/BE53-1</f>
        <v/>
      </c>
      <c r="AF53" s="1409" t="n">
        <v>163.4</v>
      </c>
      <c r="AG53" s="31">
        <f>AF53/BG53-1</f>
        <v/>
      </c>
      <c r="AH53" s="1409" t="n">
        <v>164.05</v>
      </c>
      <c r="AI53" s="31">
        <f>AH53/BI53-1</f>
        <v/>
      </c>
      <c r="AJ53" s="1409" t="n">
        <v>160.16</v>
      </c>
      <c r="AK53" s="31">
        <f>AJ53/BK53-1</f>
        <v/>
      </c>
      <c r="AL53" s="1409" t="n">
        <v>158.77</v>
      </c>
      <c r="AM53" s="31">
        <f>AL53/BM53-1</f>
        <v/>
      </c>
      <c r="AN53" s="1409" t="n">
        <v>153.47</v>
      </c>
      <c r="AO53" s="31">
        <f>AN53/BO53-1</f>
        <v/>
      </c>
      <c r="AP53" s="1409" t="n">
        <v>154.94</v>
      </c>
      <c r="AQ53" s="31">
        <f>AP53/BQ53-1</f>
        <v/>
      </c>
      <c r="AR53" s="1409">
        <f>T53+V53+X53+Z53+AB53+AD53+AF53+AH53+AJ53+AL53+AN53+AP53</f>
      </c>
      <c r="AS53" s="31">
        <f>AR53/(AU53+AW53+AY53+BA53+BC53+BE53+BG53+BI53+BK53+BM53+BO53+BQ53)-1</f>
        <v/>
      </c>
      <c r="AT53" s="1932" t="n"/>
      <c r="AU53" s="1915" t="n">
        <v>154.91</v>
      </c>
      <c r="AV53" s="32">
        <f>AU53/BV53-1</f>
        <v/>
      </c>
      <c r="AW53" s="1915" t="n">
        <v>171.45</v>
      </c>
      <c r="AX53" s="32">
        <f>AW53/BW53-1</f>
        <v/>
      </c>
      <c r="AY53" s="1915" t="n">
        <v>160.21</v>
      </c>
      <c r="AZ53" s="32">
        <f>AY53/BX53-1</f>
        <v/>
      </c>
      <c r="BA53" s="1915" t="n">
        <v>154.41</v>
      </c>
      <c r="BB53" s="32">
        <f>BA53/BY53-1</f>
        <v/>
      </c>
      <c r="BC53" s="1935" t="n">
        <v>157.53</v>
      </c>
      <c r="BD53" s="32">
        <f>BC53/BZ53-1</f>
        <v/>
      </c>
      <c r="BE53" s="1935" t="n">
        <v>172.76</v>
      </c>
      <c r="BF53" s="32">
        <f>BE53/CA53-1</f>
        <v/>
      </c>
      <c r="BG53" s="1935" t="n">
        <v>153.52</v>
      </c>
      <c r="BH53" s="32">
        <f>BG53/CB53-1</f>
        <v/>
      </c>
      <c r="BI53" s="1935" t="n">
        <v>155.52</v>
      </c>
      <c r="BJ53" s="32">
        <f>BI53/CC53-1</f>
        <v/>
      </c>
      <c r="BK53" s="1935" t="n">
        <v>156.47</v>
      </c>
      <c r="BL53" s="32">
        <f>BK53/CD53-1</f>
        <v/>
      </c>
      <c r="BM53" s="1935" t="n">
        <v>159.49</v>
      </c>
      <c r="BN53" s="32">
        <f>BM53/CE53-1</f>
        <v/>
      </c>
      <c r="BO53" s="1935" t="n">
        <v>154.78</v>
      </c>
      <c r="BP53" s="32">
        <f>BO53/CF53-1</f>
        <v/>
      </c>
      <c r="BQ53" s="1935" t="n">
        <v>156.55</v>
      </c>
      <c r="BR53" s="32">
        <f>BQ53/CG53-1</f>
        <v/>
      </c>
      <c r="BS53" s="1915">
        <f>AU53+AW53+AY53+BA53+BC53+BE53+BG53+BI53+BK53+BM53+BO53+BQ53</f>
        <v/>
      </c>
      <c r="BT53" s="32">
        <f>BS53/CH53-1</f>
        <v/>
      </c>
      <c r="BU53" s="1353" t="n"/>
      <c r="BV53" s="1919" t="n">
        <v>164.95</v>
      </c>
      <c r="BW53" s="1919" t="n">
        <v>159.24</v>
      </c>
      <c r="BX53" s="1919" t="n">
        <v>156.16</v>
      </c>
      <c r="BY53" s="1919" t="n">
        <v>159.18</v>
      </c>
      <c r="BZ53" s="1919" t="n">
        <v>160.96</v>
      </c>
      <c r="CA53" s="1919" t="n">
        <v>160.63</v>
      </c>
      <c r="CB53" s="1919" t="n">
        <v>139.56</v>
      </c>
      <c r="CC53" s="1919" t="n">
        <v>153.14</v>
      </c>
      <c r="CD53" s="1919" t="n">
        <v>152.49</v>
      </c>
      <c r="CE53" s="1919" t="n">
        <v>154.61</v>
      </c>
      <c r="CF53" s="1919" t="n">
        <v>156.5</v>
      </c>
      <c r="CG53" s="1919" t="n">
        <v>158.87</v>
      </c>
      <c r="CH53" s="1915">
        <f>BV53+BW53+BX53+BY53+BZ53+CA53+CB53+CC53+CD53+CE53+CF53+CG53</f>
        <v/>
      </c>
    </row>
    <row r="54" ht="27" customHeight="1" s="21">
      <c r="A54" s="1977" t="n"/>
      <c r="B54" s="1931" t="inlineStr">
        <is>
          <t>旅客周转量          （万人公里）</t>
        </is>
      </c>
      <c r="C54" s="1409" t="n">
        <v>949.53</v>
      </c>
      <c r="D54" s="31">
        <f>C54/T54-1</f>
        <v/>
      </c>
      <c r="E54" s="1409" t="n">
        <v>1049.53</v>
      </c>
      <c r="F54" s="31">
        <f>E54/V54-1</f>
        <v/>
      </c>
      <c r="G54" s="1409" t="n">
        <v>1021.35</v>
      </c>
      <c r="H54" s="31">
        <f>G54/X54-1</f>
        <v/>
      </c>
      <c r="I54" s="1409" t="n">
        <v>1050.13</v>
      </c>
      <c r="J54" s="31">
        <f>I54/Z54-1</f>
        <v/>
      </c>
      <c r="K54" s="1409" t="n">
        <v>1058.62</v>
      </c>
      <c r="L54" s="31">
        <f>K54/AB54-1</f>
      </c>
      <c r="M54" s="1409" t="n">
        <v>1050.37</v>
      </c>
      <c r="N54" s="31">
        <f>M54/AD54-1</f>
      </c>
      <c r="O54" s="1409" t="n">
        <v>1036.64</v>
      </c>
      <c r="P54" s="31">
        <f>O54/AF54-1</f>
      </c>
      <c r="Q54" s="1409">
        <f>C54+E54+G54+I54+K54+M54+O54</f>
      </c>
      <c r="R54" s="102">
        <f>Q54/SUM(T54+V54+X54+Z54+AB54+AD54+AF54)-1</f>
      </c>
      <c r="S54" s="1409">
        <f>T54+V54+X54+Z54+AB54+AD54</f>
        <v/>
      </c>
      <c r="T54" s="1409" t="n">
        <v>1008.08</v>
      </c>
      <c r="U54" s="31">
        <f>T54/AU54-1</f>
        <v/>
      </c>
      <c r="V54" s="1409" t="n">
        <v>974.4299999999999</v>
      </c>
      <c r="W54" s="31">
        <f>V54/AW54-1</f>
        <v/>
      </c>
      <c r="X54" s="1409" t="n">
        <v>951.54</v>
      </c>
      <c r="Y54" s="31">
        <f>X54/AY54-1</f>
        <v/>
      </c>
      <c r="Z54" s="1409" t="n">
        <v>936.08</v>
      </c>
      <c r="AA54" s="31">
        <f>Z54/BA54-1</f>
        <v/>
      </c>
      <c r="AB54" s="1409" t="n">
        <v>1035.44</v>
      </c>
      <c r="AC54" s="31">
        <f>AB54/BC54-1</f>
        <v/>
      </c>
      <c r="AD54" s="1409" t="n">
        <v>1008.5</v>
      </c>
      <c r="AE54" s="31">
        <f>AD54/BE54-1</f>
        <v/>
      </c>
      <c r="AF54" s="1409" t="n">
        <v>986.9400000000001</v>
      </c>
      <c r="AG54" s="31">
        <f>AF54/BG54-1</f>
        <v/>
      </c>
      <c r="AH54" s="1409" t="n">
        <v>990.86</v>
      </c>
      <c r="AI54" s="31">
        <f>AH54/BI54-1</f>
        <v/>
      </c>
      <c r="AJ54" s="1409" t="n">
        <v>967.37</v>
      </c>
      <c r="AK54" s="31">
        <f>AJ54/BK54-1</f>
        <v/>
      </c>
      <c r="AL54" s="1409" t="n">
        <v>958.97</v>
      </c>
      <c r="AM54" s="31">
        <f>AL54/BM54-1</f>
        <v/>
      </c>
      <c r="AN54" s="1409" t="n">
        <v>926.96</v>
      </c>
      <c r="AO54" s="31">
        <f>AN54/BO54-1</f>
        <v/>
      </c>
      <c r="AP54" s="1409" t="n">
        <v>935.84</v>
      </c>
      <c r="AQ54" s="31">
        <f>AP54/BQ54-1</f>
        <v/>
      </c>
      <c r="AR54" s="1409">
        <f>T54+V54+X54+Z54+AB54+AD54+AF54+AH54+AJ54+AL54+AN54+AP54</f>
      </c>
      <c r="AS54" s="31">
        <f>AR54/(AU54+AW54+AY54+BA54+BC54+BE54+BG54+BI54+BK54+BM54+BO54+BQ54)-1</f>
        <v/>
      </c>
      <c r="AT54" s="1933" t="n"/>
      <c r="AU54" s="1409" t="n">
        <v>934.11</v>
      </c>
      <c r="AV54" s="31" t="n"/>
      <c r="AW54" s="1409" t="n">
        <v>1035.56</v>
      </c>
      <c r="AX54" s="31" t="n"/>
      <c r="AY54" s="1409" t="n">
        <v>967.67</v>
      </c>
      <c r="AZ54" s="31" t="n"/>
      <c r="BA54" s="1409" t="n">
        <v>932.64</v>
      </c>
      <c r="BB54" s="31" t="n"/>
      <c r="BC54" s="1416" t="n">
        <v>951.48</v>
      </c>
      <c r="BD54" s="31" t="n"/>
      <c r="BE54" s="1416" t="n">
        <v>1043.47</v>
      </c>
      <c r="BF54" s="31" t="n"/>
      <c r="BG54" s="1416" t="n">
        <v>927.26</v>
      </c>
      <c r="BH54" s="31" t="n"/>
      <c r="BI54" s="1416" t="n">
        <v>939.34</v>
      </c>
      <c r="BJ54" s="31" t="n"/>
      <c r="BK54" s="1416" t="n">
        <v>945.08</v>
      </c>
      <c r="BL54" s="31" t="n"/>
      <c r="BM54" s="1416" t="n">
        <v>963.3200000000001</v>
      </c>
      <c r="BN54" s="32" t="n"/>
      <c r="BO54" s="1416" t="n">
        <v>934.87</v>
      </c>
      <c r="BP54" s="32" t="n"/>
      <c r="BQ54" s="1416" t="n">
        <v>945.5599999999999</v>
      </c>
      <c r="BR54" s="32" t="n"/>
      <c r="BS54" s="1409">
        <f>AU54+AW54+AY54+BA54+BC54+BE54+BG54+BI54+BK54+BM54+BO54+BQ54</f>
        <v/>
      </c>
      <c r="BT54" s="31" t="n"/>
      <c r="BU54" s="1354" t="n"/>
      <c r="BV54" s="1355" t="n"/>
      <c r="BW54" s="1355" t="n"/>
      <c r="BX54" s="1355" t="n"/>
      <c r="BY54" s="1355" t="n"/>
      <c r="BZ54" s="1355" t="n"/>
      <c r="CA54" s="1355" t="n"/>
      <c r="CB54" s="1355" t="n"/>
      <c r="CC54" s="1355" t="n"/>
      <c r="CD54" s="1355" t="n"/>
      <c r="CE54" s="1355" t="n"/>
      <c r="CF54" s="1355" t="n"/>
      <c r="CG54" s="1355" t="n"/>
      <c r="CH54" s="1352" t="n"/>
    </row>
    <row r="55" ht="27" customHeight="1" s="21">
      <c r="A55" s="1977" t="n"/>
      <c r="B55" s="1931" t="inlineStr">
        <is>
          <t>其中城市内客运量    （万人次）</t>
        </is>
      </c>
      <c r="C55" s="1409" t="n">
        <v>147.51</v>
      </c>
      <c r="D55" s="31">
        <f>C55/T55-1</f>
        <v/>
      </c>
      <c r="E55" s="1409" t="n">
        <v>163.28</v>
      </c>
      <c r="F55" s="31">
        <f>E55/V55-1</f>
        <v/>
      </c>
      <c r="G55" s="1409" t="n">
        <v>158.95</v>
      </c>
      <c r="H55" s="31">
        <f>G55/X55-1</f>
        <v/>
      </c>
      <c r="I55" s="1409" t="n">
        <v>163.46</v>
      </c>
      <c r="J55" s="31">
        <f>I55/Z55-1</f>
        <v/>
      </c>
      <c r="K55" s="1409" t="n">
        <v>164.76</v>
      </c>
      <c r="L55" s="31">
        <f>K55/AB55-1</f>
      </c>
      <c r="M55" s="1409" t="n">
        <v>163.48</v>
      </c>
      <c r="N55" s="31">
        <f>M55/AD55-1</f>
      </c>
      <c r="O55" s="1409" t="n">
        <v>161.33</v>
      </c>
      <c r="P55" s="31">
        <f>O55/AF55-1</f>
      </c>
      <c r="Q55" s="1409">
        <f>C55+E55+G55+I55+K55+M55+O55</f>
      </c>
      <c r="R55" s="102">
        <f>Q55/SUM(T55+V55+X55+Z55+AB55+AD55+AF55)-1</f>
      </c>
      <c r="S55" s="1409">
        <f>T55+V55+X55+Z55+AB55+AD55</f>
        <v/>
      </c>
      <c r="T55" s="1409" t="n">
        <v>156.38</v>
      </c>
      <c r="U55" s="31">
        <f>T55/AU55-1</f>
        <v/>
      </c>
      <c r="V55" s="1409" t="n">
        <v>151.06</v>
      </c>
      <c r="W55" s="31">
        <f>V55/AW55-1</f>
        <v/>
      </c>
      <c r="X55" s="1409" t="n">
        <v>147.42</v>
      </c>
      <c r="Y55" s="31">
        <f>X55/AY55-1</f>
        <v/>
      </c>
      <c r="Z55" s="1409" t="n">
        <v>145.03</v>
      </c>
      <c r="AA55" s="31">
        <f>Z55/BA55-1</f>
        <v/>
      </c>
      <c r="AB55" s="1409" t="n">
        <v>160.77</v>
      </c>
      <c r="AC55" s="31">
        <f>AB55/BC55-1</f>
        <v/>
      </c>
      <c r="AD55" s="1409" t="n">
        <v>156.51</v>
      </c>
      <c r="AE55" s="31">
        <f>AD55/BE55-1</f>
        <v/>
      </c>
      <c r="AF55" s="1409" t="n">
        <v>153.08</v>
      </c>
      <c r="AG55" s="31">
        <f>AF55/BG55-1</f>
        <v/>
      </c>
      <c r="AH55" s="1409" t="n">
        <v>153.73</v>
      </c>
      <c r="AI55" s="31">
        <f>AH55/BI55-1</f>
        <v/>
      </c>
      <c r="AJ55" s="1409" t="n">
        <v>150</v>
      </c>
      <c r="AK55" s="31">
        <f>AJ55/BK55-1</f>
        <v/>
      </c>
      <c r="AL55" s="1409" t="n">
        <v>148.62</v>
      </c>
      <c r="AM55" s="31">
        <f>AL55/BM55-1</f>
        <v/>
      </c>
      <c r="AN55" s="1409" t="n">
        <v>143.7</v>
      </c>
      <c r="AO55" s="31">
        <f>AN55/BO55-1</f>
        <v/>
      </c>
      <c r="AP55" s="1409" t="n">
        <v>145.13</v>
      </c>
      <c r="AQ55" s="31">
        <f>AP55/BQ55-1</f>
        <v/>
      </c>
      <c r="AR55" s="1409">
        <f>T55+V55+X55+Z55+AB55+AD55+AF55+AH55+AJ55+AL55+AN55+AP55</f>
      </c>
      <c r="AS55" s="31">
        <f>AR55/(AU55+AW55+AY55+BA55+BC55+BE55+BG55+BI55+BK55+BM55+BO55+BQ55)-1</f>
        <v/>
      </c>
      <c r="AT55" s="1933" t="n"/>
      <c r="AU55" s="1409" t="n">
        <v>147.1</v>
      </c>
      <c r="AV55" s="31" t="n"/>
      <c r="AW55" s="1409" t="n">
        <v>160.66</v>
      </c>
      <c r="AX55" s="31" t="n"/>
      <c r="AY55" s="1409" t="n">
        <v>150.06</v>
      </c>
      <c r="AZ55" s="31" t="n"/>
      <c r="BA55" s="1409" t="n">
        <v>144.49</v>
      </c>
      <c r="BB55" s="31" t="n"/>
      <c r="BC55" s="1416" t="n">
        <v>147.41</v>
      </c>
      <c r="BD55" s="31" t="n"/>
      <c r="BE55" s="1416" t="n">
        <v>161.84</v>
      </c>
      <c r="BF55" s="31" t="n"/>
      <c r="BG55" s="1416" t="n">
        <v>143.62</v>
      </c>
      <c r="BH55" s="31" t="n"/>
      <c r="BI55" s="1416" t="n">
        <v>145.58</v>
      </c>
      <c r="BJ55" s="31" t="n"/>
      <c r="BK55" s="1416" t="n">
        <v>146.53</v>
      </c>
      <c r="BL55" s="31" t="n"/>
      <c r="BM55" s="1416" t="n">
        <v>149.36</v>
      </c>
      <c r="BN55" s="32" t="n"/>
      <c r="BO55" s="1416" t="n">
        <v>144.96</v>
      </c>
      <c r="BP55" s="32" t="n"/>
      <c r="BQ55" s="1416" t="n">
        <v>146.59</v>
      </c>
      <c r="BR55" s="32" t="n"/>
      <c r="BS55" s="1409">
        <f>AU55+AW55+AY55+BA55+BC55+BE55+BG55+BI55+BK55+BM55+BO55+BQ55</f>
        <v/>
      </c>
      <c r="BT55" s="31" t="n"/>
      <c r="BU55" s="1354" t="n"/>
      <c r="BV55" s="1291" t="n"/>
      <c r="BW55" s="1291" t="n"/>
      <c r="BX55" s="1291" t="n"/>
      <c r="BY55" s="1291" t="n"/>
      <c r="BZ55" s="1291" t="n"/>
      <c r="CA55" s="1291" t="n"/>
      <c r="CB55" s="1291" t="n"/>
      <c r="CC55" s="1291" t="n"/>
      <c r="CD55" s="1291" t="n"/>
      <c r="CE55" s="1291" t="n"/>
      <c r="CF55" s="1291" t="n"/>
      <c r="CG55" s="1291" t="n"/>
      <c r="CH55" s="1352" t="n"/>
    </row>
    <row r="56" ht="27" customHeight="1" s="21">
      <c r="A56" s="1954" t="n"/>
      <c r="B56" s="1931" t="inlineStr">
        <is>
          <t>其中城市内旅客周转量  (万人公里)</t>
        </is>
      </c>
      <c r="C56" s="1409" t="n">
        <v>693.3</v>
      </c>
      <c r="D56" s="31">
        <f>C56/T56-1</f>
        <v/>
      </c>
      <c r="E56" s="1409" t="n">
        <v>767.42</v>
      </c>
      <c r="F56" s="31">
        <f>E56/V56-1</f>
        <v/>
      </c>
      <c r="G56" s="1409" t="n">
        <v>747.0700000000001</v>
      </c>
      <c r="H56" s="31">
        <f>G56/X56-1</f>
        <v/>
      </c>
      <c r="I56" s="1409" t="n">
        <v>768.26</v>
      </c>
      <c r="J56" s="31">
        <f>I56/Z56-1</f>
        <v/>
      </c>
      <c r="K56" s="1409" t="n">
        <v>774.37</v>
      </c>
      <c r="L56" s="31">
        <f>K56/AB56-1</f>
      </c>
      <c r="M56" s="1409" t="n">
        <v>768.36</v>
      </c>
      <c r="N56" s="31">
        <f>M56/AD56-1</f>
      </c>
      <c r="O56" s="1409" t="n">
        <v>758.25</v>
      </c>
      <c r="P56" s="31">
        <f>O56/AF56-1</f>
      </c>
      <c r="Q56" s="1409">
        <f>C56+E56+G56+I56+K56+M56+O56</f>
      </c>
      <c r="R56" s="102">
        <f>Q56/SUM(T56+V56+X56+Z56+AB56+AD56+AF56)-1</f>
      </c>
      <c r="S56" s="1409">
        <f>T56+V56+X56+Z56+AB56+AD56</f>
        <v/>
      </c>
      <c r="T56" s="1409" t="n">
        <v>738.11</v>
      </c>
      <c r="U56" s="31">
        <f>T56/AU56-1</f>
        <v/>
      </c>
      <c r="V56" s="1409" t="n">
        <v>713</v>
      </c>
      <c r="W56" s="31">
        <f>V56/AW56-1</f>
        <v/>
      </c>
      <c r="X56" s="1409" t="n">
        <v>695.8200000000001</v>
      </c>
      <c r="Y56" s="31">
        <f>X56/AY56-1</f>
        <v/>
      </c>
      <c r="Z56" s="1409" t="n">
        <v>684.54</v>
      </c>
      <c r="AA56" s="31">
        <f>Z56/BA56-1</f>
        <v/>
      </c>
      <c r="AB56" s="1409" t="n">
        <v>758.83</v>
      </c>
      <c r="AC56" s="31">
        <f>AB56/BC56-1</f>
        <v/>
      </c>
      <c r="AD56" s="1409" t="n">
        <v>738.73</v>
      </c>
      <c r="AE56" s="31">
        <f>AD56/BE56-1</f>
        <v/>
      </c>
      <c r="AF56" s="1409" t="n">
        <v>722.54</v>
      </c>
      <c r="AG56" s="31">
        <f>AF56/BG56-1</f>
        <v/>
      </c>
      <c r="AH56" s="1409" t="n">
        <v>725.61</v>
      </c>
      <c r="AI56" s="31">
        <f>AH56/BI56-1</f>
        <v/>
      </c>
      <c r="AJ56" s="1409" t="n">
        <v>708</v>
      </c>
      <c r="AK56" s="31">
        <f>AJ56/BK56-1</f>
        <v/>
      </c>
      <c r="AL56" s="1409" t="n">
        <v>701.49</v>
      </c>
      <c r="AM56" s="31">
        <f>AL56/BM56-1</f>
        <v/>
      </c>
      <c r="AN56" s="1409" t="n">
        <v>678.26</v>
      </c>
      <c r="AO56" s="31">
        <f>AN56/BO56-1</f>
        <v/>
      </c>
      <c r="AP56" s="1409" t="n">
        <v>685.01</v>
      </c>
      <c r="AQ56" s="31">
        <f>AP56/BQ56-1</f>
        <v/>
      </c>
      <c r="AR56" s="1409">
        <f>T56+V56+X56+Z56+AB56+AD56+AF56+AH56+AJ56+AL56+AN56+AP56</f>
      </c>
      <c r="AS56" s="31">
        <f>AR56/(AU56+AW56+AY56+BA56+BC56+BE56+BG56+BI56+BK56+BM56+BO56+BQ56)-1</f>
        <v/>
      </c>
      <c r="AT56" s="1933" t="n"/>
      <c r="AU56" s="1409" t="n">
        <v>664.89</v>
      </c>
      <c r="AV56" s="31" t="n"/>
      <c r="AW56" s="1409" t="n">
        <v>758.3200000000001</v>
      </c>
      <c r="AX56" s="31" t="n"/>
      <c r="AY56" s="1409" t="n">
        <v>708.28</v>
      </c>
      <c r="AZ56" s="31" t="n"/>
      <c r="BA56" s="1409" t="n">
        <v>681.99</v>
      </c>
      <c r="BB56" s="31" t="n"/>
      <c r="BC56" s="1416" t="n">
        <v>695.78</v>
      </c>
      <c r="BD56" s="31" t="n"/>
      <c r="BE56" s="1416" t="n">
        <v>763.88</v>
      </c>
      <c r="BF56" s="31" t="n"/>
      <c r="BG56" s="1416" t="n">
        <v>677.89</v>
      </c>
      <c r="BH56" s="31" t="n"/>
      <c r="BI56" s="1416" t="n">
        <v>687.14</v>
      </c>
      <c r="BJ56" s="31" t="n"/>
      <c r="BK56" s="1416" t="n">
        <v>691.62</v>
      </c>
      <c r="BL56" s="31" t="n"/>
      <c r="BM56" s="1416" t="n">
        <v>704.98</v>
      </c>
      <c r="BN56" s="32" t="n"/>
      <c r="BO56" s="1416" t="n">
        <v>684.21</v>
      </c>
      <c r="BP56" s="32" t="n"/>
      <c r="BQ56" s="1416" t="n">
        <v>691.9</v>
      </c>
      <c r="BR56" s="32" t="n"/>
      <c r="BS56" s="1409">
        <f>AU56+AW56+AY56+BA56+BC56+BE56+BG56+BI56+BK56+BM56+BO56+BQ56</f>
        <v/>
      </c>
      <c r="BT56" s="31" t="n"/>
      <c r="BU56" s="1354" t="n"/>
      <c r="BV56" s="1291" t="n"/>
      <c r="BW56" s="1291" t="n"/>
      <c r="BX56" s="1291" t="n"/>
      <c r="BY56" s="1291" t="n"/>
      <c r="BZ56" s="1291" t="n"/>
      <c r="CA56" s="1291" t="n"/>
      <c r="CB56" s="1291" t="n"/>
      <c r="CC56" s="1291" t="n"/>
      <c r="CD56" s="1291" t="n"/>
      <c r="CE56" s="1291" t="n"/>
      <c r="CF56" s="1291" t="n"/>
      <c r="CG56" s="1291" t="n"/>
      <c r="CH56" s="1352" t="n"/>
    </row>
    <row r="57" ht="27" customFormat="1" customHeight="1" s="139">
      <c r="A57" s="1358" t="inlineStr">
        <is>
          <t>恩施州</t>
        </is>
      </c>
      <c r="B57" s="1931" t="inlineStr">
        <is>
          <t>客运量              （万人次）</t>
        </is>
      </c>
      <c r="C57" s="1409" t="n">
        <v>552.39</v>
      </c>
      <c r="D57" s="31">
        <f>C57/T57-1</f>
        <v/>
      </c>
      <c r="E57" s="1409" t="n">
        <v>564.86</v>
      </c>
      <c r="F57" s="31">
        <f>E57/V57-1</f>
        <v/>
      </c>
      <c r="G57" s="1409" t="n">
        <v>505.47</v>
      </c>
      <c r="H57" s="31">
        <f>G57/X57-1</f>
        <v/>
      </c>
      <c r="I57" s="1409" t="n">
        <v>498.46</v>
      </c>
      <c r="J57" s="31">
        <f>I57/Z57-1</f>
        <v/>
      </c>
      <c r="K57" s="1409" t="n">
        <v>515.69</v>
      </c>
      <c r="L57" s="31">
        <f>K57/AB57-1</f>
      </c>
      <c r="M57" s="1409" t="n">
        <v>501.28</v>
      </c>
      <c r="N57" s="31">
        <f>M57/AD57-1</f>
      </c>
      <c r="O57" s="1409" t="n">
        <v>512.36</v>
      </c>
      <c r="P57" s="31">
        <f>O57/AF57-1</f>
      </c>
      <c r="Q57" s="2016">
        <f>C57+E57+G57+I57+K57+M57+O57</f>
      </c>
      <c r="R57" s="102">
        <f>Q57/SUM(T57+V57+X57+Z57+AB57+AD57+AF57)-1</f>
      </c>
      <c r="S57" s="1409">
        <f>T57+V57+X57+Z57+AB57+AD57</f>
        <v/>
      </c>
      <c r="T57" s="1409" t="n">
        <v>572.47</v>
      </c>
      <c r="U57" s="31">
        <f>T57/AU57-1</f>
        <v/>
      </c>
      <c r="V57" s="1409" t="n">
        <v>540.52</v>
      </c>
      <c r="W57" s="31">
        <f>V57/AW57-1</f>
        <v/>
      </c>
      <c r="X57" s="1409" t="n">
        <v>531.33</v>
      </c>
      <c r="Y57" s="31">
        <f>X57/AY57-1</f>
        <v/>
      </c>
      <c r="Z57" s="1409" t="n">
        <v>525.35</v>
      </c>
      <c r="AA57" s="31">
        <f>Z57/BA57-1</f>
        <v/>
      </c>
      <c r="AB57" s="1409" t="n">
        <v>523.7</v>
      </c>
      <c r="AC57" s="31">
        <f>AB57/BC57-1</f>
        <v/>
      </c>
      <c r="AD57" s="1409" t="n">
        <v>522.54</v>
      </c>
      <c r="AE57" s="31">
        <f>AD57/BE57-1</f>
        <v/>
      </c>
      <c r="AF57" s="1409" t="n">
        <v>538.61</v>
      </c>
      <c r="AG57" s="31">
        <f>AF57/BG57-1</f>
        <v/>
      </c>
      <c r="AH57" s="1409" t="n">
        <v>544.54</v>
      </c>
      <c r="AI57" s="31">
        <f>AH57/BI57-1</f>
        <v/>
      </c>
      <c r="AJ57" s="1409" t="n">
        <v>530.54</v>
      </c>
      <c r="AK57" s="31">
        <f>AJ57/BK57-1</f>
        <v/>
      </c>
      <c r="AL57" s="1409" t="n">
        <v>539.6799999999999</v>
      </c>
      <c r="AM57" s="31">
        <f>AL57/BM57-1</f>
        <v/>
      </c>
      <c r="AN57" s="1409" t="n">
        <v>534.1900000000001</v>
      </c>
      <c r="AO57" s="31">
        <f>AN57/BO57-1</f>
        <v/>
      </c>
      <c r="AP57" s="1409" t="n">
        <v>551.75</v>
      </c>
      <c r="AQ57" s="31">
        <f>AP57/BQ57-1</f>
        <v/>
      </c>
      <c r="AR57" s="1409">
        <f>T57+V57+X57+Z57+AB57+AD57+AF57+AH57+AJ57+AL57+AN57+AP57</f>
      </c>
      <c r="AS57" s="31">
        <f>AR57/(AU57+AW57+AY57+BA57+BC57+BE57+BG57+BI57+BK57+BM57+BO57+BQ57)-1</f>
        <v/>
      </c>
      <c r="AT57" s="1932" t="n"/>
      <c r="AU57" s="1915" t="n">
        <v>591.37</v>
      </c>
      <c r="AV57" s="32">
        <f>AU57/BV57-1</f>
        <v/>
      </c>
      <c r="AW57" s="1915" t="n">
        <v>544.04</v>
      </c>
      <c r="AX57" s="32">
        <f>AW57/BW57-1</f>
        <v/>
      </c>
      <c r="AY57" s="1915" t="n">
        <v>536.1</v>
      </c>
      <c r="AZ57" s="32">
        <f>AY57/BX57-1</f>
        <v/>
      </c>
      <c r="BA57" s="1915" t="n">
        <v>559.25</v>
      </c>
      <c r="BB57" s="32">
        <f>BA57/BY57-1</f>
        <v/>
      </c>
      <c r="BC57" s="1935" t="n">
        <v>535.27</v>
      </c>
      <c r="BD57" s="32">
        <f>BC57/BZ57-1</f>
        <v/>
      </c>
      <c r="BE57" s="1935" t="n">
        <v>529.71</v>
      </c>
      <c r="BF57" s="32">
        <f>BE57/CA57-1</f>
        <v/>
      </c>
      <c r="BG57" s="1935" t="n">
        <v>547.83</v>
      </c>
      <c r="BH57" s="32">
        <f>BG57/CB57-1</f>
        <v/>
      </c>
      <c r="BI57" s="1935" t="n">
        <v>558.25</v>
      </c>
      <c r="BJ57" s="32">
        <f>BI57/CC57-1</f>
        <v/>
      </c>
      <c r="BK57" s="1935" t="n">
        <v>540.97</v>
      </c>
      <c r="BL57" s="32">
        <f>BK57/CD57-1</f>
        <v/>
      </c>
      <c r="BM57" s="1935" t="n">
        <v>531.86</v>
      </c>
      <c r="BN57" s="32">
        <f>BM57/CE57-1</f>
        <v/>
      </c>
      <c r="BO57" s="1935" t="n">
        <v>512.1799999999999</v>
      </c>
      <c r="BP57" s="32">
        <f>BO57/CF57-1</f>
        <v/>
      </c>
      <c r="BQ57" s="1935" t="n">
        <v>511.92</v>
      </c>
      <c r="BR57" s="32">
        <f>BQ57/CG57-1</f>
        <v/>
      </c>
      <c r="BS57" s="1915">
        <f>AU57+AW57+AY57+BA57+BC57+BE57+BG57+BI57+BK57+BM57+BO57+BQ57</f>
        <v/>
      </c>
      <c r="BT57" s="32">
        <f>BS57/CH57-1</f>
        <v/>
      </c>
      <c r="BU57" s="1353" t="n"/>
      <c r="BV57" s="1919" t="n">
        <v>521.6799999999999</v>
      </c>
      <c r="BW57" s="1919" t="n">
        <v>528.4</v>
      </c>
      <c r="BX57" s="1919" t="n">
        <v>543.74</v>
      </c>
      <c r="BY57" s="1919" t="n">
        <v>568.23</v>
      </c>
      <c r="BZ57" s="1919" t="n">
        <v>567.45</v>
      </c>
      <c r="CA57" s="1919" t="n">
        <v>574.58</v>
      </c>
      <c r="CB57" s="1919" t="n">
        <v>602.1799999999999</v>
      </c>
      <c r="CC57" s="1919" t="n">
        <v>602.87</v>
      </c>
      <c r="CD57" s="1919" t="n">
        <v>579.98</v>
      </c>
      <c r="CE57" s="1919" t="n">
        <v>568.52</v>
      </c>
      <c r="CF57" s="1919" t="n">
        <v>525.15</v>
      </c>
      <c r="CG57" s="1919" t="n">
        <v>519.1</v>
      </c>
      <c r="CH57" s="1915">
        <f>BV57+BW57+BX57+BY57+BZ57+CA57+CB57+CC57+CD57+CE57+CF57+CG57</f>
        <v/>
      </c>
    </row>
    <row r="58" ht="27" customHeight="1" s="21">
      <c r="A58" s="1977" t="n"/>
      <c r="B58" s="1931" t="inlineStr">
        <is>
          <t>旅客周转量          （万人公里）</t>
        </is>
      </c>
      <c r="C58" s="1409" t="n">
        <v>3590.54</v>
      </c>
      <c r="D58" s="31">
        <f>C58/T58-1</f>
        <v/>
      </c>
      <c r="E58" s="1409" t="n">
        <v>3671.59</v>
      </c>
      <c r="F58" s="31">
        <f>E58/V58-1</f>
        <v/>
      </c>
      <c r="G58" s="1409" t="n">
        <v>3285.56</v>
      </c>
      <c r="H58" s="31">
        <f>G58/X58-1</f>
        <v/>
      </c>
      <c r="I58" s="1409" t="n">
        <v>3239.99</v>
      </c>
      <c r="J58" s="31">
        <f>I58/Z58-1</f>
        <v/>
      </c>
      <c r="K58" s="1409" t="n">
        <v>3351.99</v>
      </c>
      <c r="L58" s="31">
        <f>K58/AB58-1</f>
      </c>
      <c r="M58" s="1409" t="n">
        <v>3258.32</v>
      </c>
      <c r="N58" s="31">
        <f>M58/AD58-1</f>
      </c>
      <c r="O58" s="1409" t="n">
        <v>3330.34</v>
      </c>
      <c r="P58" s="31">
        <f>O58/AF58-1</f>
      </c>
      <c r="Q58" s="1409">
        <f>C58+E58+G58+I58+K58+M58+O58</f>
      </c>
      <c r="R58" s="102">
        <f>Q58/SUM(T58+V58+X58+Z58+AB58+AD58+AF58)-1</f>
      </c>
      <c r="S58" s="1409">
        <f>T58+V58+X58+Z58+AB58+AD58</f>
        <v/>
      </c>
      <c r="T58" s="1409" t="n">
        <v>3869.9</v>
      </c>
      <c r="U58" s="31">
        <f>T58/AU58-1</f>
        <v/>
      </c>
      <c r="V58" s="1409" t="n">
        <v>3470.14</v>
      </c>
      <c r="W58" s="31">
        <f>V58/AW58-1</f>
        <v/>
      </c>
      <c r="X58" s="1409" t="n">
        <v>3411.14</v>
      </c>
      <c r="Y58" s="31">
        <f>X58/AY58-1</f>
        <v/>
      </c>
      <c r="Z58" s="1409" t="n">
        <v>3372.75</v>
      </c>
      <c r="AA58" s="31">
        <f>Z58/BA58-1</f>
        <v/>
      </c>
      <c r="AB58" s="1409" t="n">
        <v>3362.15</v>
      </c>
      <c r="AC58" s="31">
        <f>AB58/BC58-1</f>
        <v/>
      </c>
      <c r="AD58" s="1409" t="n">
        <v>3354.71</v>
      </c>
      <c r="AE58" s="31">
        <f>AD58/BE58-1</f>
        <v/>
      </c>
      <c r="AF58" s="1409" t="n">
        <v>3457.88</v>
      </c>
      <c r="AG58" s="31">
        <f>AF58/BG58-1</f>
        <v/>
      </c>
      <c r="AH58" s="1409" t="n">
        <v>3495.95</v>
      </c>
      <c r="AI58" s="31">
        <f>AH58/BI58-1</f>
        <v/>
      </c>
      <c r="AJ58" s="1409" t="n">
        <v>3406.07</v>
      </c>
      <c r="AK58" s="31">
        <f>AJ58/BK58-1</f>
        <v/>
      </c>
      <c r="AL58" s="1409" t="n">
        <v>3464.75</v>
      </c>
      <c r="AM58" s="31">
        <f>AL58/BM58-1</f>
        <v/>
      </c>
      <c r="AN58" s="1409" t="n">
        <v>3498.94</v>
      </c>
      <c r="AO58" s="31">
        <f>AN58/BO58-1</f>
        <v/>
      </c>
      <c r="AP58" s="1409" t="n">
        <v>3613.96</v>
      </c>
      <c r="AQ58" s="31">
        <f>AP58/BQ58-1</f>
        <v/>
      </c>
      <c r="AR58" s="1409">
        <f>T58+V58+X58+Z58+AB58+AD58+AF58+AH58+AJ58+AL58+AN58+AP58</f>
      </c>
      <c r="AS58" s="31">
        <f>AR58/(AU58+AW58+AY58+BA58+BC58+BE58+BG58+BI58+BK58+BM58+BO58+BQ58)-1</f>
        <v/>
      </c>
      <c r="AT58" s="1933" t="n"/>
      <c r="AU58" s="1409" t="n">
        <v>2832.66</v>
      </c>
      <c r="AV58" s="31" t="n"/>
      <c r="AW58" s="1409" t="n">
        <v>2459.06</v>
      </c>
      <c r="AX58" s="31" t="n"/>
      <c r="AY58" s="1409" t="n">
        <v>2315.95</v>
      </c>
      <c r="AZ58" s="31" t="n"/>
      <c r="BA58" s="1409" t="n">
        <v>3417.02</v>
      </c>
      <c r="BB58" s="31" t="n"/>
      <c r="BC58" s="1416" t="n">
        <v>3270.5</v>
      </c>
      <c r="BD58" s="31" t="n"/>
      <c r="BE58" s="1416" t="n">
        <v>3231.23</v>
      </c>
      <c r="BF58" s="31" t="n"/>
      <c r="BG58" s="1416" t="n">
        <v>3533.5</v>
      </c>
      <c r="BH58" s="31" t="n"/>
      <c r="BI58" s="1416" t="n">
        <v>3628.63</v>
      </c>
      <c r="BJ58" s="31" t="n"/>
      <c r="BK58" s="1416" t="n">
        <v>3516.31</v>
      </c>
      <c r="BL58" s="31" t="n"/>
      <c r="BM58" s="1416" t="n">
        <v>3457.09</v>
      </c>
      <c r="BN58" s="32" t="n"/>
      <c r="BO58" s="1416" t="n">
        <v>3318.93</v>
      </c>
      <c r="BP58" s="32" t="n"/>
      <c r="BQ58" s="1416" t="n">
        <v>3332.6</v>
      </c>
      <c r="BR58" s="32" t="n"/>
      <c r="BS58" s="1409">
        <f>AU58+AW58+AY58+BA58+BC58+BE58+BG58+BI58+BK58+BM58+BO58+BQ58</f>
        <v/>
      </c>
      <c r="BT58" s="31" t="n"/>
      <c r="BU58" s="1354" t="n"/>
      <c r="BV58" s="1355" t="n"/>
      <c r="BW58" s="1355" t="n"/>
      <c r="BX58" s="1355" t="n"/>
      <c r="BY58" s="1355" t="n"/>
      <c r="BZ58" s="1355" t="n"/>
      <c r="CA58" s="1355" t="n"/>
      <c r="CB58" s="1355" t="n"/>
      <c r="CC58" s="1355" t="n"/>
      <c r="CD58" s="1355" t="n"/>
      <c r="CE58" s="1355" t="n"/>
      <c r="CF58" s="1355" t="n"/>
      <c r="CG58" s="1355" t="n"/>
      <c r="CH58" s="1352" t="n"/>
    </row>
    <row r="59" ht="27" customHeight="1" s="21">
      <c r="A59" s="1977" t="n"/>
      <c r="B59" s="1931" t="inlineStr">
        <is>
          <t>其中城市内客运量    （万人次）</t>
        </is>
      </c>
      <c r="C59" s="1409" t="n">
        <v>489.22</v>
      </c>
      <c r="D59" s="31">
        <f>C59/T59-1</f>
        <v/>
      </c>
      <c r="E59" s="1409" t="n">
        <v>492.87</v>
      </c>
      <c r="F59" s="31">
        <f>E59/V59-1</f>
        <v/>
      </c>
      <c r="G59" s="1409" t="n">
        <v>448.15</v>
      </c>
      <c r="H59" s="31">
        <f>G59/X59-1</f>
        <v/>
      </c>
      <c r="I59" s="1409" t="n">
        <v>445.82</v>
      </c>
      <c r="J59" s="31">
        <f>I59/Z59-1</f>
        <v/>
      </c>
      <c r="K59" s="1409" t="n">
        <v>465.07</v>
      </c>
      <c r="L59" s="31">
        <f>K59/AB59-1</f>
      </c>
      <c r="M59" s="1409" t="n">
        <v>447.63</v>
      </c>
      <c r="N59" s="31">
        <f>M59/AD59-1</f>
      </c>
      <c r="O59" s="1409" t="n">
        <v>453.08</v>
      </c>
      <c r="P59" s="31">
        <f>O59/AF59-1</f>
      </c>
      <c r="Q59" s="1409">
        <f>C59+E59+G59+I59+K59+M59+O59</f>
      </c>
      <c r="R59" s="102">
        <f>Q59/SUM(T59+V59+X59+Z59+AB59+AD59+AF59)-1</f>
      </c>
      <c r="S59" s="1409">
        <f>T59+V59+X59+Z59+AB59+AD59</f>
        <v/>
      </c>
      <c r="T59" s="1409" t="n">
        <v>526.13</v>
      </c>
      <c r="U59" s="31">
        <f>T59/AU59-1</f>
        <v/>
      </c>
      <c r="V59" s="1409" t="n">
        <v>492.24</v>
      </c>
      <c r="W59" s="31">
        <f>V59/AW59-1</f>
        <v/>
      </c>
      <c r="X59" s="1409" t="n">
        <v>496.19</v>
      </c>
      <c r="Y59" s="31">
        <f>X59/AY59-1</f>
        <v/>
      </c>
      <c r="Z59" s="1409" t="n">
        <v>480.64</v>
      </c>
      <c r="AA59" s="31">
        <f>Z59/BA59-1</f>
        <v/>
      </c>
      <c r="AB59" s="1409" t="n">
        <v>475.47</v>
      </c>
      <c r="AC59" s="31">
        <f>AB59/BC59-1</f>
        <v/>
      </c>
      <c r="AD59" s="1409" t="n">
        <v>477.83</v>
      </c>
      <c r="AE59" s="31">
        <f>AD59/BE59-1</f>
        <v/>
      </c>
      <c r="AF59" s="1409" t="n">
        <v>490</v>
      </c>
      <c r="AG59" s="31">
        <f>AF59/BG59-1</f>
        <v/>
      </c>
      <c r="AH59" s="1409" t="n">
        <v>495.66</v>
      </c>
      <c r="AI59" s="31">
        <f>AH59/BI59-1</f>
        <v/>
      </c>
      <c r="AJ59" s="1409" t="n">
        <v>472.16</v>
      </c>
      <c r="AK59" s="31">
        <f>AJ59/BK59-1</f>
        <v/>
      </c>
      <c r="AL59" s="1409" t="n">
        <v>480.29</v>
      </c>
      <c r="AM59" s="31">
        <f>AL59/BM59-1</f>
        <v/>
      </c>
      <c r="AN59" s="1409" t="n">
        <v>464.09</v>
      </c>
      <c r="AO59" s="31">
        <f>AN59/BO59-1</f>
        <v/>
      </c>
      <c r="AP59" s="1409" t="n">
        <v>469.59</v>
      </c>
      <c r="AQ59" s="31">
        <f>AP59/BQ59-1</f>
        <v/>
      </c>
      <c r="AR59" s="1409">
        <f>T59+V59+X59+Z59+AB59+AD59+AF59+AH59+AJ59+AL59+AN59+AP59</f>
      </c>
      <c r="AS59" s="31">
        <f>AR59/(AU59+AW59+AY59+BA59+BC59+BE59+BG59+BI59+BK59+BM59+BO59+BQ59)-1</f>
        <v/>
      </c>
      <c r="AT59" s="1933" t="n"/>
      <c r="AU59" s="1409" t="n">
        <v>562.01</v>
      </c>
      <c r="AV59" s="31" t="n"/>
      <c r="AW59" s="1409" t="n">
        <v>521.3099999999999</v>
      </c>
      <c r="AX59" s="31" t="n"/>
      <c r="AY59" s="1409" t="n">
        <v>503.11</v>
      </c>
      <c r="AZ59" s="31" t="n"/>
      <c r="BA59" s="1409" t="n">
        <v>529.66</v>
      </c>
      <c r="BB59" s="31" t="n"/>
      <c r="BC59" s="1416" t="n">
        <v>496.04</v>
      </c>
      <c r="BD59" s="31" t="n"/>
      <c r="BE59" s="1416" t="n">
        <v>491.61</v>
      </c>
      <c r="BF59" s="31" t="n"/>
      <c r="BG59" s="1416" t="n">
        <v>508.83</v>
      </c>
      <c r="BH59" s="31" t="n"/>
      <c r="BI59" s="1416" t="n">
        <v>515.09</v>
      </c>
      <c r="BJ59" s="31" t="n"/>
      <c r="BK59" s="1416" t="n">
        <v>489.52</v>
      </c>
      <c r="BL59" s="31" t="n"/>
      <c r="BM59" s="1416" t="n">
        <v>468.32</v>
      </c>
      <c r="BN59" s="32" t="n"/>
      <c r="BO59" s="1416" t="n">
        <v>446.53</v>
      </c>
      <c r="BP59" s="32" t="n"/>
      <c r="BQ59" s="1416" t="n">
        <v>462.65</v>
      </c>
      <c r="BR59" s="32" t="n"/>
      <c r="BS59" s="1409">
        <f>AU59+AW59+AY59+BA59+BC59+BE59+BG59+BI59+BK59+BM59+BO59+BQ59</f>
        <v/>
      </c>
      <c r="BT59" s="31" t="n"/>
      <c r="BU59" s="1354" t="n"/>
      <c r="BV59" s="1291" t="n"/>
      <c r="BW59" s="1291" t="n"/>
      <c r="BX59" s="1291" t="n"/>
      <c r="BY59" s="1291" t="n"/>
      <c r="BZ59" s="1291" t="n"/>
      <c r="CA59" s="1291" t="n"/>
      <c r="CB59" s="1291" t="n"/>
      <c r="CC59" s="1291" t="n"/>
      <c r="CD59" s="1291" t="n"/>
      <c r="CE59" s="1291" t="n"/>
      <c r="CF59" s="1291" t="n"/>
      <c r="CG59" s="1291" t="n"/>
      <c r="CH59" s="1352" t="n"/>
    </row>
    <row r="60" ht="27" customHeight="1" s="21">
      <c r="A60" s="1954" t="n"/>
      <c r="B60" s="1931" t="inlineStr">
        <is>
          <t>其中城市内旅客周转量  (万人公里)</t>
        </is>
      </c>
      <c r="C60" s="1409" t="n">
        <v>2255.3</v>
      </c>
      <c r="D60" s="31">
        <f>C60/T60-1</f>
        <v/>
      </c>
      <c r="E60" s="1409" t="n">
        <v>2272.13</v>
      </c>
      <c r="F60" s="31">
        <f>E60/V60-1</f>
        <v/>
      </c>
      <c r="G60" s="1409" t="n">
        <v>2065.97</v>
      </c>
      <c r="H60" s="31">
        <f>G60/X60-1</f>
        <v/>
      </c>
      <c r="I60" s="1409" t="n">
        <v>2055.23</v>
      </c>
      <c r="J60" s="31">
        <f>I60/Z60-1</f>
        <v/>
      </c>
      <c r="K60" s="1409" t="n">
        <v>2143.97</v>
      </c>
      <c r="L60" s="31">
        <f>K60/AB60-1</f>
      </c>
      <c r="M60" s="1409" t="n">
        <v>2063.57</v>
      </c>
      <c r="N60" s="31">
        <f>M60/AD60-1</f>
      </c>
      <c r="O60" s="1409" t="n">
        <v>2088.7</v>
      </c>
      <c r="P60" s="31">
        <f>O60/AF60-1</f>
      </c>
      <c r="Q60" s="1409">
        <f>C60+E60+G60+I60+K60+M60+O60</f>
      </c>
      <c r="R60" s="102">
        <f>Q60/SUM(T60+V60+X60+Z60+AB60+AD60+AF60)-1</f>
      </c>
      <c r="S60" s="1409">
        <f>T60+V60+X60+Z60+AB60+AD60</f>
        <v/>
      </c>
      <c r="T60" s="1409" t="n">
        <v>2541.21</v>
      </c>
      <c r="U60" s="31">
        <f>T60/AU60-1</f>
        <v/>
      </c>
      <c r="V60" s="1409" t="n">
        <v>2269.23</v>
      </c>
      <c r="W60" s="31">
        <f>V60/AW60-1</f>
        <v/>
      </c>
      <c r="X60" s="1409" t="n">
        <v>2287.44</v>
      </c>
      <c r="Y60" s="31">
        <f>X60/AY60-1</f>
        <v/>
      </c>
      <c r="Z60" s="1409" t="n">
        <v>2215.75</v>
      </c>
      <c r="AA60" s="31">
        <f>Z60/BA60-1</f>
        <v/>
      </c>
      <c r="AB60" s="1409" t="n">
        <v>2191.92</v>
      </c>
      <c r="AC60" s="31">
        <f>AB60/BC60-1</f>
        <v/>
      </c>
      <c r="AD60" s="1409" t="n">
        <v>2202.8</v>
      </c>
      <c r="AE60" s="31">
        <f>AD60/BE60-1</f>
        <v/>
      </c>
      <c r="AF60" s="1409" t="n">
        <v>2258.9</v>
      </c>
      <c r="AG60" s="31">
        <f>AF60/BG60-1</f>
        <v/>
      </c>
      <c r="AH60" s="1409" t="n">
        <v>2284.99</v>
      </c>
      <c r="AI60" s="31">
        <f>AH60/BI60-1</f>
        <v/>
      </c>
      <c r="AJ60" s="1409" t="n">
        <v>2176.66</v>
      </c>
      <c r="AK60" s="31">
        <f>AJ60/BK60-1</f>
        <v/>
      </c>
      <c r="AL60" s="1409" t="n">
        <v>2214.14</v>
      </c>
      <c r="AM60" s="31">
        <f>AL60/BM60-1</f>
        <v/>
      </c>
      <c r="AN60" s="1409" t="n">
        <v>2139.45</v>
      </c>
      <c r="AO60" s="31">
        <f>AN60/BO60-1</f>
        <v/>
      </c>
      <c r="AP60" s="1409" t="n">
        <v>2164.81</v>
      </c>
      <c r="AQ60" s="31">
        <f>AP60/BQ60-1</f>
        <v/>
      </c>
      <c r="AR60" s="1409">
        <f>T60+V60+X60+Z60+AB60+AD60+AF60+AH60+AJ60+AL60+AN60+AP60</f>
      </c>
      <c r="AS60" s="31">
        <f>AR60/(AU60+AW60+AY60+BA60+BC60+BE60+BG60+BI60+BK60+BM60+BO60+BQ60)-1</f>
        <v/>
      </c>
      <c r="AT60" s="1933" t="n"/>
      <c r="AU60" s="1409" t="n">
        <v>1955.79</v>
      </c>
      <c r="AV60" s="31" t="n"/>
      <c r="AW60" s="1409" t="n">
        <v>1683.83</v>
      </c>
      <c r="AX60" s="31" t="n"/>
      <c r="AY60" s="1409" t="n">
        <v>1569.7</v>
      </c>
      <c r="AZ60" s="31" t="n"/>
      <c r="BA60" s="1409" t="n">
        <v>2515.89</v>
      </c>
      <c r="BB60" s="31" t="n"/>
      <c r="BC60" s="1416" t="n">
        <v>2356.19</v>
      </c>
      <c r="BD60" s="31" t="n"/>
      <c r="BE60" s="1416" t="n">
        <v>2364.64</v>
      </c>
      <c r="BF60" s="31" t="n"/>
      <c r="BG60" s="1416" t="n">
        <v>2147.26</v>
      </c>
      <c r="BH60" s="31" t="n"/>
      <c r="BI60" s="1416" t="n">
        <v>2178.83</v>
      </c>
      <c r="BJ60" s="31" t="n"/>
      <c r="BK60" s="1416" t="n">
        <v>2070.67</v>
      </c>
      <c r="BL60" s="31" t="n"/>
      <c r="BM60" s="1416" t="n">
        <v>1980.99</v>
      </c>
      <c r="BN60" s="32" t="n"/>
      <c r="BO60" s="1416" t="n">
        <v>1875.43</v>
      </c>
      <c r="BP60" s="32" t="n"/>
      <c r="BQ60" s="1416" t="n">
        <v>1966.26</v>
      </c>
      <c r="BR60" s="32" t="n"/>
      <c r="BS60" s="1409">
        <f>AU60+AW60+AY60+BA60+BC60+BE60+BG60+BI60+BK60+BM60+BO60+BQ60</f>
        <v/>
      </c>
      <c r="BT60" s="31" t="n"/>
      <c r="BU60" s="1354" t="n"/>
      <c r="BV60" s="1291" t="n"/>
      <c r="BW60" s="1291" t="n"/>
      <c r="BX60" s="1291" t="n"/>
      <c r="BY60" s="1291" t="n"/>
      <c r="BZ60" s="1291" t="n"/>
      <c r="CA60" s="1291" t="n"/>
      <c r="CB60" s="1291" t="n"/>
      <c r="CC60" s="1291" t="n"/>
      <c r="CD60" s="1291" t="n"/>
      <c r="CE60" s="1291" t="n"/>
      <c r="CF60" s="1291" t="n"/>
      <c r="CG60" s="1291" t="n"/>
      <c r="CH60" s="1352" t="n"/>
    </row>
    <row r="61" ht="27" customFormat="1" customHeight="1" s="139">
      <c r="A61" s="1358" t="inlineStr">
        <is>
          <t>仙桃市</t>
        </is>
      </c>
      <c r="B61" s="1931" t="inlineStr">
        <is>
          <t>客运量              （万人次）</t>
        </is>
      </c>
      <c r="C61" s="1409" t="n">
        <v>71.64</v>
      </c>
      <c r="D61" s="31">
        <f>C61/T61-1</f>
        <v/>
      </c>
      <c r="E61" s="1409" t="n">
        <v>73.06</v>
      </c>
      <c r="F61" s="31">
        <f>E61/V61-1</f>
        <v/>
      </c>
      <c r="G61" s="1409" t="n">
        <v>71.54000000000001</v>
      </c>
      <c r="H61" s="31">
        <f>G61/X61-1</f>
        <v/>
      </c>
      <c r="I61" s="1409" t="n">
        <v>66.09999999999999</v>
      </c>
      <c r="J61" s="31">
        <f>I61/Z61-1</f>
        <v/>
      </c>
      <c r="K61" s="1409" t="n">
        <v>63.96</v>
      </c>
      <c r="L61" s="31">
        <f>K61/AB61-1</f>
      </c>
      <c r="M61" s="1409" t="n">
        <v>65.2</v>
      </c>
      <c r="N61" s="31">
        <f>M61/AD61-1</f>
      </c>
      <c r="O61" s="1409" t="n">
        <v>66.84</v>
      </c>
      <c r="P61" s="31">
        <f>O61/AF61-1</f>
      </c>
      <c r="Q61" s="2016">
        <f>C61+E61+G61+I61+K61+M61+O61</f>
      </c>
      <c r="R61" s="102">
        <f>Q61/SUM(T61+V61+X61+Z61+AB61+AD61+AF61)-1</f>
      </c>
      <c r="S61" s="1409">
        <f>T61+V61+X61+Z61+AB61+AD61</f>
        <v/>
      </c>
      <c r="T61" s="1409" t="n">
        <v>64</v>
      </c>
      <c r="U61" s="31">
        <f>T61/AU61-1</f>
        <v/>
      </c>
      <c r="V61" s="1409" t="n">
        <v>68</v>
      </c>
      <c r="W61" s="31">
        <f>V61/AW61-1</f>
        <v/>
      </c>
      <c r="X61" s="1409" t="n">
        <v>72</v>
      </c>
      <c r="Y61" s="31">
        <f>X61/AY61-1</f>
        <v/>
      </c>
      <c r="Z61" s="1409" t="n">
        <v>58</v>
      </c>
      <c r="AA61" s="31">
        <f>Z61/BA61-1</f>
        <v/>
      </c>
      <c r="AB61" s="1409" t="n">
        <v>56</v>
      </c>
      <c r="AC61" s="31">
        <f>AB61/BC61-1</f>
        <v/>
      </c>
      <c r="AD61" s="1409" t="n">
        <v>58</v>
      </c>
      <c r="AE61" s="31">
        <f>AD61/BE61-1</f>
        <v/>
      </c>
      <c r="AF61" s="1409" t="n">
        <v>62</v>
      </c>
      <c r="AG61" s="31">
        <f>AF61/BG61-1</f>
        <v/>
      </c>
      <c r="AH61" s="1409" t="n">
        <v>64</v>
      </c>
      <c r="AI61" s="31">
        <f>AH61/BI61-1</f>
        <v/>
      </c>
      <c r="AJ61" s="1409" t="n">
        <v>65.59999999999999</v>
      </c>
      <c r="AK61" s="31">
        <f>AJ61/BK61-1</f>
        <v/>
      </c>
      <c r="AL61" s="1409" t="n">
        <v>65.8</v>
      </c>
      <c r="AM61" s="31">
        <f>AL61/BM61-1</f>
        <v/>
      </c>
      <c r="AN61" s="1409" t="n">
        <v>64.40000000000001</v>
      </c>
      <c r="AO61" s="31">
        <f>AN61/BO61-1</f>
        <v/>
      </c>
      <c r="AP61" s="1409" t="n">
        <v>63.2</v>
      </c>
      <c r="AQ61" s="31">
        <f>AP61/BQ61-1</f>
        <v/>
      </c>
      <c r="AR61" s="1409">
        <f>T61+V61+X61+Z61+AB61+AD61+AF61+AH61+AJ61+AL61+AN61+AP61</f>
      </c>
      <c r="AS61" s="31">
        <f>AR61/(AU61+AW61+AY61+BA61+BC61+BE61+BG61+BI61+BK61+BM61+BO61+BQ61)-1</f>
        <v/>
      </c>
      <c r="AT61" s="1932" t="n"/>
      <c r="AU61" s="1915" t="n">
        <v>91.7</v>
      </c>
      <c r="AV61" s="32">
        <f>AU61/BV61-1</f>
        <v/>
      </c>
      <c r="AW61" s="1915" t="n">
        <v>80.09999999999999</v>
      </c>
      <c r="AX61" s="32">
        <f>AW61/BW61-1</f>
        <v/>
      </c>
      <c r="AY61" s="1915" t="n">
        <v>73.92</v>
      </c>
      <c r="AZ61" s="32">
        <f>AY61/BX61-1</f>
        <v/>
      </c>
      <c r="BA61" s="1915" t="n">
        <v>66.67</v>
      </c>
      <c r="BB61" s="32">
        <f>BA61/BY61-1</f>
        <v/>
      </c>
      <c r="BC61" s="1935" t="n">
        <v>62</v>
      </c>
      <c r="BD61" s="32">
        <f>BC61/BZ61-1</f>
        <v/>
      </c>
      <c r="BE61" s="1935" t="n">
        <v>62.22</v>
      </c>
      <c r="BF61" s="32">
        <f>BE61/CA61-1</f>
        <v/>
      </c>
      <c r="BG61" s="1935" t="n">
        <v>66.43000000000001</v>
      </c>
      <c r="BH61" s="32">
        <f>BG61/CB61-1</f>
        <v/>
      </c>
      <c r="BI61" s="1935" t="n">
        <v>73.48</v>
      </c>
      <c r="BJ61" s="32">
        <f>BI61/CC61-1</f>
        <v/>
      </c>
      <c r="BK61" s="1935" t="n">
        <v>66.43000000000001</v>
      </c>
      <c r="BL61" s="32">
        <f>BK61/CD61-1</f>
        <v/>
      </c>
      <c r="BM61" s="1935" t="n">
        <v>73.06999999999999</v>
      </c>
      <c r="BN61" s="32">
        <f>BM61/CE61-1</f>
        <v/>
      </c>
      <c r="BO61" s="1935" t="n">
        <v>64</v>
      </c>
      <c r="BP61" s="32">
        <f>BO61/CF61-1</f>
        <v/>
      </c>
      <c r="BQ61" s="1935" t="n">
        <v>62</v>
      </c>
      <c r="BR61" s="32">
        <f>BQ61/CG61-1</f>
        <v/>
      </c>
      <c r="BS61" s="1915">
        <f>AU61+AW61+AY61+BA61+BC61+BE61+BG61+BI61+BK61+BM61+BO61+BQ61</f>
        <v/>
      </c>
      <c r="BT61" s="32">
        <f>BS61/CH61-1</f>
        <v/>
      </c>
      <c r="BU61" s="1353" t="n"/>
      <c r="BV61" s="1919" t="n">
        <v>104</v>
      </c>
      <c r="BW61" s="1919" t="n">
        <v>109</v>
      </c>
      <c r="BX61" s="1919" t="n">
        <v>123</v>
      </c>
      <c r="BY61" s="1919" t="n">
        <v>121.6</v>
      </c>
      <c r="BZ61" s="1919" t="n">
        <v>114.3</v>
      </c>
      <c r="CA61" s="1919" t="n">
        <v>105.5</v>
      </c>
      <c r="CB61" s="1919" t="n">
        <v>99.3</v>
      </c>
      <c r="CC61" s="1919" t="n">
        <v>98.59999999999999</v>
      </c>
      <c r="CD61" s="1919" t="n">
        <v>106.6</v>
      </c>
      <c r="CE61" s="1919" t="n">
        <v>107.3</v>
      </c>
      <c r="CF61" s="1919" t="n">
        <v>99.2</v>
      </c>
      <c r="CG61" s="1919" t="n">
        <v>93</v>
      </c>
      <c r="CH61" s="1915">
        <f>BV61+BW61+BX61+BY61+BZ61+CA61+CB61+CC61+CD61+CE61+CF61+CG61</f>
        <v/>
      </c>
    </row>
    <row r="62" ht="27" customHeight="1" s="21">
      <c r="A62" s="1977" t="n"/>
      <c r="B62" s="1931" t="inlineStr">
        <is>
          <t>旅客周转量          （万人公里）</t>
        </is>
      </c>
      <c r="C62" s="1409" t="n">
        <v>351.04</v>
      </c>
      <c r="D62" s="31">
        <f>C62/T62-1</f>
        <v/>
      </c>
      <c r="E62" s="1409" t="n">
        <v>460.28</v>
      </c>
      <c r="F62" s="31">
        <f>E62/V62-1</f>
        <v/>
      </c>
      <c r="G62" s="1409" t="n">
        <v>441.4</v>
      </c>
      <c r="H62" s="31">
        <f>G62/X62-1</f>
        <v/>
      </c>
      <c r="I62" s="1409" t="n">
        <v>393.3</v>
      </c>
      <c r="J62" s="31">
        <f>I62/Z62-1</f>
        <v/>
      </c>
      <c r="K62" s="1409" t="n">
        <v>385.68</v>
      </c>
      <c r="L62" s="31">
        <f>K62/AB62-1</f>
      </c>
      <c r="M62" s="1409" t="n">
        <v>394.46</v>
      </c>
      <c r="N62" s="31">
        <f>M62/AD62-1</f>
      </c>
      <c r="O62" s="1409" t="n">
        <v>407.72</v>
      </c>
      <c r="P62" s="31">
        <f>O62/AF62-1</f>
      </c>
      <c r="Q62" s="1409">
        <f>C62+E62+G62+I62+K62+M62+O62</f>
      </c>
      <c r="R62" s="102">
        <f>Q62/SUM(T62+V62+X62+Z62+AB62+AD62+AF62)-1</f>
      </c>
      <c r="S62" s="1409">
        <f>T62+V62+X62+Z62+AB62+AD62</f>
        <v/>
      </c>
      <c r="T62" s="1409" t="n">
        <v>243.2</v>
      </c>
      <c r="U62" s="31">
        <f>T62/AU62-1</f>
        <v/>
      </c>
      <c r="V62" s="1409" t="n">
        <v>258.4</v>
      </c>
      <c r="W62" s="31">
        <f>V62/AW62-1</f>
        <v/>
      </c>
      <c r="X62" s="1409" t="n">
        <v>273.6</v>
      </c>
      <c r="Y62" s="31">
        <f>X62/AY62-1</f>
        <v/>
      </c>
      <c r="Z62" s="1409" t="n">
        <v>220.4</v>
      </c>
      <c r="AA62" s="31">
        <f>Z62/BA62-1</f>
        <v/>
      </c>
      <c r="AB62" s="1409" t="n">
        <v>212.8</v>
      </c>
      <c r="AC62" s="31">
        <f>AB62/BC62-1</f>
        <v/>
      </c>
      <c r="AD62" s="1409" t="n">
        <v>220.4</v>
      </c>
      <c r="AE62" s="31">
        <f>AD62/BE62-1</f>
        <v/>
      </c>
      <c r="AF62" s="1409" t="n">
        <v>235.6</v>
      </c>
      <c r="AG62" s="31">
        <f>AF62/BG62-1</f>
        <v/>
      </c>
      <c r="AH62" s="1409" t="n">
        <v>243.2</v>
      </c>
      <c r="AI62" s="31">
        <f>AH62/BI62-1</f>
        <v/>
      </c>
      <c r="AJ62" s="1409" t="n">
        <v>249.28</v>
      </c>
      <c r="AK62" s="31">
        <f>AJ62/BK62-1</f>
        <v/>
      </c>
      <c r="AL62" s="1409" t="n">
        <v>250.04</v>
      </c>
      <c r="AM62" s="31">
        <f>AL62/BM62-1</f>
        <v/>
      </c>
      <c r="AN62" s="1409" t="n">
        <v>244.72</v>
      </c>
      <c r="AO62" s="31">
        <f>AN62/BO62-1</f>
        <v/>
      </c>
      <c r="AP62" s="1409" t="n">
        <v>240.16</v>
      </c>
      <c r="AQ62" s="31">
        <f>AP62/BQ62-1</f>
        <v/>
      </c>
      <c r="AR62" s="1409">
        <f>T62+V62+X62+Z62+AB62+AD62+AF62+AH62+AJ62+AL62+AN62+AP62</f>
      </c>
      <c r="AS62" s="31">
        <f>AR62/(AU62+AW62+AY62+BA62+BC62+BE62+BG62+BI62+BK62+BM62+BO62+BQ62)-1</f>
        <v/>
      </c>
      <c r="AT62" s="1933" t="n"/>
      <c r="AU62" s="1409" t="n">
        <v>476.84</v>
      </c>
      <c r="AV62" s="31" t="n"/>
      <c r="AW62" s="1409" t="n">
        <v>416.52</v>
      </c>
      <c r="AX62" s="31" t="n"/>
      <c r="AY62" s="1409" t="n">
        <v>280.9</v>
      </c>
      <c r="AZ62" s="31" t="n"/>
      <c r="BA62" s="1409" t="n">
        <v>253.35</v>
      </c>
      <c r="BB62" s="31" t="n"/>
      <c r="BC62" s="1416" t="n">
        <v>235.6</v>
      </c>
      <c r="BD62" s="31" t="n"/>
      <c r="BE62" s="1416" t="n">
        <v>236.44</v>
      </c>
      <c r="BF62" s="31" t="n"/>
      <c r="BG62" s="1416" t="n">
        <v>252.43</v>
      </c>
      <c r="BH62" s="31" t="n"/>
      <c r="BI62" s="1416" t="n">
        <v>279.22</v>
      </c>
      <c r="BJ62" s="31" t="n"/>
      <c r="BK62" s="1416" t="n">
        <v>252.43</v>
      </c>
      <c r="BL62" s="31" t="n"/>
      <c r="BM62" s="1416" t="n">
        <v>277.67</v>
      </c>
      <c r="BN62" s="32" t="n"/>
      <c r="BO62" s="1416" t="n">
        <v>243.2</v>
      </c>
      <c r="BP62" s="32" t="n"/>
      <c r="BQ62" s="1416" t="n">
        <v>235.6</v>
      </c>
      <c r="BR62" s="32" t="n"/>
      <c r="BS62" s="1409">
        <f>AU62+AW62+AY62+BA62+BC62+BE62+BG62+BI62+BK62+BM62+BO62+BQ62</f>
        <v/>
      </c>
      <c r="BT62" s="31" t="n"/>
      <c r="BU62" s="1354" t="n"/>
      <c r="BV62" s="1355" t="n"/>
      <c r="BW62" s="1355" t="n"/>
      <c r="BX62" s="1355" t="n"/>
      <c r="BY62" s="1355" t="n"/>
      <c r="BZ62" s="1355" t="n"/>
      <c r="CA62" s="1355" t="n"/>
      <c r="CB62" s="1355" t="n"/>
      <c r="CC62" s="1355" t="n"/>
      <c r="CD62" s="1355" t="n"/>
      <c r="CE62" s="1355" t="n"/>
      <c r="CF62" s="1355" t="n"/>
      <c r="CG62" s="1355" t="n"/>
      <c r="CH62" s="1352" t="n"/>
    </row>
    <row r="63" ht="26.7" customHeight="1" s="21">
      <c r="A63" s="1977" t="n"/>
      <c r="B63" s="1931" t="inlineStr">
        <is>
          <t>其中城市内客运量    （万人次）</t>
        </is>
      </c>
      <c r="C63" s="1409" t="n">
        <v>64.67</v>
      </c>
      <c r="D63" s="31">
        <f>C63/T63-1</f>
        <v/>
      </c>
      <c r="E63" s="1409" t="n">
        <v>65.76000000000001</v>
      </c>
      <c r="F63" s="31">
        <f>E63/V63-1</f>
        <v/>
      </c>
      <c r="G63" s="1409" t="n">
        <v>64.39</v>
      </c>
      <c r="H63" s="31">
        <f>G63/X63-1</f>
        <v/>
      </c>
      <c r="I63" s="1409" t="n">
        <v>59.48</v>
      </c>
      <c r="J63" s="31">
        <f>I63/Z63-1</f>
        <v/>
      </c>
      <c r="K63" s="1409" t="n">
        <v>57.56</v>
      </c>
      <c r="L63" s="31">
        <f>K63/AB63-1</f>
      </c>
      <c r="M63" s="1409" t="n">
        <v>58.72</v>
      </c>
      <c r="N63" s="31">
        <f>M63/AD63-1</f>
      </c>
      <c r="O63" s="1409" t="n">
        <v>60.16</v>
      </c>
      <c r="P63" s="31">
        <f>O63/AF63-1</f>
      </c>
      <c r="Q63" s="1409">
        <f>C63+E63+G63+I63+K63+M63+O63</f>
      </c>
      <c r="R63" s="102">
        <f>Q63/SUM(T63+V63+X63+Z63+AB63+AD63+AF63)-1</f>
      </c>
      <c r="S63" s="1409">
        <f>T63+V63+X63+Z63+AB63+AD63</f>
        <v/>
      </c>
      <c r="T63" s="1409" t="n">
        <v>58</v>
      </c>
      <c r="U63" s="31">
        <f>T63/AU63-1</f>
        <v/>
      </c>
      <c r="V63" s="1409" t="n">
        <v>60</v>
      </c>
      <c r="W63" s="31">
        <f>V63/AW63-1</f>
        <v/>
      </c>
      <c r="X63" s="1409" t="n">
        <v>64</v>
      </c>
      <c r="Y63" s="31">
        <f>X63/AY63-1</f>
        <v/>
      </c>
      <c r="Z63" s="1409" t="n">
        <v>52</v>
      </c>
      <c r="AA63" s="31">
        <f>Z63/BA63-1</f>
        <v/>
      </c>
      <c r="AB63" s="1409" t="n">
        <v>50</v>
      </c>
      <c r="AC63" s="31">
        <f>AB63/BC63-1</f>
        <v/>
      </c>
      <c r="AD63" s="1409" t="n">
        <v>52</v>
      </c>
      <c r="AE63" s="31">
        <f>AD63/BE63-1</f>
        <v/>
      </c>
      <c r="AF63" s="1409" t="n">
        <v>55.8</v>
      </c>
      <c r="AG63" s="31">
        <f>AF63/BG63-1</f>
        <v/>
      </c>
      <c r="AH63" s="1409" t="n">
        <v>57.6</v>
      </c>
      <c r="AI63" s="31">
        <f>AH63/BI63-1</f>
        <v/>
      </c>
      <c r="AJ63" s="1409" t="n">
        <v>59</v>
      </c>
      <c r="AK63" s="31">
        <f>AJ63/BK63-1</f>
        <v/>
      </c>
      <c r="AL63" s="1409" t="n">
        <v>59.3</v>
      </c>
      <c r="AM63" s="31">
        <f>AL63/BM63-1</f>
        <v/>
      </c>
      <c r="AN63" s="1409" t="n">
        <v>58</v>
      </c>
      <c r="AO63" s="31">
        <f>AN63/BO63-1</f>
        <v/>
      </c>
      <c r="AP63" s="1409" t="n">
        <v>56.9</v>
      </c>
      <c r="AQ63" s="31">
        <f>AP63/BQ63-1</f>
        <v/>
      </c>
      <c r="AR63" s="1409">
        <f>T63+V63+X63+Z63+AB63+AD63+AF63+AH63+AJ63+AL63+AN63+AP63</f>
      </c>
      <c r="AS63" s="31">
        <f>AR63/(AU63+AW63+AY63+BA63+BC63+BE63+BG63+BI63+BK63+BM63+BO63+BQ63)-1</f>
        <v/>
      </c>
      <c r="AT63" s="1933" t="n"/>
      <c r="AU63" s="1409" t="n">
        <v>81.2</v>
      </c>
      <c r="AV63" s="31" t="n"/>
      <c r="AW63" s="1409" t="n">
        <v>71.5</v>
      </c>
      <c r="AX63" s="31" t="n"/>
      <c r="AY63" s="1409" t="n">
        <v>66.77</v>
      </c>
      <c r="AZ63" s="31" t="n"/>
      <c r="BA63" s="1409" t="n">
        <v>60</v>
      </c>
      <c r="BB63" s="31" t="n"/>
      <c r="BC63" s="1416" t="n">
        <v>55.59</v>
      </c>
      <c r="BD63" s="31" t="n"/>
      <c r="BE63" s="1416" t="n">
        <v>55.56</v>
      </c>
      <c r="BF63" s="31" t="n"/>
      <c r="BG63" s="1416" t="n">
        <v>59.79</v>
      </c>
      <c r="BH63" s="31" t="n"/>
      <c r="BI63" s="1416" t="n">
        <v>66.59</v>
      </c>
      <c r="BJ63" s="31" t="n"/>
      <c r="BK63" s="1416" t="n">
        <v>60</v>
      </c>
      <c r="BL63" s="31" t="n"/>
      <c r="BM63" s="1416" t="n">
        <v>65.31999999999999</v>
      </c>
      <c r="BN63" s="32" t="n"/>
      <c r="BO63" s="1416" t="n">
        <v>58</v>
      </c>
      <c r="BP63" s="32" t="n"/>
      <c r="BQ63" s="1416" t="n">
        <v>56</v>
      </c>
      <c r="BR63" s="32" t="n"/>
      <c r="BS63" s="1409">
        <f>AU63+AW63+AY63+BA63+BC63+BE63+BG63+BI63+BK63+BM63+BO63+BQ63</f>
        <v/>
      </c>
      <c r="BT63" s="31" t="n"/>
      <c r="BU63" s="1354" t="n"/>
      <c r="BV63" s="1291" t="n"/>
      <c r="BW63" s="1291" t="n"/>
      <c r="BX63" s="1291" t="n"/>
      <c r="BY63" s="1291" t="n"/>
      <c r="BZ63" s="1291" t="n"/>
      <c r="CA63" s="1291" t="n"/>
      <c r="CB63" s="1291" t="n"/>
      <c r="CC63" s="1291" t="n"/>
      <c r="CD63" s="1291" t="n"/>
      <c r="CE63" s="1291" t="n"/>
      <c r="CF63" s="1291" t="n"/>
      <c r="CG63" s="1291" t="n"/>
      <c r="CH63" s="1352" t="n"/>
    </row>
    <row r="64" ht="27" customHeight="1" s="21">
      <c r="A64" s="1954" t="n"/>
      <c r="B64" s="1931" t="inlineStr">
        <is>
          <t>其中城市内旅客周转量  (万人公里)</t>
        </is>
      </c>
      <c r="C64" s="1409" t="n">
        <v>261.27</v>
      </c>
      <c r="D64" s="31">
        <f>C64/T64-1</f>
        <v/>
      </c>
      <c r="E64" s="1409" t="n">
        <v>361.68</v>
      </c>
      <c r="F64" s="31">
        <f>E64/V64-1</f>
        <v/>
      </c>
      <c r="G64" s="1409" t="n">
        <v>347.06</v>
      </c>
      <c r="H64" s="31">
        <f>G64/X64-1</f>
        <v/>
      </c>
      <c r="I64" s="1409" t="n">
        <v>314.65</v>
      </c>
      <c r="J64" s="31">
        <f>I64/Z64-1</f>
        <v/>
      </c>
      <c r="K64" s="1409" t="n">
        <v>309.67</v>
      </c>
      <c r="L64" s="31">
        <f>K64/AB64-1</f>
      </c>
      <c r="M64" s="1409" t="n">
        <v>316.5</v>
      </c>
      <c r="N64" s="31">
        <f>M64/AD64-1</f>
      </c>
      <c r="O64" s="1409" t="n">
        <v>326.07</v>
      </c>
      <c r="P64" s="31">
        <f>O64/AF64-1</f>
      </c>
      <c r="Q64" s="1409">
        <f>C64+E64+G64+I64+K64+M64+O64</f>
      </c>
      <c r="R64" s="102">
        <f>Q64/SUM(T64+V64+X64+Z64+AB64+AD64+AF64)-1</f>
      </c>
      <c r="S64" s="1409">
        <f>T64+V64+X64+Z64+AB64+AD64</f>
        <v/>
      </c>
      <c r="T64" s="1409" t="n">
        <v>197.2</v>
      </c>
      <c r="U64" s="31">
        <f>T64/AU64-1</f>
        <v/>
      </c>
      <c r="V64" s="1409" t="n">
        <v>204</v>
      </c>
      <c r="W64" s="31">
        <f>V64/AW64-1</f>
        <v/>
      </c>
      <c r="X64" s="1409" t="n">
        <v>217.6</v>
      </c>
      <c r="Y64" s="31">
        <f>X64/AY64-1</f>
        <v/>
      </c>
      <c r="Z64" s="1409" t="n">
        <v>176.8</v>
      </c>
      <c r="AA64" s="31">
        <f>Z64/BA64-1</f>
        <v/>
      </c>
      <c r="AB64" s="1409" t="n">
        <v>170</v>
      </c>
      <c r="AC64" s="31">
        <f>AB64/BC64-1</f>
        <v/>
      </c>
      <c r="AD64" s="1409" t="n">
        <v>176.8</v>
      </c>
      <c r="AE64" s="31">
        <f>AD64/BE64-1</f>
        <v/>
      </c>
      <c r="AF64" s="1409" t="n">
        <v>189.72</v>
      </c>
      <c r="AG64" s="31">
        <f>AF64/BG64-1</f>
        <v/>
      </c>
      <c r="AH64" s="1409" t="n">
        <v>195.84</v>
      </c>
      <c r="AI64" s="31">
        <f>AH64/BI64-1</f>
        <v/>
      </c>
      <c r="AJ64" s="1409" t="n">
        <v>200.6</v>
      </c>
      <c r="AK64" s="31">
        <f>AJ64/BK64-1</f>
        <v/>
      </c>
      <c r="AL64" s="1409" t="n">
        <v>201.62</v>
      </c>
      <c r="AM64" s="31">
        <f>AL64/BM64-1</f>
        <v/>
      </c>
      <c r="AN64" s="1409" t="n">
        <v>197.2</v>
      </c>
      <c r="AO64" s="31">
        <f>AN64/BO64-1</f>
        <v/>
      </c>
      <c r="AP64" s="1409" t="n">
        <v>193.46</v>
      </c>
      <c r="AQ64" s="31">
        <f>AP64/BQ64-1</f>
        <v/>
      </c>
      <c r="AR64" s="1409">
        <f>T64+V64+X64+Z64+AB64+AD64+AF64+AH64+AJ64+AL64+AN64+AP64</f>
      </c>
      <c r="AS64" s="31">
        <f>AR64/(AU64+AW64+AY64+BA64+BC64+BE64+BG64+BI64+BK64+BM64+BO64+BQ64)-1</f>
        <v/>
      </c>
      <c r="AT64" s="1933" t="n"/>
      <c r="AU64" s="1409" t="n">
        <v>381.64</v>
      </c>
      <c r="AV64" s="31" t="n"/>
      <c r="AW64" s="1409" t="n">
        <v>336.05</v>
      </c>
      <c r="AX64" s="31" t="n"/>
      <c r="AY64" s="1409" t="n">
        <v>227.02</v>
      </c>
      <c r="AZ64" s="31" t="n"/>
      <c r="BA64" s="1409" t="n">
        <v>204</v>
      </c>
      <c r="BB64" s="31" t="n"/>
      <c r="BC64" s="1416" t="n">
        <v>189.01</v>
      </c>
      <c r="BD64" s="31" t="n"/>
      <c r="BE64" s="1416" t="n">
        <v>188.9</v>
      </c>
      <c r="BF64" s="31" t="n"/>
      <c r="BG64" s="1416" t="n">
        <v>203.29</v>
      </c>
      <c r="BH64" s="31" t="n"/>
      <c r="BI64" s="1416" t="n">
        <v>226.41</v>
      </c>
      <c r="BJ64" s="31" t="n"/>
      <c r="BK64" s="1416" t="n">
        <v>204</v>
      </c>
      <c r="BL64" s="31" t="n"/>
      <c r="BM64" s="1416" t="n">
        <v>222.09</v>
      </c>
      <c r="BN64" s="32" t="n"/>
      <c r="BO64" s="1416" t="n">
        <v>197.2</v>
      </c>
      <c r="BP64" s="32" t="n"/>
      <c r="BQ64" s="1416" t="n">
        <v>190.4</v>
      </c>
      <c r="BR64" s="32" t="n"/>
      <c r="BS64" s="1409">
        <f>AU64+AW64+AY64+BA64+BC64+BE64+BG64+BI64+BK64+BM64+BO64+BQ64</f>
        <v/>
      </c>
      <c r="BT64" s="31" t="n"/>
      <c r="BU64" s="1354" t="n"/>
      <c r="BV64" s="1291" t="n"/>
      <c r="BW64" s="1291" t="n"/>
      <c r="BX64" s="1291" t="n"/>
      <c r="BY64" s="1291" t="n"/>
      <c r="BZ64" s="1291" t="n"/>
      <c r="CA64" s="1291" t="n"/>
      <c r="CB64" s="1291" t="n"/>
      <c r="CC64" s="1291" t="n"/>
      <c r="CD64" s="1291" t="n"/>
      <c r="CE64" s="1291" t="n"/>
      <c r="CF64" s="1291" t="n"/>
      <c r="CG64" s="1291" t="n"/>
      <c r="CH64" s="1352" t="n"/>
    </row>
    <row r="65" ht="27" customFormat="1" customHeight="1" s="137">
      <c r="A65" s="1358" t="inlineStr">
        <is>
          <t>潜江市</t>
        </is>
      </c>
      <c r="B65" s="1931" t="inlineStr">
        <is>
          <t>客运量              （万人次）</t>
        </is>
      </c>
      <c r="C65" s="1409" t="n">
        <v>99.20999999999999</v>
      </c>
      <c r="D65" s="31">
        <f>C65/T65-1</f>
        <v/>
      </c>
      <c r="E65" s="1409" t="n">
        <v>97.64</v>
      </c>
      <c r="F65" s="31">
        <f>E65/V65-1</f>
        <v/>
      </c>
      <c r="G65" s="1409" t="n">
        <v>91.45999999999999</v>
      </c>
      <c r="H65" s="31">
        <f>G65/X65-1</f>
        <v/>
      </c>
      <c r="I65" s="1409" t="n">
        <v>90.31999999999999</v>
      </c>
      <c r="J65" s="31">
        <f>I65/Z65-1</f>
        <v/>
      </c>
      <c r="K65" s="1409" t="n">
        <v>105.7</v>
      </c>
      <c r="L65" s="31">
        <f>K65/AB65-1</f>
      </c>
      <c r="M65" s="1409" t="n">
        <v>89.52</v>
      </c>
      <c r="N65" s="31">
        <f>M65/AD65-1</f>
      </c>
      <c r="O65" s="1409" t="n">
        <v>90.21</v>
      </c>
      <c r="P65" s="31">
        <f>O65/AF65-1</f>
      </c>
      <c r="Q65" s="2016">
        <f>C65+E65+G65+I65+K65+M65+O65</f>
      </c>
      <c r="R65" s="102">
        <f>Q65/SUM(T65+V65+X65+Z65+AB65+AD65+AF65)-1</f>
      </c>
      <c r="S65" s="1409">
        <f>T65+V65+X65+Z65+AB65+AD65</f>
        <v/>
      </c>
      <c r="T65" s="1409" t="n">
        <v>108.7</v>
      </c>
      <c r="U65" s="31">
        <f>T65/AU65-1</f>
        <v/>
      </c>
      <c r="V65" s="1409" t="n">
        <v>103.6</v>
      </c>
      <c r="W65" s="31">
        <f>V65/AW65-1</f>
        <v/>
      </c>
      <c r="X65" s="1409" t="n">
        <v>98.5</v>
      </c>
      <c r="Y65" s="31">
        <f>X65/AY65-1</f>
        <v/>
      </c>
      <c r="Z65" s="1409" t="n">
        <v>98.42</v>
      </c>
      <c r="AA65" s="31">
        <f>Z65/BA65-1</f>
        <v/>
      </c>
      <c r="AB65" s="1409" t="n">
        <v>120.34</v>
      </c>
      <c r="AC65" s="31">
        <f>AB65/BC65-1</f>
        <v/>
      </c>
      <c r="AD65" s="1409" t="n">
        <v>93.40000000000001</v>
      </c>
      <c r="AE65" s="31">
        <f>AD65/BE65-1</f>
        <v/>
      </c>
      <c r="AF65" s="1409" t="n">
        <v>95.7</v>
      </c>
      <c r="AG65" s="31">
        <f>AF65/BG65-1</f>
        <v/>
      </c>
      <c r="AH65" s="1409" t="n">
        <v>90.09999999999999</v>
      </c>
      <c r="AI65" s="31">
        <f>AH65/BI65-1</f>
        <v/>
      </c>
      <c r="AJ65" s="1409" t="n">
        <v>85.54000000000001</v>
      </c>
      <c r="AK65" s="31">
        <f>AJ65/BK65-1</f>
        <v/>
      </c>
      <c r="AL65" s="1409" t="n">
        <v>92.72</v>
      </c>
      <c r="AM65" s="31">
        <f>AL65/BM65-1</f>
        <v/>
      </c>
      <c r="AN65" s="1409" t="n">
        <v>87.23</v>
      </c>
      <c r="AO65" s="31">
        <f>AN65/BO65-1</f>
        <v/>
      </c>
      <c r="AP65" s="1409" t="n">
        <v>84.89</v>
      </c>
      <c r="AQ65" s="31">
        <f>AP65/BQ65-1</f>
        <v/>
      </c>
      <c r="AR65" s="1409">
        <f>T65+V65+X65+Z65+AB65+AD65+AF65+AH65+AJ65+AL65+AN65+AP65</f>
      </c>
      <c r="AS65" s="31">
        <f>AR65/(AU65+AW65+AY65+BA65+BC65+BE65+BG65+BI65+BK65+BM65+BO65+BQ65)-1</f>
        <v/>
      </c>
      <c r="AT65" s="1932" t="n"/>
      <c r="AU65" s="1915" t="n">
        <v>108.5</v>
      </c>
      <c r="AV65" s="32">
        <f>AU65/BV65-1</f>
        <v/>
      </c>
      <c r="AW65" s="1915" t="n">
        <v>106.6</v>
      </c>
      <c r="AX65" s="32">
        <f>AW65/BW65-1</f>
        <v/>
      </c>
      <c r="AY65" s="1915" t="n">
        <v>93.2</v>
      </c>
      <c r="AZ65" s="32">
        <f>AY65/BX65-1</f>
        <v/>
      </c>
      <c r="BA65" s="1915" t="n">
        <v>98.3</v>
      </c>
      <c r="BB65" s="32">
        <f>BA65/BY65-1</f>
        <v/>
      </c>
      <c r="BC65" s="1935" t="n">
        <v>124.7</v>
      </c>
      <c r="BD65" s="32">
        <f>BC65/BZ65-1</f>
        <v/>
      </c>
      <c r="BE65" s="1935" t="n">
        <v>92.59999999999999</v>
      </c>
      <c r="BF65" s="32">
        <f>BE65/CA65-1</f>
        <v/>
      </c>
      <c r="BG65" s="1935" t="n">
        <v>95.59999999999999</v>
      </c>
      <c r="BH65" s="32">
        <f>BG65/CB65-1</f>
        <v/>
      </c>
      <c r="BI65" s="1935" t="n">
        <v>85.5</v>
      </c>
      <c r="BJ65" s="32">
        <f>BI65/CC65-1</f>
        <v/>
      </c>
      <c r="BK65" s="1935" t="n">
        <v>84.5</v>
      </c>
      <c r="BL65" s="32">
        <f>BK65/CD65-1</f>
        <v/>
      </c>
      <c r="BM65" s="1935" t="n">
        <v>99.59999999999999</v>
      </c>
      <c r="BN65" s="32">
        <f>BM65/CE65-1</f>
        <v/>
      </c>
      <c r="BO65" s="1935" t="n">
        <v>88.7</v>
      </c>
      <c r="BP65" s="32">
        <f>BO65/CF65-1</f>
        <v/>
      </c>
      <c r="BQ65" s="1935" t="n">
        <v>89.3</v>
      </c>
      <c r="BR65" s="32">
        <f>BQ65/CG65-1</f>
        <v/>
      </c>
      <c r="BS65" s="1915">
        <f>AU65+AW65+AY65+BA65+BC65+BE65+BG65+BI65+BK65+BM65+BO65+BQ65</f>
        <v/>
      </c>
      <c r="BT65" s="32">
        <f>BS65/CH65-1</f>
        <v/>
      </c>
      <c r="BU65" s="1353" t="n"/>
      <c r="BV65" s="1919" t="n">
        <v>119.8</v>
      </c>
      <c r="BW65" s="1919" t="n">
        <v>112.3</v>
      </c>
      <c r="BX65" s="1919" t="n">
        <v>98.59999999999999</v>
      </c>
      <c r="BY65" s="1919" t="n">
        <v>94.7</v>
      </c>
      <c r="BZ65" s="1919" t="n">
        <v>114.1</v>
      </c>
      <c r="CA65" s="1919" t="n">
        <v>87.8</v>
      </c>
      <c r="CB65" s="1919" t="n">
        <v>91.90000000000001</v>
      </c>
      <c r="CC65" s="1919" t="n">
        <v>76.8</v>
      </c>
      <c r="CD65" s="1919" t="n">
        <v>81.59999999999999</v>
      </c>
      <c r="CE65" s="1919" t="n">
        <v>96.09999999999999</v>
      </c>
      <c r="CF65" s="1919" t="n">
        <v>84.59999999999999</v>
      </c>
      <c r="CG65" s="1919" t="n">
        <v>85.59999999999999</v>
      </c>
      <c r="CH65" s="1915">
        <f>BV65+BW65+BX65+BY65+BZ65+CA65+CB65+CC65+CD65+CE65+CF65+CG65</f>
        <v/>
      </c>
    </row>
    <row r="66" ht="27" customFormat="1" customHeight="1" s="138">
      <c r="A66" s="1977" t="n"/>
      <c r="B66" s="1931" t="inlineStr">
        <is>
          <t>旅客周转量          （万人公里）</t>
        </is>
      </c>
      <c r="C66" s="1409" t="n">
        <v>483.15</v>
      </c>
      <c r="D66" s="31">
        <f>C66/T66-1</f>
        <v/>
      </c>
      <c r="E66" s="1409" t="n">
        <v>475.51</v>
      </c>
      <c r="F66" s="31">
        <f>E66/V66-1</f>
        <v/>
      </c>
      <c r="G66" s="1409" t="n">
        <v>445.41</v>
      </c>
      <c r="H66" s="31">
        <f>G66/X66-1</f>
        <v/>
      </c>
      <c r="I66" s="1409" t="n">
        <v>439.86</v>
      </c>
      <c r="J66" s="31">
        <f>I66/Z66-1</f>
        <v/>
      </c>
      <c r="K66" s="1409" t="n">
        <v>514.76</v>
      </c>
      <c r="L66" s="31">
        <f>K66/AB66-1</f>
      </c>
      <c r="M66" s="1409" t="n">
        <v>435.96</v>
      </c>
      <c r="N66" s="31">
        <f>M66/AD66-1</f>
      </c>
      <c r="O66" s="1409" t="n">
        <v>439.32</v>
      </c>
      <c r="P66" s="31">
        <f>O66/AF66-1</f>
      </c>
      <c r="Q66" s="1409">
        <f>C66+E66+G66+I66+K66+M66+O66</f>
      </c>
      <c r="R66" s="102">
        <f>Q66/SUM(T66+V66+X66+Z66+AB66+AD66+AF66)-1</f>
      </c>
      <c r="S66" s="1409">
        <f>T66+V66+X66+Z66+AB66+AD66</f>
        <v/>
      </c>
      <c r="T66" s="1409" t="n">
        <v>630.46</v>
      </c>
      <c r="U66" s="31">
        <f>T66/AU66-1</f>
        <v/>
      </c>
      <c r="V66" s="1409" t="n">
        <v>600.88</v>
      </c>
      <c r="W66" s="31">
        <f>V66/AW66-1</f>
        <v/>
      </c>
      <c r="X66" s="1409" t="n">
        <v>571.3</v>
      </c>
      <c r="Y66" s="31">
        <f>X66/AY66-1</f>
        <v/>
      </c>
      <c r="Z66" s="1409" t="n">
        <v>570.84</v>
      </c>
      <c r="AA66" s="31">
        <f>Z66/BA66-1</f>
        <v/>
      </c>
      <c r="AB66" s="1409" t="n">
        <v>697.97</v>
      </c>
      <c r="AC66" s="31">
        <f>AB66/BC66-1</f>
        <v/>
      </c>
      <c r="AD66" s="1409" t="n">
        <v>541.72</v>
      </c>
      <c r="AE66" s="31">
        <f>AD66/BE66-1</f>
        <v/>
      </c>
      <c r="AF66" s="1409" t="n">
        <v>555.0599999999999</v>
      </c>
      <c r="AG66" s="31">
        <f>AF66/BG66-1</f>
        <v/>
      </c>
      <c r="AH66" s="1409" t="n">
        <v>463.11</v>
      </c>
      <c r="AI66" s="31">
        <f>AH66/BI66-1</f>
        <v/>
      </c>
      <c r="AJ66" s="1409" t="n">
        <v>439.68</v>
      </c>
      <c r="AK66" s="31">
        <f>AJ66/BK66-1</f>
        <v/>
      </c>
      <c r="AL66" s="1409" t="n">
        <v>476.58</v>
      </c>
      <c r="AM66" s="31">
        <f>AL66/BM66-1</f>
        <v/>
      </c>
      <c r="AN66" s="1409" t="n">
        <v>448.36</v>
      </c>
      <c r="AO66" s="31">
        <f>AN66/BO66-1</f>
        <v/>
      </c>
      <c r="AP66" s="1409" t="n">
        <v>436.33</v>
      </c>
      <c r="AQ66" s="31">
        <f>AP66/BQ66-1</f>
        <v/>
      </c>
      <c r="AR66" s="1409">
        <f>T66+V66+X66+Z66+AB66+AD66+AF66+AH66+AJ66+AL66+AN66+AP66</f>
      </c>
      <c r="AS66" s="31">
        <f>AR66/(AU66+AW66+AY66+BA66+BC66+BE66+BG66+BI66+BK66+BM66+BO66+BQ66)-1</f>
        <v/>
      </c>
      <c r="AT66" s="1933" t="n"/>
      <c r="AU66" s="1409" t="n">
        <v>629.3</v>
      </c>
      <c r="AV66" s="31" t="n"/>
      <c r="AW66" s="1409" t="n">
        <v>618.28</v>
      </c>
      <c r="AX66" s="31" t="n"/>
      <c r="AY66" s="1409" t="n">
        <v>540.5599999999999</v>
      </c>
      <c r="AZ66" s="31" t="n"/>
      <c r="BA66" s="1409" t="n">
        <v>570.14</v>
      </c>
      <c r="BB66" s="31" t="n"/>
      <c r="BC66" s="1416" t="n">
        <v>723.26</v>
      </c>
      <c r="BD66" s="31" t="n"/>
      <c r="BE66" s="1416" t="n">
        <v>537.08</v>
      </c>
      <c r="BF66" s="31" t="n"/>
      <c r="BG66" s="1416" t="n">
        <v>554.48</v>
      </c>
      <c r="BH66" s="31" t="n"/>
      <c r="BI66" s="1416" t="n">
        <v>495.9</v>
      </c>
      <c r="BJ66" s="31" t="n"/>
      <c r="BK66" s="1416" t="n">
        <v>490.1</v>
      </c>
      <c r="BL66" s="31" t="n"/>
      <c r="BM66" s="1416" t="n">
        <v>577.6799999999999</v>
      </c>
      <c r="BN66" s="32" t="n"/>
      <c r="BO66" s="1416" t="n">
        <v>514.46</v>
      </c>
      <c r="BP66" s="32" t="n"/>
      <c r="BQ66" s="1416" t="n">
        <v>517.9400000000001</v>
      </c>
      <c r="BR66" s="32" t="n"/>
      <c r="BS66" s="1409">
        <f>AU66+AW66+AY66+BA66+BC66+BE66+BG66+BI66+BK66+BM66+BO66+BQ66</f>
        <v/>
      </c>
      <c r="BT66" s="31" t="n"/>
      <c r="BU66" s="1354" t="n"/>
      <c r="BV66" s="1355" t="n"/>
      <c r="BW66" s="1355" t="n"/>
      <c r="BX66" s="1355" t="n"/>
      <c r="BY66" s="1355" t="n"/>
      <c r="BZ66" s="1355" t="n"/>
      <c r="CA66" s="1355" t="n"/>
      <c r="CB66" s="1355" t="n"/>
      <c r="CC66" s="1355" t="n"/>
      <c r="CD66" s="1355" t="n"/>
      <c r="CE66" s="1355" t="n"/>
      <c r="CF66" s="1355" t="n"/>
      <c r="CG66" s="1355" t="n"/>
      <c r="CH66" s="1352" t="n"/>
    </row>
    <row r="67" ht="27" customFormat="1" customHeight="1" s="138">
      <c r="A67" s="1977" t="n"/>
      <c r="B67" s="1931" t="inlineStr">
        <is>
          <t>其中城市内客运量    （万人次）</t>
        </is>
      </c>
      <c r="C67" s="1409" t="n">
        <v>89.34</v>
      </c>
      <c r="D67" s="31">
        <f>C67/T67-1</f>
        <v/>
      </c>
      <c r="E67" s="1409" t="n">
        <v>88.01000000000001</v>
      </c>
      <c r="F67" s="31">
        <f>E67/V67-1</f>
        <v/>
      </c>
      <c r="G67" s="1409" t="n">
        <v>82.20999999999999</v>
      </c>
      <c r="H67" s="31">
        <f>G67/X67-1</f>
        <v/>
      </c>
      <c r="I67" s="1409" t="n">
        <v>80.20999999999999</v>
      </c>
      <c r="J67" s="31">
        <f>I67/Z67-1</f>
        <v/>
      </c>
      <c r="K67" s="1409" t="n">
        <v>91.67</v>
      </c>
      <c r="L67" s="31">
        <f>K67/AB67-1</f>
      </c>
      <c r="M67" s="1409" t="n">
        <v>78.65</v>
      </c>
      <c r="N67" s="31">
        <f>M67/AD67-1</f>
      </c>
      <c r="O67" s="1409" t="n">
        <v>78.31</v>
      </c>
      <c r="P67" s="31">
        <f>O67/AF67-1</f>
      </c>
      <c r="Q67" s="1409">
        <f>C67+E67+G67+I67+K67+M67+O67</f>
      </c>
      <c r="R67" s="102">
        <f>Q67/SUM(T67+V67+X67+Z67+AB67+AD67+AF67)-1</f>
      </c>
      <c r="S67" s="1409">
        <f>T67+V67+X67+Z67+AB67+AD67</f>
        <v/>
      </c>
      <c r="T67" s="1409" t="n">
        <v>93.09999999999999</v>
      </c>
      <c r="U67" s="31">
        <f>T67/AU67-1</f>
        <v/>
      </c>
      <c r="V67" s="1409" t="n">
        <v>87.8</v>
      </c>
      <c r="W67" s="31">
        <f>V67/AW67-1</f>
        <v/>
      </c>
      <c r="X67" s="1409" t="n">
        <v>83.75</v>
      </c>
      <c r="Y67" s="31">
        <f>X67/AY67-1</f>
        <v/>
      </c>
      <c r="Z67" s="1409" t="n">
        <v>83.8</v>
      </c>
      <c r="AA67" s="31">
        <f>Z67/BA67-1</f>
        <v/>
      </c>
      <c r="AB67" s="1409" t="n">
        <v>103.21</v>
      </c>
      <c r="AC67" s="31">
        <f>AB67/BC67-1</f>
        <v/>
      </c>
      <c r="AD67" s="1409" t="n">
        <v>81.3</v>
      </c>
      <c r="AE67" s="31">
        <f>AD67/BE67-1</f>
        <v/>
      </c>
      <c r="AF67" s="1409" t="n">
        <v>81.59999999999999</v>
      </c>
      <c r="AG67" s="31">
        <f>AF67/BG67-1</f>
        <v/>
      </c>
      <c r="AH67" s="1409" t="n">
        <v>82.36</v>
      </c>
      <c r="AI67" s="31">
        <f>AH67/BI67-1</f>
        <v/>
      </c>
      <c r="AJ67" s="1409" t="n">
        <v>78.23</v>
      </c>
      <c r="AK67" s="31">
        <f>AJ67/BK67-1</f>
        <v/>
      </c>
      <c r="AL67" s="1409" t="n">
        <v>80.15000000000001</v>
      </c>
      <c r="AM67" s="31">
        <f>AL67/BM67-1</f>
        <v/>
      </c>
      <c r="AN67" s="1409" t="n">
        <v>79.52</v>
      </c>
      <c r="AO67" s="31">
        <f>AN67/BO67-1</f>
        <v/>
      </c>
      <c r="AP67" s="1409" t="n">
        <v>77.28</v>
      </c>
      <c r="AQ67" s="31">
        <f>AP67/BQ67-1</f>
        <v/>
      </c>
      <c r="AR67" s="1409">
        <f>T67+V67+X67+Z67+AB67+AD67+AF67+AH67+AJ67+AL67+AN67+AP67</f>
      </c>
      <c r="AS67" s="31">
        <f>AR67/(AU67+AW67+AY67+BA67+BC67+BE67+BG67+BI67+BK67+BM67+BO67+BQ67)-1</f>
        <v/>
      </c>
      <c r="AT67" s="1933" t="n"/>
      <c r="AU67" s="1409" t="n">
        <v>95.09999999999999</v>
      </c>
      <c r="AV67" s="31" t="n"/>
      <c r="AW67" s="1409" t="n">
        <v>93.59999999999999</v>
      </c>
      <c r="AX67" s="31" t="n"/>
      <c r="AY67" s="1409" t="n">
        <v>81.5</v>
      </c>
      <c r="AZ67" s="31" t="n"/>
      <c r="BA67" s="1409" t="n">
        <v>83.90000000000001</v>
      </c>
      <c r="BB67" s="31" t="n"/>
      <c r="BC67" s="1416" t="n">
        <v>107.3</v>
      </c>
      <c r="BD67" s="31" t="n"/>
      <c r="BE67" s="1416" t="n">
        <v>79.2</v>
      </c>
      <c r="BF67" s="31" t="n"/>
      <c r="BG67" s="1416" t="n">
        <v>81.5</v>
      </c>
      <c r="BH67" s="31" t="n"/>
      <c r="BI67" s="1416" t="n">
        <v>73.2</v>
      </c>
      <c r="BJ67" s="31" t="n"/>
      <c r="BK67" s="1416" t="n">
        <v>72.5</v>
      </c>
      <c r="BL67" s="31" t="n"/>
      <c r="BM67" s="1416" t="n">
        <v>84.2</v>
      </c>
      <c r="BN67" s="32" t="n"/>
      <c r="BO67" s="1416" t="n">
        <v>75.59999999999999</v>
      </c>
      <c r="BP67" s="32" t="n"/>
      <c r="BQ67" s="1416" t="n">
        <v>76.7</v>
      </c>
      <c r="BR67" s="32" t="n"/>
      <c r="BS67" s="1409">
        <f>AU67+AW67+AY67+BA67+BC67+BE67+BG67+BI67+BK67+BM67+BO67+BQ67</f>
        <v/>
      </c>
      <c r="BT67" s="31" t="n"/>
      <c r="BU67" s="1354" t="n"/>
      <c r="BV67" s="1291" t="n"/>
      <c r="BW67" s="1291" t="n"/>
      <c r="BX67" s="1291" t="n"/>
      <c r="BY67" s="1291" t="n"/>
      <c r="BZ67" s="1291" t="n"/>
      <c r="CA67" s="1291" t="n"/>
      <c r="CB67" s="1291" t="n"/>
      <c r="CC67" s="1291" t="n"/>
      <c r="CD67" s="1291" t="n"/>
      <c r="CE67" s="1291" t="n"/>
      <c r="CF67" s="1291" t="n"/>
      <c r="CG67" s="1291" t="n"/>
      <c r="CH67" s="1352" t="n"/>
    </row>
    <row r="68" ht="27" customFormat="1" customHeight="1" s="138">
      <c r="A68" s="1954" t="n"/>
      <c r="B68" s="1931" t="inlineStr">
        <is>
          <t>其中城市内旅客周转量  (万人公里)</t>
        </is>
      </c>
      <c r="C68" s="1409" t="n">
        <v>213.52</v>
      </c>
      <c r="D68" s="31">
        <f>C68/T68-1</f>
        <v/>
      </c>
      <c r="E68" s="1409" t="n">
        <v>210.34</v>
      </c>
      <c r="F68" s="31">
        <f>E68/V68-1</f>
        <v/>
      </c>
      <c r="G68" s="1409" t="n">
        <v>196.48</v>
      </c>
      <c r="H68" s="31">
        <f>G68/X68-1</f>
        <v/>
      </c>
      <c r="I68" s="1409" t="n">
        <v>191.7</v>
      </c>
      <c r="J68" s="31">
        <f>I68/Z68-1</f>
        <v/>
      </c>
      <c r="K68" s="1409" t="n">
        <v>219.09</v>
      </c>
      <c r="L68" s="31">
        <f>K68/AB68-1</f>
      </c>
      <c r="M68" s="1409" t="n">
        <v>187.97</v>
      </c>
      <c r="N68" s="31">
        <f>M68/AD68-1</f>
      </c>
      <c r="O68" s="1409" t="n">
        <v>187.16</v>
      </c>
      <c r="P68" s="31">
        <f>O68/AF68-1</f>
      </c>
      <c r="Q68" s="1409">
        <f>C68+E68+G68+I68+K68+M68+O68</f>
      </c>
      <c r="R68" s="102">
        <f>Q68/SUM(T68+V68+X68+Z68+AB68+AD68+AF68)-1</f>
      </c>
      <c r="S68" s="1409">
        <f>T68+V68+X68+Z68+AB68+AD68</f>
        <v/>
      </c>
      <c r="T68" s="1409" t="n">
        <v>232.75</v>
      </c>
      <c r="U68" s="31">
        <f>T68/AU68-1</f>
        <v/>
      </c>
      <c r="V68" s="1409" t="n">
        <v>219.5</v>
      </c>
      <c r="W68" s="31">
        <f>V68/AW68-1</f>
        <v/>
      </c>
      <c r="X68" s="1409" t="n">
        <v>209.38</v>
      </c>
      <c r="Y68" s="31">
        <f>X68/AY68-1</f>
        <v/>
      </c>
      <c r="Z68" s="1409" t="n">
        <v>209.5</v>
      </c>
      <c r="AA68" s="31">
        <f>Z68/BA68-1</f>
        <v/>
      </c>
      <c r="AB68" s="1409" t="n">
        <v>258.03</v>
      </c>
      <c r="AC68" s="31">
        <f>AB68/BC68-1</f>
        <v/>
      </c>
      <c r="AD68" s="1409" t="n">
        <v>203.25</v>
      </c>
      <c r="AE68" s="31">
        <f>AD68/BE68-1</f>
        <v/>
      </c>
      <c r="AF68" s="1409" t="n">
        <v>204</v>
      </c>
      <c r="AG68" s="31">
        <f>AF68/BG68-1</f>
        <v/>
      </c>
      <c r="AH68" s="1409" t="n">
        <v>169.66</v>
      </c>
      <c r="AI68" s="31">
        <f>AH68/BI68-1</f>
        <v/>
      </c>
      <c r="AJ68" s="1409" t="n">
        <v>161.15</v>
      </c>
      <c r="AK68" s="31">
        <f>AJ68/BK68-1</f>
        <v/>
      </c>
      <c r="AL68" s="1409" t="n">
        <v>165.11</v>
      </c>
      <c r="AM68" s="31">
        <f>AL68/BM68-1</f>
        <v/>
      </c>
      <c r="AN68" s="1409" t="n">
        <v>163.81</v>
      </c>
      <c r="AO68" s="31">
        <f>AN68/BO68-1</f>
        <v/>
      </c>
      <c r="AP68" s="1409" t="n">
        <v>159.2</v>
      </c>
      <c r="AQ68" s="31">
        <f>AP68/BQ68-1</f>
        <v/>
      </c>
      <c r="AR68" s="1409">
        <f>T68+V68+X68+Z68+AB68+AD68+AF68+AH68+AJ68+AL68+AN68+AP68</f>
      </c>
      <c r="AS68" s="31">
        <f>AR68/(AU68+AW68+AY68+BA68+BC68+BE68+BG68+BI68+BK68+BM68+BO68+BQ68)-1</f>
        <v/>
      </c>
      <c r="AT68" s="1933" t="n"/>
      <c r="AU68" s="1409" t="n">
        <v>237.75</v>
      </c>
      <c r="AV68" s="31" t="n"/>
      <c r="AW68" s="1409" t="n">
        <v>234</v>
      </c>
      <c r="AX68" s="31" t="n"/>
      <c r="AY68" s="1409" t="n">
        <v>203.75</v>
      </c>
      <c r="AZ68" s="31" t="n"/>
      <c r="BA68" s="1409" t="n">
        <v>209.75</v>
      </c>
      <c r="BB68" s="31" t="n"/>
      <c r="BC68" s="1416" t="n">
        <v>268.25</v>
      </c>
      <c r="BD68" s="31" t="n"/>
      <c r="BE68" s="1416" t="n">
        <v>198</v>
      </c>
      <c r="BF68" s="31" t="n"/>
      <c r="BG68" s="1416" t="n">
        <v>203.75</v>
      </c>
      <c r="BH68" s="31" t="n"/>
      <c r="BI68" s="1416" t="n">
        <v>183</v>
      </c>
      <c r="BJ68" s="31" t="n"/>
      <c r="BK68" s="1416" t="n">
        <v>181.25</v>
      </c>
      <c r="BL68" s="31" t="n"/>
      <c r="BM68" s="1416" t="n">
        <v>210.5</v>
      </c>
      <c r="BN68" s="32" t="n"/>
      <c r="BO68" s="1416" t="n">
        <v>189</v>
      </c>
      <c r="BP68" s="32" t="n"/>
      <c r="BQ68" s="1416" t="n">
        <v>191.75</v>
      </c>
      <c r="BR68" s="32" t="n"/>
      <c r="BS68" s="1409">
        <f>AU68+AW68+AY68+BA68+BC68+BE68+BG68+BI68+BK68+BM68+BO68+BQ68</f>
        <v/>
      </c>
      <c r="BT68" s="31" t="n"/>
      <c r="BU68" s="1354" t="n"/>
      <c r="BV68" s="1291" t="n"/>
      <c r="BW68" s="1291" t="n"/>
      <c r="BX68" s="1291" t="n"/>
      <c r="BY68" s="1291" t="n"/>
      <c r="BZ68" s="1291" t="n"/>
      <c r="CA68" s="1291" t="n"/>
      <c r="CB68" s="1291" t="n"/>
      <c r="CC68" s="1291" t="n"/>
      <c r="CD68" s="1291" t="n"/>
      <c r="CE68" s="1291" t="n"/>
      <c r="CF68" s="1291" t="n"/>
      <c r="CG68" s="1291" t="n"/>
      <c r="CH68" s="1352" t="n"/>
    </row>
    <row r="69" ht="27" customFormat="1" customHeight="1" s="137">
      <c r="A69" s="1358" t="inlineStr">
        <is>
          <t>天门市</t>
        </is>
      </c>
      <c r="B69" s="1931" t="inlineStr">
        <is>
          <t>客运量              （万人次）</t>
        </is>
      </c>
      <c r="C69" s="1409" t="n">
        <v>81.94</v>
      </c>
      <c r="D69" s="31">
        <f>C69/T69-1</f>
        <v/>
      </c>
      <c r="E69" s="1409" t="n">
        <v>84.13</v>
      </c>
      <c r="F69" s="31">
        <f>E69/V69-1</f>
        <v/>
      </c>
      <c r="G69" s="1409" t="n">
        <v>79.84999999999999</v>
      </c>
      <c r="H69" s="31">
        <f>G69/X69-1</f>
        <v/>
      </c>
      <c r="I69" s="1409" t="n">
        <v>79.06</v>
      </c>
      <c r="J69" s="31">
        <f>I69/Z69-1</f>
        <v/>
      </c>
      <c r="K69" s="1409" t="n">
        <v>81.67</v>
      </c>
      <c r="L69" s="31">
        <f>K69/AB69-1</f>
      </c>
      <c r="M69" s="1409" t="n">
        <v>68.19</v>
      </c>
      <c r="N69" s="31">
        <f>M69/AD69-1</f>
      </c>
      <c r="O69" s="1409" t="n">
        <v>68.11</v>
      </c>
      <c r="P69" s="31">
        <f>O69/AF69-1</f>
      </c>
      <c r="Q69" s="2016">
        <f>C69+E69+G69+I69+K69+M69+O69</f>
      </c>
      <c r="R69" s="102">
        <f>Q69/SUM(T69+V69+X69+Z69+AB69+AD69+AF69)-1</f>
      </c>
      <c r="S69" s="1409">
        <f>T69+V69+X69+Z69+AB69+AD69</f>
        <v/>
      </c>
      <c r="T69" s="1409" t="n">
        <v>83.25</v>
      </c>
      <c r="U69" s="31">
        <f>T69/AU69-1</f>
        <v/>
      </c>
      <c r="V69" s="1409" t="n">
        <v>81.56</v>
      </c>
      <c r="W69" s="31">
        <f>V69/AW69-1</f>
        <v/>
      </c>
      <c r="X69" s="1409" t="n">
        <v>80.87</v>
      </c>
      <c r="Y69" s="31">
        <f>X69/AY69-1</f>
        <v/>
      </c>
      <c r="Z69" s="1409" t="n">
        <v>79.93000000000001</v>
      </c>
      <c r="AA69" s="31">
        <f>Z69/BA69-1</f>
        <v/>
      </c>
      <c r="AB69" s="1409" t="n">
        <v>82.55</v>
      </c>
      <c r="AC69" s="31">
        <f>AB69/BC69-1</f>
        <v/>
      </c>
      <c r="AD69" s="1409" t="n">
        <v>77.84</v>
      </c>
      <c r="AE69" s="31">
        <f>AD69/BE69-1</f>
        <v/>
      </c>
      <c r="AF69" s="1409" t="n">
        <v>76.94</v>
      </c>
      <c r="AG69" s="31">
        <f>AF69/BG69-1</f>
        <v/>
      </c>
      <c r="AH69" s="1409" t="n">
        <v>76.11</v>
      </c>
      <c r="AI69" s="31">
        <f>AH69/BI69-1</f>
        <v/>
      </c>
      <c r="AJ69" s="1409" t="n">
        <v>76.55</v>
      </c>
      <c r="AK69" s="31">
        <f>AJ69/BK69-1</f>
        <v/>
      </c>
      <c r="AL69" s="1409" t="n">
        <v>82.84</v>
      </c>
      <c r="AM69" s="31">
        <f>AL69/BM69-1</f>
        <v/>
      </c>
      <c r="AN69" s="1409" t="n">
        <v>75.76000000000001</v>
      </c>
      <c r="AO69" s="31">
        <f>AN69/BO69-1</f>
        <v/>
      </c>
      <c r="AP69" s="1409" t="n">
        <v>70.38</v>
      </c>
      <c r="AQ69" s="31">
        <f>AP69/BQ69-1</f>
        <v/>
      </c>
      <c r="AR69" s="1409">
        <f>T69+V69+X69+Z69+AB69+AD69+AF69+AH69+AJ69+AL69+AN69+AP69</f>
      </c>
      <c r="AS69" s="31">
        <f>AR69/(AU69+AW69+AY69+BA69+BC69+BE69+BG69+BI69+BK69+BM69+BO69+BQ69)-1</f>
        <v/>
      </c>
      <c r="AT69" s="1932" t="n"/>
      <c r="AU69" s="1915" t="n">
        <v>81.51000000000001</v>
      </c>
      <c r="AV69" s="32">
        <f>AU69/BV69-1</f>
        <v/>
      </c>
      <c r="AW69" s="1915" t="n">
        <v>89.34</v>
      </c>
      <c r="AX69" s="32">
        <f>AW69/BW69-1</f>
        <v/>
      </c>
      <c r="AY69" s="1915" t="n">
        <v>82.38</v>
      </c>
      <c r="AZ69" s="32">
        <f>AY69/BX69-1</f>
        <v/>
      </c>
      <c r="BA69" s="1915" t="n">
        <v>80.84</v>
      </c>
      <c r="BB69" s="32">
        <f>BA69/BY69-1</f>
        <v/>
      </c>
      <c r="BC69" s="1935" t="n">
        <v>83.53</v>
      </c>
      <c r="BD69" s="32">
        <f>BC69/BZ69-1</f>
        <v/>
      </c>
      <c r="BE69" s="1935" t="n">
        <v>78.34</v>
      </c>
      <c r="BF69" s="32">
        <f>BE69/CA69-1</f>
        <v/>
      </c>
      <c r="BG69" s="1935" t="n">
        <v>77.84</v>
      </c>
      <c r="BH69" s="32">
        <f>BG69/CB69-1</f>
        <v/>
      </c>
      <c r="BI69" s="1935" t="n">
        <v>76.95999999999999</v>
      </c>
      <c r="BJ69" s="32">
        <f>BI69/CC69-1</f>
        <v/>
      </c>
      <c r="BK69" s="1935" t="n">
        <v>77.34999999999999</v>
      </c>
      <c r="BL69" s="32">
        <f>BK69/CD69-1</f>
        <v/>
      </c>
      <c r="BM69" s="1935" t="n">
        <v>83.76000000000001</v>
      </c>
      <c r="BN69" s="32">
        <f>BM69/CE69-1</f>
        <v/>
      </c>
      <c r="BO69" s="1935" t="n">
        <v>76.54000000000001</v>
      </c>
      <c r="BP69" s="32">
        <f>BO69/CF69-1</f>
        <v/>
      </c>
      <c r="BQ69" s="1935" t="n">
        <v>71.14</v>
      </c>
      <c r="BR69" s="32">
        <f>BQ69/CG69-1</f>
        <v/>
      </c>
      <c r="BS69" s="1915">
        <f>AU69+AW69+AY69+BA69+BC69+BE69+BG69+BI69+BK69+BM69+BO69+BQ69</f>
        <v/>
      </c>
      <c r="BT69" s="32">
        <f>BS69/CH69-1</f>
        <v/>
      </c>
      <c r="BU69" s="1353" t="n"/>
      <c r="BV69" s="1919" t="n">
        <v>93.59999999999999</v>
      </c>
      <c r="BW69" s="1919" t="n">
        <v>85.28</v>
      </c>
      <c r="BX69" s="1919" t="n">
        <v>81.08</v>
      </c>
      <c r="BY69" s="1919" t="n">
        <v>81.67</v>
      </c>
      <c r="BZ69" s="1919" t="n">
        <v>84.75</v>
      </c>
      <c r="CA69" s="1919" t="n">
        <v>80.47</v>
      </c>
      <c r="CB69" s="1919" t="n">
        <v>79.47</v>
      </c>
      <c r="CC69" s="1919" t="n">
        <v>78.73</v>
      </c>
      <c r="CD69" s="1919" t="n">
        <v>78.14</v>
      </c>
      <c r="CE69" s="1919" t="n">
        <v>85.83</v>
      </c>
      <c r="CF69" s="1919" t="n">
        <v>77.53</v>
      </c>
      <c r="CG69" s="1919" t="n">
        <v>72.18000000000001</v>
      </c>
      <c r="CH69" s="1915">
        <f>BV69+BW69+BX69+BY69+BZ69+CA69+CB69+CC69+CD69+CE69+CF69+CG69</f>
        <v/>
      </c>
    </row>
    <row r="70" ht="27" customFormat="1" customHeight="1" s="138">
      <c r="A70" s="1977" t="n"/>
      <c r="B70" s="1931" t="inlineStr">
        <is>
          <t>旅客周转量          （万人公里）</t>
        </is>
      </c>
      <c r="C70" s="1409" t="n">
        <v>393.31</v>
      </c>
      <c r="D70" s="31">
        <f>C70/T70-1</f>
        <v/>
      </c>
      <c r="E70" s="1409" t="n">
        <v>403.82</v>
      </c>
      <c r="F70" s="31">
        <f>E70/V70-1</f>
        <v/>
      </c>
      <c r="G70" s="1409" t="n">
        <v>383.28</v>
      </c>
      <c r="H70" s="31">
        <f>G70/X70-1</f>
        <v/>
      </c>
      <c r="I70" s="1409" t="n">
        <v>379.49</v>
      </c>
      <c r="J70" s="31">
        <f>I70/Z70-1</f>
        <v/>
      </c>
      <c r="K70" s="1409" t="n">
        <v>392.02</v>
      </c>
      <c r="L70" s="31">
        <f>K70/AB70-1</f>
      </c>
      <c r="M70" s="1409" t="n">
        <v>327.31</v>
      </c>
      <c r="N70" s="31">
        <f>M70/AD70-1</f>
      </c>
      <c r="O70" s="1409" t="n">
        <v>326.93</v>
      </c>
      <c r="P70" s="31">
        <f>O70/AF70-1</f>
      </c>
      <c r="Q70" s="1409">
        <f>C70+E70+G70+I70+K70+M70+O70</f>
      </c>
      <c r="R70" s="102">
        <f>Q70/SUM(T70+V70+X70+Z70+AB70+AD70+AF70)-1</f>
      </c>
      <c r="S70" s="1409">
        <f>T70+V70+X70+Z70+AB70+AD70</f>
        <v/>
      </c>
      <c r="T70" s="1409" t="n">
        <v>399.6</v>
      </c>
      <c r="U70" s="31">
        <f>T70/AU70-1</f>
        <v/>
      </c>
      <c r="V70" s="1409" t="n">
        <v>391.49</v>
      </c>
      <c r="W70" s="31">
        <f>V70/AW70-1</f>
        <v/>
      </c>
      <c r="X70" s="1409" t="n">
        <v>388.18</v>
      </c>
      <c r="Y70" s="31">
        <f>X70/AY70-1</f>
        <v/>
      </c>
      <c r="Z70" s="1409" t="n">
        <v>383.66</v>
      </c>
      <c r="AA70" s="31">
        <f>Z70/BA70-1</f>
        <v/>
      </c>
      <c r="AB70" s="1409" t="n">
        <v>396.24</v>
      </c>
      <c r="AC70" s="31">
        <f>AB70/BC70-1</f>
        <v/>
      </c>
      <c r="AD70" s="1409" t="n">
        <v>373.63</v>
      </c>
      <c r="AE70" s="31">
        <f>AD70/BE70-1</f>
        <v/>
      </c>
      <c r="AF70" s="1409" t="n">
        <v>369.31</v>
      </c>
      <c r="AG70" s="31">
        <f>AF70/BG70-1</f>
        <v/>
      </c>
      <c r="AH70" s="1409" t="n">
        <v>365.33</v>
      </c>
      <c r="AI70" s="31">
        <f>AH70/BI70-1</f>
        <v/>
      </c>
      <c r="AJ70" s="1409" t="n">
        <v>367.44</v>
      </c>
      <c r="AK70" s="31">
        <f>AJ70/BK70-1</f>
        <v/>
      </c>
      <c r="AL70" s="1409" t="n">
        <v>397.63</v>
      </c>
      <c r="AM70" s="31">
        <f>AL70/BM70-1</f>
        <v/>
      </c>
      <c r="AN70" s="1409" t="n">
        <v>363.65</v>
      </c>
      <c r="AO70" s="31">
        <f>AN70/BO70-1</f>
        <v/>
      </c>
      <c r="AP70" s="1409" t="n">
        <v>337.82</v>
      </c>
      <c r="AQ70" s="31">
        <f>AP70/BQ70-1</f>
        <v/>
      </c>
      <c r="AR70" s="1409">
        <f>T70+V70+X70+Z70+AB70+AD70+AF70+AH70+AJ70+AL70+AN70+AP70</f>
      </c>
      <c r="AS70" s="31">
        <f>AR70/(AU70+AW70+AY70+BA70+BC70+BE70+BG70+BI70+BK70+BM70+BO70+BQ70)-1</f>
        <v/>
      </c>
      <c r="AT70" s="1933" t="n"/>
      <c r="AU70" s="1409" t="n">
        <v>391.25</v>
      </c>
      <c r="AV70" s="31" t="n"/>
      <c r="AW70" s="1409" t="n">
        <v>428.83</v>
      </c>
      <c r="AX70" s="31" t="n"/>
      <c r="AY70" s="1409" t="n">
        <v>395.42</v>
      </c>
      <c r="AZ70" s="31" t="n"/>
      <c r="BA70" s="1409" t="n">
        <v>388.03</v>
      </c>
      <c r="BB70" s="31" t="n"/>
      <c r="BC70" s="1416" t="n">
        <v>400.94</v>
      </c>
      <c r="BD70" s="31" t="n"/>
      <c r="BE70" s="1416" t="n">
        <v>376.03</v>
      </c>
      <c r="BF70" s="31" t="n"/>
      <c r="BG70" s="1416" t="n">
        <v>373.63</v>
      </c>
      <c r="BH70" s="31" t="n"/>
      <c r="BI70" s="1416" t="n">
        <v>369.41</v>
      </c>
      <c r="BJ70" s="31" t="n"/>
      <c r="BK70" s="1416" t="n">
        <v>371.28</v>
      </c>
      <c r="BL70" s="31" t="n"/>
      <c r="BM70" s="1416" t="n">
        <v>402.05</v>
      </c>
      <c r="BN70" s="32" t="n"/>
      <c r="BO70" s="1416" t="n">
        <v>367.39</v>
      </c>
      <c r="BP70" s="32" t="n"/>
      <c r="BQ70" s="1416" t="n">
        <v>341.47</v>
      </c>
      <c r="BR70" s="32" t="n"/>
      <c r="BS70" s="1409">
        <f>AU70+AW70+AY70+BA70+BC70+BE70+BG70+BI70+BK70+BM70+BO70+BQ70</f>
        <v/>
      </c>
      <c r="BT70" s="31" t="n"/>
      <c r="BU70" s="1354" t="n"/>
      <c r="BV70" s="1355" t="n"/>
      <c r="BW70" s="1355" t="n"/>
      <c r="BX70" s="1355" t="n"/>
      <c r="BY70" s="1355" t="n"/>
      <c r="BZ70" s="1355" t="n"/>
      <c r="CA70" s="1355" t="n"/>
      <c r="CB70" s="1355" t="n"/>
      <c r="CC70" s="1355" t="n"/>
      <c r="CD70" s="1355" t="n"/>
      <c r="CE70" s="1355" t="n"/>
      <c r="CF70" s="1355" t="n"/>
      <c r="CG70" s="1355" t="n"/>
      <c r="CH70" s="1352" t="n"/>
    </row>
    <row r="71" ht="27" customFormat="1" customHeight="1" s="138">
      <c r="A71" s="1977" t="n"/>
      <c r="B71" s="1931" t="inlineStr">
        <is>
          <t>其中城市内客运量    （万人次）</t>
        </is>
      </c>
      <c r="C71" s="1409" t="n">
        <v>61.24</v>
      </c>
      <c r="D71" s="31">
        <f>C71/T71-1</f>
        <v/>
      </c>
      <c r="E71" s="1409" t="n">
        <v>62.47</v>
      </c>
      <c r="F71" s="31">
        <f>E71/V71-1</f>
        <v/>
      </c>
      <c r="G71" s="1409" t="n">
        <v>59.48</v>
      </c>
      <c r="H71" s="31">
        <f>G71/X71-1</f>
        <v/>
      </c>
      <c r="I71" s="1409" t="n">
        <v>59.01</v>
      </c>
      <c r="J71" s="31">
        <f>I71/Z71-1</f>
        <v/>
      </c>
      <c r="K71" s="1409" t="n">
        <v>61.07</v>
      </c>
      <c r="L71" s="31">
        <f>K71/AB71-1</f>
      </c>
      <c r="M71" s="1409" t="n">
        <v>50.76</v>
      </c>
      <c r="N71" s="31">
        <f>M71/AD71-1</f>
      </c>
      <c r="O71" s="1409" t="n">
        <v>50.71</v>
      </c>
      <c r="P71" s="31">
        <f>O71/AF71-1</f>
      </c>
      <c r="Q71" s="1409">
        <f>C71+E71+G71+I71+K71+M71+O71</f>
      </c>
      <c r="R71" s="102">
        <f>Q71/SUM(T71+V71+X71+Z71+AB71+AD71+AF71)-1</f>
      </c>
      <c r="S71" s="1409">
        <f>T71+V71+X71+Z71+AB71+AD71</f>
        <v/>
      </c>
      <c r="T71" s="1409" t="n">
        <v>62.34</v>
      </c>
      <c r="U71" s="31">
        <f>T71/AU71-1</f>
        <v/>
      </c>
      <c r="V71" s="1409" t="n">
        <v>61.16</v>
      </c>
      <c r="W71" s="31">
        <f>V71/AW71-1</f>
        <v/>
      </c>
      <c r="X71" s="1409" t="n">
        <v>59.92</v>
      </c>
      <c r="Y71" s="31">
        <f>X71/AY71-1</f>
        <v/>
      </c>
      <c r="Z71" s="1409" t="n">
        <v>59.63</v>
      </c>
      <c r="AA71" s="31">
        <f>Z71/BA71-1</f>
        <v/>
      </c>
      <c r="AB71" s="1409" t="n">
        <v>61.48</v>
      </c>
      <c r="AC71" s="31">
        <f>AB71/BC71-1</f>
        <v/>
      </c>
      <c r="AD71" s="1409" t="n">
        <v>58.87</v>
      </c>
      <c r="AE71" s="31">
        <f>AD71/BE71-1</f>
        <v/>
      </c>
      <c r="AF71" s="1409" t="n">
        <v>57.59</v>
      </c>
      <c r="AG71" s="31">
        <f>AF71/BG71-1</f>
        <v/>
      </c>
      <c r="AH71" s="1409" t="n">
        <v>56.77</v>
      </c>
      <c r="AI71" s="31">
        <f>AH71/BI71-1</f>
        <v/>
      </c>
      <c r="AJ71" s="1409" t="n">
        <v>57.86</v>
      </c>
      <c r="AK71" s="31">
        <f>AJ71/BK71-1</f>
        <v/>
      </c>
      <c r="AL71" s="1409" t="n">
        <v>62.38</v>
      </c>
      <c r="AM71" s="31">
        <f>AL71/BM71-1</f>
        <v/>
      </c>
      <c r="AN71" s="1409" t="n">
        <v>57.41</v>
      </c>
      <c r="AO71" s="31">
        <f>AN71/BO71-1</f>
        <v/>
      </c>
      <c r="AP71" s="1409" t="n">
        <v>52.92</v>
      </c>
      <c r="AQ71" s="31">
        <f>AP71/BQ71-1</f>
        <v/>
      </c>
      <c r="AR71" s="1409">
        <f>T71+V71+X71+Z71+AB71+AD71+AF71+AH71+AJ71+AL71+AN71+AP71</f>
      </c>
      <c r="AS71" s="31">
        <f>AR71/(AU71+AW71+AY71+BA71+BC71+BE71+BG71+BI71+BK71+BM71+BO71+BQ71)-1</f>
        <v/>
      </c>
      <c r="AT71" s="1933" t="n"/>
      <c r="AU71" s="1409" t="n">
        <v>59.87</v>
      </c>
      <c r="AV71" s="31" t="n"/>
      <c r="AW71" s="1409" t="n">
        <v>65.13</v>
      </c>
      <c r="AX71" s="31" t="n"/>
      <c r="AY71" s="1409" t="n">
        <v>61.32</v>
      </c>
      <c r="AZ71" s="31" t="n"/>
      <c r="BA71" s="1409" t="n">
        <v>60.47</v>
      </c>
      <c r="BB71" s="31" t="n"/>
      <c r="BC71" s="1416" t="n">
        <v>62.47</v>
      </c>
      <c r="BD71" s="31" t="n"/>
      <c r="BE71" s="1416" t="n">
        <v>60.14</v>
      </c>
      <c r="BF71" s="31" t="n"/>
      <c r="BG71" s="1416" t="n">
        <v>58.87</v>
      </c>
      <c r="BH71" s="31" t="n"/>
      <c r="BI71" s="1416" t="n">
        <v>58.14</v>
      </c>
      <c r="BJ71" s="31" t="n"/>
      <c r="BK71" s="1416" t="n">
        <v>58.33</v>
      </c>
      <c r="BL71" s="31" t="n"/>
      <c r="BM71" s="1416" t="n">
        <v>63.11</v>
      </c>
      <c r="BN71" s="32" t="n"/>
      <c r="BO71" s="1416" t="n">
        <v>57.96</v>
      </c>
      <c r="BP71" s="32" t="n"/>
      <c r="BQ71" s="1416" t="n">
        <v>55.08</v>
      </c>
      <c r="BR71" s="32" t="n"/>
      <c r="BS71" s="1409">
        <f>AU71+AW71+AY71+BA71+BC71+BE71+BG71+BI71+BK71+BM71+BO71+BQ71</f>
        <v/>
      </c>
      <c r="BT71" s="31" t="n"/>
      <c r="BU71" s="1354" t="n"/>
      <c r="BV71" s="1291" t="n"/>
      <c r="BW71" s="1291" t="n"/>
      <c r="BX71" s="1291" t="n"/>
      <c r="BY71" s="1291" t="n"/>
      <c r="BZ71" s="1291" t="n"/>
      <c r="CA71" s="1291" t="n"/>
      <c r="CB71" s="1291" t="n"/>
      <c r="CC71" s="1291" t="n"/>
      <c r="CD71" s="1291" t="n"/>
      <c r="CE71" s="1291" t="n"/>
      <c r="CF71" s="1291" t="n"/>
      <c r="CG71" s="1291" t="n"/>
      <c r="CH71" s="1352" t="n"/>
    </row>
    <row r="72" ht="27" customFormat="1" customHeight="1" s="138">
      <c r="A72" s="1954" t="n"/>
      <c r="B72" s="1931" t="inlineStr">
        <is>
          <t>其中城市内旅客周转量  (万人公里)</t>
        </is>
      </c>
      <c r="C72" s="1409" t="n">
        <v>195.97</v>
      </c>
      <c r="D72" s="31">
        <f>C72/T72-1</f>
        <v/>
      </c>
      <c r="E72" s="1409" t="n">
        <v>199.9</v>
      </c>
      <c r="F72" s="31">
        <f>E72/V72-1</f>
        <v/>
      </c>
      <c r="G72" s="1409" t="n">
        <v>190.34</v>
      </c>
      <c r="H72" s="31">
        <f>G72/X72-1</f>
        <v/>
      </c>
      <c r="I72" s="1409" t="n">
        <v>188.83</v>
      </c>
      <c r="J72" s="31">
        <f>I72/Z72-1</f>
        <v/>
      </c>
      <c r="K72" s="1409" t="n">
        <v>195.42</v>
      </c>
      <c r="L72" s="31">
        <f>K72/AB72-1</f>
      </c>
      <c r="M72" s="1409" t="n">
        <v>162.43</v>
      </c>
      <c r="N72" s="31">
        <f>M72/AD72-1</f>
      </c>
      <c r="O72" s="1409" t="n">
        <v>162.27</v>
      </c>
      <c r="P72" s="31">
        <f>O72/AF72-1</f>
      </c>
      <c r="Q72" s="1409">
        <f>C72+E72+G72+I72+K72+M72+O72</f>
      </c>
      <c r="R72" s="102">
        <f>Q72/SUM(T72+V72+X72+Z72+AB72+AD72+AF72)-1</f>
      </c>
      <c r="S72" s="1409">
        <f>T72+V72+X72+Z72+AB72+AD72</f>
        <v/>
      </c>
      <c r="T72" s="1409" t="n">
        <v>199.49</v>
      </c>
      <c r="U72" s="31">
        <f>T72/AU72-1</f>
        <v/>
      </c>
      <c r="V72" s="1409" t="n">
        <v>195.71</v>
      </c>
      <c r="W72" s="31">
        <f>V72/AW72-1</f>
        <v/>
      </c>
      <c r="X72" s="1409" t="n">
        <v>191.74</v>
      </c>
      <c r="Y72" s="31">
        <f>X72/AY72-1</f>
        <v/>
      </c>
      <c r="Z72" s="1409" t="n">
        <v>190.82</v>
      </c>
      <c r="AA72" s="31">
        <f>Z72/BA72-1</f>
        <v/>
      </c>
      <c r="AB72" s="1409" t="n">
        <v>196.74</v>
      </c>
      <c r="AC72" s="31">
        <f>AB72/BC72-1</f>
        <v/>
      </c>
      <c r="AD72" s="1409" t="n">
        <v>188.38</v>
      </c>
      <c r="AE72" s="31">
        <f>AD72/BE72-1</f>
        <v/>
      </c>
      <c r="AF72" s="1409" t="n">
        <v>184.29</v>
      </c>
      <c r="AG72" s="31">
        <f>AF72/BG72-1</f>
        <v/>
      </c>
      <c r="AH72" s="1409" t="n">
        <v>181.66</v>
      </c>
      <c r="AI72" s="31">
        <f>AH72/BI72-1</f>
        <v/>
      </c>
      <c r="AJ72" s="1409" t="n">
        <v>185.15</v>
      </c>
      <c r="AK72" s="31">
        <f>AJ72/BK72-1</f>
        <v/>
      </c>
      <c r="AL72" s="1409" t="n">
        <v>199.62</v>
      </c>
      <c r="AM72" s="31">
        <f>AL72/BM72-1</f>
        <v/>
      </c>
      <c r="AN72" s="1409" t="n">
        <v>183.71</v>
      </c>
      <c r="AO72" s="31">
        <f>AN72/BO72-1</f>
        <v/>
      </c>
      <c r="AP72" s="1409" t="n">
        <v>169.34</v>
      </c>
      <c r="AQ72" s="31">
        <f>AP72/BQ72-1</f>
        <v/>
      </c>
      <c r="AR72" s="1409">
        <f>T72+V72+X72+Z72+AB72+AD72+AF72+AH72+AJ72+AL72+AN72+AP72</f>
      </c>
      <c r="AS72" s="31">
        <f>AR72/(AU72+AW72+AY72+BA72+BC72+BE72+BG72+BI72+BK72+BM72+BO72+BQ72)-1</f>
        <v/>
      </c>
      <c r="AT72" s="1933" t="n"/>
      <c r="AU72" s="1409" t="n">
        <v>191.58</v>
      </c>
      <c r="AV72" s="31" t="n"/>
      <c r="AW72" s="1409" t="n">
        <v>208.42</v>
      </c>
      <c r="AX72" s="31" t="n"/>
      <c r="AY72" s="1409" t="n">
        <v>196.22</v>
      </c>
      <c r="AZ72" s="31" t="n"/>
      <c r="BA72" s="1409" t="n">
        <v>193.5</v>
      </c>
      <c r="BB72" s="31" t="n"/>
      <c r="BC72" s="1416" t="n">
        <v>199.9</v>
      </c>
      <c r="BD72" s="31" t="n"/>
      <c r="BE72" s="1416" t="n">
        <v>192.45</v>
      </c>
      <c r="BF72" s="31" t="n"/>
      <c r="BG72" s="1416" t="n">
        <v>188.38</v>
      </c>
      <c r="BH72" s="31" t="n"/>
      <c r="BI72" s="1416" t="n">
        <v>186.05</v>
      </c>
      <c r="BJ72" s="31" t="n"/>
      <c r="BK72" s="1416" t="n">
        <v>186.66</v>
      </c>
      <c r="BL72" s="31" t="n"/>
      <c r="BM72" s="1416" t="n">
        <v>201.95</v>
      </c>
      <c r="BN72" s="32" t="n"/>
      <c r="BO72" s="1416" t="n">
        <v>185.47</v>
      </c>
      <c r="BP72" s="32" t="n"/>
      <c r="BQ72" s="1416" t="n">
        <v>176.26</v>
      </c>
      <c r="BR72" s="32" t="n"/>
      <c r="BS72" s="1409">
        <f>AU72+AW72+AY72+BA72+BC72+BE72+BG72+BI72+BK72+BM72+BO72+BQ72</f>
        <v/>
      </c>
      <c r="BT72" s="31" t="n"/>
      <c r="BU72" s="1354" t="n"/>
      <c r="BV72" s="1291" t="n"/>
      <c r="BW72" s="1291" t="n"/>
      <c r="BX72" s="1291" t="n"/>
      <c r="BY72" s="1291" t="n"/>
      <c r="BZ72" s="1291" t="n"/>
      <c r="CA72" s="1291" t="n"/>
      <c r="CB72" s="1291" t="n"/>
      <c r="CC72" s="1291" t="n"/>
      <c r="CD72" s="1291" t="n"/>
      <c r="CE72" s="1291" t="n"/>
      <c r="CF72" s="1291" t="n"/>
      <c r="CG72" s="1291" t="n"/>
      <c r="CH72" s="1352" t="n"/>
    </row>
    <row r="73" ht="27" customFormat="1" customHeight="1" s="137">
      <c r="A73" s="1358" t="inlineStr">
        <is>
          <t>林区</t>
        </is>
      </c>
      <c r="B73" s="1931" t="inlineStr">
        <is>
          <t>客运量              （万人次）</t>
        </is>
      </c>
      <c r="C73" s="1409" t="n">
        <v>15.84</v>
      </c>
      <c r="D73" s="31">
        <f>C73/T73-1</f>
        <v/>
      </c>
      <c r="E73" s="1409" t="n">
        <v>15.86</v>
      </c>
      <c r="F73" s="31">
        <f>E73/V73-1</f>
        <v/>
      </c>
      <c r="G73" s="1409" t="n">
        <v>15.87</v>
      </c>
      <c r="H73" s="31">
        <f>G73/X73-1</f>
        <v/>
      </c>
      <c r="I73" s="1409" t="n">
        <v>15.88</v>
      </c>
      <c r="J73" s="31">
        <f>I73/Z73-1</f>
        <v/>
      </c>
      <c r="K73" s="1409" t="n">
        <v>15.98</v>
      </c>
      <c r="L73" s="31">
        <f>K73/AB73-1</f>
      </c>
      <c r="M73" s="1409" t="n">
        <v>16.01</v>
      </c>
      <c r="N73" s="31">
        <f>M73/AD73-1</f>
      </c>
      <c r="O73" s="1409" t="n">
        <v>16.05</v>
      </c>
      <c r="P73" s="31">
        <f>O73/AF73-1</f>
      </c>
      <c r="Q73" s="2016">
        <f>C73+E73+G73+I73+K73+M73+O73</f>
      </c>
      <c r="R73" s="102">
        <f>Q73/SUM(T73+V73+X73+Z73+AB73+AD73+AF73)-1</f>
      </c>
      <c r="S73" s="1409">
        <f>T73+V73+X73+Z73+AB73+AD73</f>
        <v/>
      </c>
      <c r="T73" s="1409" t="n">
        <v>15.9</v>
      </c>
      <c r="U73" s="31">
        <f>T73/AU73-1</f>
        <v/>
      </c>
      <c r="V73" s="1409" t="n">
        <v>15.89</v>
      </c>
      <c r="W73" s="31">
        <f>V73/AW73-1</f>
        <v/>
      </c>
      <c r="X73" s="1409" t="n">
        <v>15.91</v>
      </c>
      <c r="Y73" s="31">
        <f>X73/AY73-1</f>
        <v/>
      </c>
      <c r="Z73" s="1409" t="n">
        <v>15.95</v>
      </c>
      <c r="AA73" s="31">
        <f>Z73/BA73-1</f>
        <v/>
      </c>
      <c r="AB73" s="1409" t="n">
        <v>15.98</v>
      </c>
      <c r="AC73" s="31">
        <f>AB73/BC73-1</f>
        <v/>
      </c>
      <c r="AD73" s="1409" t="n">
        <v>16</v>
      </c>
      <c r="AE73" s="31">
        <f>AD73/BE73-1</f>
        <v/>
      </c>
      <c r="AF73" s="1409" t="n">
        <v>16.1</v>
      </c>
      <c r="AG73" s="31">
        <f>AF73/BG73-1</f>
        <v/>
      </c>
      <c r="AH73" s="1409" t="n">
        <v>16.03</v>
      </c>
      <c r="AI73" s="31">
        <f>AH73/BI73-1</f>
        <v/>
      </c>
      <c r="AJ73" s="1409" t="n">
        <v>16.04</v>
      </c>
      <c r="AK73" s="31">
        <f>AJ73/BK73-1</f>
        <v/>
      </c>
      <c r="AL73" s="1409" t="n">
        <v>16</v>
      </c>
      <c r="AM73" s="31">
        <f>AL73/BM73-1</f>
        <v/>
      </c>
      <c r="AN73" s="1409" t="n">
        <v>15.8</v>
      </c>
      <c r="AO73" s="31">
        <f>AN73/BO73-1</f>
        <v/>
      </c>
      <c r="AP73" s="1409" t="n">
        <v>15.85</v>
      </c>
      <c r="AQ73" s="31">
        <f>AP73/BQ73-1</f>
        <v/>
      </c>
      <c r="AR73" s="1409">
        <f>T73+V73+X73+Z73+AB73+AD73+AF73+AH73+AJ73+AL73+AN73+AP73</f>
      </c>
      <c r="AS73" s="31">
        <f>AR73/(AU73+AW73+AY73+BA73+BC73+BE73+BG73+BI73+BK73+BM73+BO73+BQ73)-1</f>
        <v/>
      </c>
      <c r="AT73" s="1932" t="n"/>
      <c r="AU73" s="1915" t="n">
        <v>15.46</v>
      </c>
      <c r="AV73" s="32">
        <f>AU73/BV73-1</f>
        <v/>
      </c>
      <c r="AW73" s="1915" t="n">
        <v>15.48</v>
      </c>
      <c r="AX73" s="32">
        <f>AW73/BW73-1</f>
        <v/>
      </c>
      <c r="AY73" s="1915" t="n">
        <v>15.47</v>
      </c>
      <c r="AZ73" s="32">
        <f>AY73/BX73-1</f>
        <v/>
      </c>
      <c r="BA73" s="1915" t="n">
        <v>15.48</v>
      </c>
      <c r="BB73" s="32">
        <f>BA73/BY73-1</f>
        <v/>
      </c>
      <c r="BC73" s="1935" t="n">
        <v>15.49</v>
      </c>
      <c r="BD73" s="32">
        <f>BC73/BZ73-1</f>
        <v/>
      </c>
      <c r="BE73" s="1935" t="n">
        <v>15.5</v>
      </c>
      <c r="BF73" s="32">
        <f>BE73/CA73-1</f>
        <v/>
      </c>
      <c r="BG73" s="1935" t="n">
        <v>15.75</v>
      </c>
      <c r="BH73" s="32">
        <f>BG73/CB73-1</f>
        <v/>
      </c>
      <c r="BI73" s="1935" t="n">
        <v>15.76</v>
      </c>
      <c r="BJ73" s="32">
        <f>BI73/CC73-1</f>
        <v/>
      </c>
      <c r="BK73" s="1935" t="n">
        <v>15.6</v>
      </c>
      <c r="BL73" s="32">
        <f>BK73/CD73-1</f>
        <v/>
      </c>
      <c r="BM73" s="1935" t="n">
        <v>15.51</v>
      </c>
      <c r="BN73" s="32">
        <f>BM73/CE73-1</f>
        <v/>
      </c>
      <c r="BO73" s="1935" t="n">
        <v>15.49</v>
      </c>
      <c r="BP73" s="32">
        <f>BO73/CF73-1</f>
        <v/>
      </c>
      <c r="BQ73" s="1935" t="n">
        <v>15.35</v>
      </c>
      <c r="BR73" s="32">
        <f>BQ73/CG73-1</f>
        <v/>
      </c>
      <c r="BS73" s="1915">
        <f>AU73+AW73+AY73+BA73+BC73+BE73+BG73+BI73+BK73+BM73+BO73+BQ73</f>
        <v/>
      </c>
      <c r="BT73" s="32">
        <f>BS73/CH73-1</f>
        <v/>
      </c>
      <c r="BU73" s="1353" t="n"/>
      <c r="BV73" s="1919" t="n">
        <v>15.44</v>
      </c>
      <c r="BW73" s="1919" t="n">
        <v>15.46</v>
      </c>
      <c r="BX73" s="1919" t="n">
        <v>15.48</v>
      </c>
      <c r="BY73" s="1919" t="n">
        <v>15.5</v>
      </c>
      <c r="BZ73" s="1919" t="n">
        <v>15.7</v>
      </c>
      <c r="CA73" s="1919" t="n">
        <v>15.5</v>
      </c>
      <c r="CB73" s="1919" t="n">
        <v>15.57</v>
      </c>
      <c r="CC73" s="1919" t="n">
        <v>15.52</v>
      </c>
      <c r="CD73" s="1919" t="n">
        <v>15.55</v>
      </c>
      <c r="CE73" s="1919" t="n">
        <v>15.57</v>
      </c>
      <c r="CF73" s="1919" t="n">
        <v>15.56</v>
      </c>
      <c r="CG73" s="1919" t="n">
        <v>15.48</v>
      </c>
      <c r="CH73" s="1915">
        <f>BV73+BW73+BX73+BY73+BZ73+CA73+CB73+CC73+CD73+CE73+CF73+CG73</f>
        <v/>
      </c>
    </row>
    <row r="74" ht="27" customFormat="1" customHeight="1" s="138">
      <c r="A74" s="1977" t="n"/>
      <c r="B74" s="1931" t="inlineStr">
        <is>
          <t>旅客周转量          （万人公里）</t>
        </is>
      </c>
      <c r="C74" s="1409" t="n">
        <v>79.2</v>
      </c>
      <c r="D74" s="31">
        <f>C74/T74-1</f>
        <v/>
      </c>
      <c r="E74" s="1409" t="n">
        <v>79.3</v>
      </c>
      <c r="F74" s="31">
        <f>E74/V74-1</f>
        <v/>
      </c>
      <c r="G74" s="1409" t="n">
        <v>79.34999999999999</v>
      </c>
      <c r="H74" s="31">
        <f>G74/X74-1</f>
        <v/>
      </c>
      <c r="I74" s="1409" t="n">
        <v>79.40000000000001</v>
      </c>
      <c r="J74" s="31">
        <f>I74/Z74-1</f>
        <v/>
      </c>
      <c r="K74" s="1409" t="n">
        <v>79.9</v>
      </c>
      <c r="L74" s="31">
        <f>K74/AB74-1</f>
      </c>
      <c r="M74" s="1409" t="n">
        <v>80.05</v>
      </c>
      <c r="N74" s="31">
        <f>M74/AD74-1</f>
      </c>
      <c r="O74" s="1409" t="n">
        <v>80.25</v>
      </c>
      <c r="P74" s="31">
        <f>O74/AF74-1</f>
      </c>
      <c r="Q74" s="1409">
        <f>C74+E74+G74+I74+K74+M74+O74</f>
      </c>
      <c r="R74" s="102">
        <f>Q74/SUM(T74+V74+X74+Z74+AB74+AD74+AF74)-1</f>
      </c>
      <c r="S74" s="1409">
        <f>T74+V74+X74+Z74+AB74+AD74</f>
        <v/>
      </c>
      <c r="T74" s="1409" t="n">
        <v>63.6</v>
      </c>
      <c r="U74" s="31">
        <f>T74/AU74-1</f>
        <v/>
      </c>
      <c r="V74" s="1409" t="n">
        <v>63.56</v>
      </c>
      <c r="W74" s="31">
        <f>V74/AW74-1</f>
        <v/>
      </c>
      <c r="X74" s="1409" t="n">
        <v>63.64</v>
      </c>
      <c r="Y74" s="31">
        <f>X74/AY74-1</f>
        <v/>
      </c>
      <c r="Z74" s="1409" t="n">
        <v>63.8</v>
      </c>
      <c r="AA74" s="31">
        <f>Z74/BA74-1</f>
        <v/>
      </c>
      <c r="AB74" s="1409" t="n">
        <v>63.92</v>
      </c>
      <c r="AC74" s="31">
        <f>AB74/BC74-1</f>
        <v/>
      </c>
      <c r="AD74" s="1409" t="n">
        <v>64</v>
      </c>
      <c r="AE74" s="31">
        <f>AD74/BE74-1</f>
        <v/>
      </c>
      <c r="AF74" s="1409" t="n">
        <v>64.40000000000001</v>
      </c>
      <c r="AG74" s="31">
        <f>AF74/BG74-1</f>
        <v/>
      </c>
      <c r="AH74" s="1409" t="n">
        <v>64.12</v>
      </c>
      <c r="AI74" s="31">
        <f>AH74/BI74-1</f>
        <v/>
      </c>
      <c r="AJ74" s="1409" t="n">
        <v>64.16</v>
      </c>
      <c r="AK74" s="31">
        <f>AJ74/BK74-1</f>
        <v/>
      </c>
      <c r="AL74" s="1409" t="n">
        <v>64</v>
      </c>
      <c r="AM74" s="31">
        <f>AL74/BM74-1</f>
        <v/>
      </c>
      <c r="AN74" s="1409" t="n">
        <v>63.2</v>
      </c>
      <c r="AO74" s="31">
        <f>AN74/BO74-1</f>
        <v/>
      </c>
      <c r="AP74" s="1409" t="n">
        <v>63.4</v>
      </c>
      <c r="AQ74" s="31">
        <f>AP74/BQ74-1</f>
        <v/>
      </c>
      <c r="AR74" s="1409">
        <f>T74+V74+X74+Z74+AB74+AD74+AF74+AH74+AJ74+AL74+AN74+AP74</f>
      </c>
      <c r="AS74" s="31">
        <f>AR74/(AU74+AW74+AY74+BA74+BC74+BE74+BG74+BI74+BK74+BM74+BO74+BQ74)-1</f>
        <v/>
      </c>
      <c r="AT74" s="1933" t="n"/>
      <c r="AU74" s="1409" t="n">
        <v>61.84</v>
      </c>
      <c r="AV74" s="31" t="n"/>
      <c r="AW74" s="1409" t="n">
        <v>61.92</v>
      </c>
      <c r="AX74" s="31" t="n"/>
      <c r="AY74" s="1409" t="n">
        <v>61.88</v>
      </c>
      <c r="AZ74" s="31" t="n"/>
      <c r="BA74" s="1409" t="n">
        <v>61.92</v>
      </c>
      <c r="BB74" s="31" t="n"/>
      <c r="BC74" s="1416" t="n">
        <v>61.96</v>
      </c>
      <c r="BD74" s="31" t="n"/>
      <c r="BE74" s="1416" t="n">
        <v>62</v>
      </c>
      <c r="BF74" s="31" t="n"/>
      <c r="BG74" s="1416" t="n">
        <v>86.63</v>
      </c>
      <c r="BH74" s="31" t="n"/>
      <c r="BI74" s="1416" t="n">
        <v>86.68000000000001</v>
      </c>
      <c r="BJ74" s="31" t="n"/>
      <c r="BK74" s="1416" t="n">
        <v>62.4</v>
      </c>
      <c r="BL74" s="31" t="n"/>
      <c r="BM74" s="1416" t="n">
        <v>62.04</v>
      </c>
      <c r="BN74" s="32" t="n"/>
      <c r="BO74" s="1416" t="n">
        <v>61.96</v>
      </c>
      <c r="BP74" s="32" t="n"/>
      <c r="BQ74" s="1416" t="n">
        <v>61.4</v>
      </c>
      <c r="BR74" s="32" t="n"/>
      <c r="BS74" s="1409">
        <f>AU74+AW74+AY74+BA74+BC74+BE74+BG74+BI74+BK74+BM74+BO74+BQ74</f>
        <v/>
      </c>
      <c r="BT74" s="31" t="n"/>
      <c r="BU74" s="1354" t="n"/>
      <c r="BV74" s="1355" t="n"/>
      <c r="BW74" s="1355" t="n"/>
      <c r="BX74" s="1355" t="n"/>
      <c r="BY74" s="1355" t="n"/>
      <c r="BZ74" s="1355" t="n"/>
      <c r="CA74" s="1355" t="n"/>
      <c r="CB74" s="1355" t="n"/>
      <c r="CC74" s="1355" t="n"/>
      <c r="CD74" s="1355" t="n"/>
      <c r="CE74" s="1355" t="n"/>
      <c r="CF74" s="1355" t="n"/>
      <c r="CG74" s="1355" t="n"/>
      <c r="CH74" s="1352" t="n"/>
    </row>
    <row r="75" ht="27" customFormat="1" customHeight="1" s="138">
      <c r="A75" s="1977" t="n"/>
      <c r="B75" s="1931" t="inlineStr">
        <is>
          <t>其中城市内客运量    （万人次）</t>
        </is>
      </c>
      <c r="C75" s="1409" t="n">
        <v>13.45</v>
      </c>
      <c r="D75" s="31">
        <f>C75/T75-1</f>
        <v/>
      </c>
      <c r="E75" s="1409" t="n">
        <v>13.48</v>
      </c>
      <c r="F75" s="31">
        <f>E75/V75-1</f>
        <v/>
      </c>
      <c r="G75" s="1409" t="n">
        <v>13.49</v>
      </c>
      <c r="H75" s="31">
        <f>G75/X75-1</f>
        <v/>
      </c>
      <c r="I75" s="1409" t="n">
        <v>13.5</v>
      </c>
      <c r="J75" s="31">
        <f>I75/Z75-1</f>
        <v/>
      </c>
      <c r="K75" s="1409" t="n">
        <v>13.6</v>
      </c>
      <c r="L75" s="31">
        <f>K75/AB75-1</f>
      </c>
      <c r="M75" s="1409" t="n">
        <v>13.62</v>
      </c>
      <c r="N75" s="31">
        <f>M75/AD75-1</f>
      </c>
      <c r="O75" s="1409" t="n">
        <v>13.63</v>
      </c>
      <c r="P75" s="31">
        <f>O75/AF75-1</f>
      </c>
      <c r="Q75" s="1409">
        <f>C75+E75+G75+I75+K75+M75+O75</f>
      </c>
      <c r="R75" s="102">
        <f>Q75/SUM(T75+V75+X75+Z75+AB75+AD75+AF75)-1</f>
      </c>
      <c r="S75" s="1409">
        <f>T75+V75+X75+Z75+AB75+AD75</f>
        <v/>
      </c>
      <c r="T75" s="1409" t="n">
        <v>13.5</v>
      </c>
      <c r="U75" s="31">
        <f>T75/AU75-1</f>
        <v/>
      </c>
      <c r="V75" s="1409" t="n">
        <v>13.49</v>
      </c>
      <c r="W75" s="31">
        <f>V75/AW75-1</f>
        <v/>
      </c>
      <c r="X75" s="1409" t="n">
        <v>13.51</v>
      </c>
      <c r="Y75" s="31">
        <f>X75/AY75-1</f>
        <v/>
      </c>
      <c r="Z75" s="1409" t="n">
        <v>13.55</v>
      </c>
      <c r="AA75" s="31">
        <f>Z75/BA75-1</f>
        <v/>
      </c>
      <c r="AB75" s="1409" t="n">
        <v>13.58</v>
      </c>
      <c r="AC75" s="31">
        <f>AB75/BC75-1</f>
        <v/>
      </c>
      <c r="AD75" s="1409" t="n">
        <v>13.6</v>
      </c>
      <c r="AE75" s="31">
        <f>AD75/BE75-1</f>
        <v/>
      </c>
      <c r="AF75" s="1409" t="n">
        <v>13.62</v>
      </c>
      <c r="AG75" s="31">
        <f>AF75/BG75-1</f>
        <v/>
      </c>
      <c r="AH75" s="1409" t="n">
        <v>13.63</v>
      </c>
      <c r="AI75" s="31">
        <f>AH75/BI75-1</f>
        <v/>
      </c>
      <c r="AJ75" s="1409" t="n">
        <v>13.64</v>
      </c>
      <c r="AK75" s="31">
        <f>AJ75/BK75-1</f>
        <v/>
      </c>
      <c r="AL75" s="1409" t="n">
        <v>13.6</v>
      </c>
      <c r="AM75" s="31">
        <f>AL75/BM75-1</f>
        <v/>
      </c>
      <c r="AN75" s="1409" t="n">
        <v>13.45</v>
      </c>
      <c r="AO75" s="31">
        <f>AN75/BO75-1</f>
        <v/>
      </c>
      <c r="AP75" s="1409" t="n">
        <v>13.47</v>
      </c>
      <c r="AQ75" s="31">
        <f>AP75/BQ75-1</f>
        <v/>
      </c>
      <c r="AR75" s="1409">
        <f>T75+V75+X75+Z75+AB75+AD75+AF75+AH75+AJ75+AL75+AN75+AP75</f>
      </c>
      <c r="AS75" s="31">
        <f>AR75/(AU75+AW75+AY75+BA75+BC75+BE75+BG75+BI75+BK75+BM75+BO75+BQ75)-1</f>
        <v/>
      </c>
      <c r="AT75" s="1933" t="n"/>
      <c r="AU75" s="1409" t="n">
        <v>13.2</v>
      </c>
      <c r="AV75" s="31" t="n"/>
      <c r="AW75" s="1409" t="n">
        <v>13.22</v>
      </c>
      <c r="AX75" s="31" t="n"/>
      <c r="AY75" s="1409" t="n">
        <v>13.2</v>
      </c>
      <c r="AZ75" s="31" t="n"/>
      <c r="BA75" s="1409" t="n">
        <v>13.23</v>
      </c>
      <c r="BB75" s="31" t="n"/>
      <c r="BC75" s="1416" t="n">
        <v>13.24</v>
      </c>
      <c r="BD75" s="31" t="n"/>
      <c r="BE75" s="1416" t="n">
        <v>13.26</v>
      </c>
      <c r="BF75" s="31" t="n"/>
      <c r="BG75" s="1416" t="n">
        <v>13</v>
      </c>
      <c r="BH75" s="31" t="n"/>
      <c r="BI75" s="1416" t="n">
        <v>13.1</v>
      </c>
      <c r="BJ75" s="31" t="n"/>
      <c r="BK75" s="1416" t="n">
        <v>13.28</v>
      </c>
      <c r="BL75" s="31" t="n"/>
      <c r="BM75" s="1416" t="n">
        <v>13.25</v>
      </c>
      <c r="BN75" s="32" t="n"/>
      <c r="BO75" s="1416" t="n">
        <v>13.21</v>
      </c>
      <c r="BP75" s="32" t="n"/>
      <c r="BQ75" s="1416" t="n">
        <v>13.15</v>
      </c>
      <c r="BR75" s="32" t="n"/>
      <c r="BS75" s="1409">
        <f>AU75+AW75+AY75+BA75+BC75+BE75+BG75+BI75+BK75+BM75+BO75+BQ75</f>
        <v/>
      </c>
      <c r="BT75" s="31" t="n"/>
      <c r="BU75" s="1354" t="n"/>
      <c r="BV75" s="1291" t="n"/>
      <c r="BW75" s="1291" t="n"/>
      <c r="BX75" s="1291" t="n"/>
      <c r="BY75" s="1291" t="n"/>
      <c r="BZ75" s="1291" t="n"/>
      <c r="CA75" s="1291" t="n"/>
      <c r="CB75" s="1291" t="n"/>
      <c r="CC75" s="1291" t="n"/>
      <c r="CD75" s="1291" t="n"/>
      <c r="CE75" s="1291" t="n"/>
      <c r="CF75" s="1291" t="n"/>
      <c r="CG75" s="1291" t="n"/>
      <c r="CH75" s="1352" t="n"/>
    </row>
    <row r="76" ht="27" customFormat="1" customHeight="1" s="138">
      <c r="A76" s="1954" t="n"/>
      <c r="B76" s="1931" t="inlineStr">
        <is>
          <t>其中城市内旅客周转量  (万人公里)</t>
        </is>
      </c>
      <c r="C76" s="1409" t="n">
        <v>53.8</v>
      </c>
      <c r="D76" s="31">
        <f>C76/T76-1</f>
        <v/>
      </c>
      <c r="E76" s="1409" t="n">
        <v>53.92</v>
      </c>
      <c r="F76" s="31">
        <f>E76/V76-1</f>
        <v/>
      </c>
      <c r="G76" s="1409" t="n">
        <v>53.96</v>
      </c>
      <c r="H76" s="31">
        <f>G76/X76-1</f>
        <v/>
      </c>
      <c r="I76" s="1409" t="n">
        <v>54</v>
      </c>
      <c r="J76" s="31">
        <f>I76/Z76-1</f>
        <v/>
      </c>
      <c r="K76" s="1409" t="n">
        <v>54.4</v>
      </c>
      <c r="L76" s="31">
        <f>K76/AB76-1</f>
      </c>
      <c r="M76" s="1409" t="n">
        <v>54.48</v>
      </c>
      <c r="N76" s="31">
        <f>M76/AD76-1</f>
      </c>
      <c r="O76" s="1409" t="n">
        <v>54.52</v>
      </c>
      <c r="P76" s="31">
        <f>O76/AF76-1</f>
      </c>
      <c r="Q76" s="1409">
        <f>C76+E76+G76+I76+K76+M76+O76</f>
      </c>
      <c r="R76" s="102">
        <f>Q76/SUM(T76+V76+X76+Z76+AB76+AD76+AF76)-1</f>
      </c>
      <c r="S76" s="1409">
        <f>T76+V76+X76+Z76+AB76+AD76</f>
        <v/>
      </c>
      <c r="T76" s="1409" t="n">
        <v>47.25</v>
      </c>
      <c r="U76" s="31">
        <f>T76/AU76-1</f>
        <v/>
      </c>
      <c r="V76" s="1409" t="n">
        <v>47.22</v>
      </c>
      <c r="W76" s="31">
        <f>V76/AW76-1</f>
        <v/>
      </c>
      <c r="X76" s="1409" t="n">
        <v>47.29</v>
      </c>
      <c r="Y76" s="31">
        <f>X76/AY76-1</f>
        <v/>
      </c>
      <c r="Z76" s="1409" t="n">
        <v>47.43</v>
      </c>
      <c r="AA76" s="31">
        <f>Z76/BA76-1</f>
        <v/>
      </c>
      <c r="AB76" s="1409" t="n">
        <v>47.53</v>
      </c>
      <c r="AC76" s="31">
        <f>AB76/BC76-1</f>
        <v/>
      </c>
      <c r="AD76" s="1409" t="n">
        <v>47.6</v>
      </c>
      <c r="AE76" s="31">
        <f>AD76/BE76-1</f>
        <v/>
      </c>
      <c r="AF76" s="1409" t="n">
        <v>47.67</v>
      </c>
      <c r="AG76" s="31">
        <f>AF76/BG76-1</f>
        <v/>
      </c>
      <c r="AH76" s="1409" t="n">
        <v>47.71</v>
      </c>
      <c r="AI76" s="31">
        <f>AH76/BI76-1</f>
        <v/>
      </c>
      <c r="AJ76" s="1409" t="n">
        <v>47.74</v>
      </c>
      <c r="AK76" s="31">
        <f>AJ76/BK76-1</f>
        <v/>
      </c>
      <c r="AL76" s="1409" t="n">
        <v>47.6</v>
      </c>
      <c r="AM76" s="31">
        <f>AL76/BM76-1</f>
        <v/>
      </c>
      <c r="AN76" s="1409" t="n">
        <v>47.08</v>
      </c>
      <c r="AO76" s="31">
        <f>AN76/BO76-1</f>
        <v/>
      </c>
      <c r="AP76" s="1409" t="n">
        <v>47.15</v>
      </c>
      <c r="AQ76" s="31">
        <f>AP76/BQ76-1</f>
        <v/>
      </c>
      <c r="AR76" s="1409">
        <f>T76+V76+X76+Z76+AB76+AD76+AF76+AH76+AJ76+AL76+AN76+AP76</f>
      </c>
      <c r="AS76" s="31">
        <f>AR76/(AU76+AW76+AY76+BA76+BC76+BE76+BG76+BI76+BK76+BM76+BO76+BQ76)-1</f>
        <v/>
      </c>
      <c r="AT76" s="1933" t="n"/>
      <c r="AU76" s="1409" t="n">
        <v>46.2</v>
      </c>
      <c r="AV76" s="31" t="n"/>
      <c r="AW76" s="1409" t="n">
        <v>46.27</v>
      </c>
      <c r="AX76" s="31" t="n"/>
      <c r="AY76" s="1409" t="n">
        <v>46.2</v>
      </c>
      <c r="AZ76" s="31" t="n"/>
      <c r="BA76" s="1409" t="n">
        <v>46.31</v>
      </c>
      <c r="BB76" s="31" t="n"/>
      <c r="BC76" s="1416" t="n">
        <v>46.34</v>
      </c>
      <c r="BD76" s="31" t="n"/>
      <c r="BE76" s="1416" t="n">
        <v>46.41</v>
      </c>
      <c r="BF76" s="31" t="n"/>
      <c r="BG76" s="1416" t="n">
        <v>45.5</v>
      </c>
      <c r="BH76" s="31" t="n"/>
      <c r="BI76" s="1416" t="n">
        <v>45.85</v>
      </c>
      <c r="BJ76" s="31" t="n"/>
      <c r="BK76" s="1416" t="n">
        <v>46.48</v>
      </c>
      <c r="BL76" s="31" t="n"/>
      <c r="BM76" s="1416" t="n">
        <v>46.38</v>
      </c>
      <c r="BN76" s="32" t="n"/>
      <c r="BO76" s="1416" t="n">
        <v>46.24</v>
      </c>
      <c r="BP76" s="32" t="n"/>
      <c r="BQ76" s="1416" t="n">
        <v>46.03</v>
      </c>
      <c r="BR76" s="32" t="n"/>
      <c r="BS76" s="1409">
        <f>AU76+AW76+AY76+BA76+BC76+BE76+BG76+BI76+BK76+BM76+BO76+BQ76</f>
        <v/>
      </c>
      <c r="BT76" s="31" t="n"/>
      <c r="BU76" s="1354" t="n"/>
      <c r="BV76" s="1359" t="n"/>
      <c r="BW76" s="1359" t="n"/>
      <c r="BX76" s="1359" t="n"/>
      <c r="BY76" s="1359" t="n"/>
      <c r="BZ76" s="1359" t="n"/>
      <c r="CA76" s="1359" t="n"/>
      <c r="CB76" s="1359" t="n"/>
      <c r="CC76" s="1359" t="n"/>
      <c r="CD76" s="1359" t="n"/>
      <c r="CE76" s="1359" t="n"/>
      <c r="CF76" s="1359" t="n"/>
      <c r="CG76" s="1359" t="n"/>
      <c r="CH76" s="1352" t="n"/>
    </row>
    <row r="77" customFormat="1" s="138">
      <c r="A77" s="2084" t="n"/>
      <c r="B77" s="1937" t="n"/>
      <c r="C77" s="2017" t="n"/>
      <c r="D77" s="103" t="n"/>
      <c r="E77" s="2017" t="n"/>
      <c r="F77" s="103" t="n"/>
      <c r="G77" s="103" t="n"/>
      <c r="H77" s="103" t="n"/>
      <c r="I77" s="103" t="n"/>
      <c r="J77" s="103" t="n"/>
      <c r="K77" s="103" t="n"/>
      <c r="L77" s="103" t="n"/>
      <c r="M77" s="103" t="n"/>
      <c r="N77" s="103" t="n"/>
      <c r="O77" s="103" t="n"/>
      <c r="P77" s="103" t="n"/>
      <c r="Q77" s="2017" t="n"/>
      <c r="R77" s="103" t="n"/>
      <c r="S77" s="1910" t="n"/>
      <c r="T77" s="2017" t="n"/>
      <c r="U77" s="103" t="n"/>
      <c r="V77" s="2017" t="n"/>
      <c r="W77" s="103" t="n"/>
      <c r="X77" s="2017" t="n"/>
      <c r="Y77" s="103" t="n"/>
      <c r="Z77" s="2017" t="n"/>
      <c r="AA77" s="103" t="n"/>
      <c r="AB77" s="2017" t="n"/>
      <c r="AC77" s="103" t="n"/>
      <c r="AD77" s="2017" t="n"/>
      <c r="AE77" s="103" t="n"/>
      <c r="AF77" s="2017" t="n"/>
      <c r="AG77" s="103" t="n"/>
      <c r="AH77" s="2017" t="n"/>
      <c r="AI77" s="103" t="n"/>
      <c r="AJ77" s="2017" t="n"/>
      <c r="AK77" s="103" t="n"/>
      <c r="AL77" s="2017" t="n"/>
      <c r="AM77" s="103" t="n"/>
      <c r="AN77" s="2017" t="n"/>
      <c r="AO77" s="103" t="n"/>
      <c r="AP77" s="2017" t="n"/>
      <c r="AQ77" s="103" t="n"/>
      <c r="AR77" s="2017" t="n"/>
      <c r="AS77" s="103" t="n"/>
      <c r="AT77" s="1933" t="n"/>
      <c r="BC77" s="1951" t="n"/>
      <c r="BD77" s="8" t="n"/>
      <c r="BE77" s="1951" t="n"/>
      <c r="BF77" s="8" t="n"/>
      <c r="BG77" s="1951" t="n"/>
      <c r="BH77" s="8" t="n"/>
      <c r="BI77" s="1951" t="n"/>
      <c r="BJ77" s="8" t="n"/>
      <c r="BK77" s="1951" t="n"/>
      <c r="BL77" s="8" t="n"/>
    </row>
  </sheetData>
  <autoFilter ref="A3:CH76"/>
  <mergeCells count="111">
    <mergeCell ref="BD3:BD4"/>
    <mergeCell ref="A61:A64"/>
    <mergeCell ref="L3:L4"/>
    <mergeCell ref="N3:N4"/>
    <mergeCell ref="F3:F4"/>
    <mergeCell ref="BF3:BF4"/>
    <mergeCell ref="X3:X4"/>
    <mergeCell ref="A45:A48"/>
    <mergeCell ref="BH3:BH4"/>
    <mergeCell ref="Z3:Z4"/>
    <mergeCell ref="BZ3:BZ4"/>
    <mergeCell ref="BR3:BR4"/>
    <mergeCell ref="CB3:CB4"/>
    <mergeCell ref="A65:A68"/>
    <mergeCell ref="G3:G4"/>
    <mergeCell ref="I3:I4"/>
    <mergeCell ref="CF3:CF4"/>
    <mergeCell ref="A37:A40"/>
    <mergeCell ref="AG3:AG4"/>
    <mergeCell ref="A17:A20"/>
    <mergeCell ref="AI3:AI4"/>
    <mergeCell ref="A53:A56"/>
    <mergeCell ref="AS3:AS4"/>
    <mergeCell ref="AU3:AU4"/>
    <mergeCell ref="BE3:BE4"/>
    <mergeCell ref="BF1:BF2"/>
    <mergeCell ref="O3:O4"/>
    <mergeCell ref="AY3:AY4"/>
    <mergeCell ref="Q3:Q4"/>
    <mergeCell ref="BS3:BS4"/>
    <mergeCell ref="A49:A52"/>
    <mergeCell ref="BM3:BM4"/>
    <mergeCell ref="BJ1:BJ2"/>
    <mergeCell ref="CE3:CE4"/>
    <mergeCell ref="BL1:BL2"/>
    <mergeCell ref="CG3:CG4"/>
    <mergeCell ref="B3:B4"/>
    <mergeCell ref="BN3:BN4"/>
    <mergeCell ref="BP3:BP4"/>
    <mergeCell ref="AJ3:AJ4"/>
    <mergeCell ref="AL3:AL4"/>
    <mergeCell ref="A21:A24"/>
    <mergeCell ref="D3:D4"/>
    <mergeCell ref="AX3:AX4"/>
    <mergeCell ref="AZ3:AZ4"/>
    <mergeCell ref="T3:T4"/>
    <mergeCell ref="BV3:BV4"/>
    <mergeCell ref="BX3:BX4"/>
    <mergeCell ref="A57:A60"/>
    <mergeCell ref="K3:K4"/>
    <mergeCell ref="C3:C4"/>
    <mergeCell ref="E3:E4"/>
    <mergeCell ref="BG3:BG4"/>
    <mergeCell ref="Y3:Y4"/>
    <mergeCell ref="AC3:AC4"/>
    <mergeCell ref="AE3:AE4"/>
    <mergeCell ref="AO3:AO4"/>
    <mergeCell ref="A69:A72"/>
    <mergeCell ref="BY3:BY4"/>
    <mergeCell ref="AQ3:AQ4"/>
    <mergeCell ref="A25:A28"/>
    <mergeCell ref="BI3:BI4"/>
    <mergeCell ref="BK3:BK4"/>
    <mergeCell ref="BB1:BB2"/>
    <mergeCell ref="BD1:BD2"/>
    <mergeCell ref="M3:M4"/>
    <mergeCell ref="CA3:CA4"/>
    <mergeCell ref="BH1:BH2"/>
    <mergeCell ref="P3:P4"/>
    <mergeCell ref="R3:R4"/>
    <mergeCell ref="H3:H4"/>
    <mergeCell ref="J3:J4"/>
    <mergeCell ref="A29:A32"/>
    <mergeCell ref="BJ3:BJ4"/>
    <mergeCell ref="AB3:AB4"/>
    <mergeCell ref="A1:B2"/>
    <mergeCell ref="BL3:BL4"/>
    <mergeCell ref="AD3:AD4"/>
    <mergeCell ref="CD3:CD4"/>
    <mergeCell ref="A13:A16"/>
    <mergeCell ref="AF3:AF4"/>
    <mergeCell ref="AH3:AH4"/>
    <mergeCell ref="CH3:CH4"/>
    <mergeCell ref="A73:A76"/>
    <mergeCell ref="AV3:AV4"/>
    <mergeCell ref="AK3:AK4"/>
    <mergeCell ref="AW3:AW4"/>
    <mergeCell ref="BT3:BT4"/>
    <mergeCell ref="A3:A4"/>
    <mergeCell ref="BA3:BA4"/>
    <mergeCell ref="A41:A44"/>
    <mergeCell ref="BC3:BC4"/>
    <mergeCell ref="U3:U4"/>
    <mergeCell ref="W3:W4"/>
    <mergeCell ref="BW3:BW4"/>
    <mergeCell ref="A33:A36"/>
    <mergeCell ref="BO3:BO4"/>
    <mergeCell ref="BQ3:BQ4"/>
    <mergeCell ref="AA3:AA4"/>
    <mergeCell ref="CC3:CC4"/>
    <mergeCell ref="AM3:AM4"/>
    <mergeCell ref="A5:A8"/>
    <mergeCell ref="AV1:AV2"/>
    <mergeCell ref="AX1:AX2"/>
    <mergeCell ref="AZ1:AZ2"/>
    <mergeCell ref="A9:A12"/>
    <mergeCell ref="V3:V4"/>
    <mergeCell ref="AN3:AN4"/>
    <mergeCell ref="AP3:AP4"/>
    <mergeCell ref="AR3:AR4"/>
    <mergeCell ref="BB3:BB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H76"/>
  <sheetViews>
    <sheetView workbookViewId="0">
      <pane xSplit="2" ySplit="4" topLeftCell="C11" activePane="bottomRight" state="frozen"/>
      <selection pane="topRight" activeCell="A1" sqref="A1"/>
      <selection pane="bottomLeft" activeCell="A1" sqref="A1"/>
      <selection pane="bottomRight" activeCell="S31" sqref="S31"/>
    </sheetView>
  </sheetViews>
  <sheetFormatPr baseColWidth="8" defaultColWidth="8.88671875" defaultRowHeight="14.4"/>
  <cols>
    <col min="1" max="1" customWidth="true" style="114" width="8.88671875"/>
    <col min="2" max="2" customWidth="true" style="114" width="34.0"/>
    <col min="3" max="3" customWidth="true" style="115" width="11.0"/>
    <col min="4" max="4" customWidth="true" hidden="true" style="115" width="9.88671875"/>
    <col min="5" max="5" customWidth="true" style="115" width="11.0"/>
    <col min="6" max="6" customWidth="true" hidden="true" style="115" width="9.88671875"/>
    <col min="7" max="7" customWidth="true" style="115" width="11.0"/>
    <col min="8" max="8" customWidth="true" style="115" width="12.0"/>
    <col min="9" max="9" customWidth="true" style="115" width="11.0"/>
    <col min="10" max="10" customWidth="true" style="115" width="12.0"/>
    <col min="11" max="11" customWidth="true" style="115" width="11.33203125"/>
    <col min="12" max="12" customWidth="true" style="115" width="9.88671875"/>
    <col min="13" max="13" customWidth="true" style="116" width="11.33203125"/>
    <col min="14" max="14" customWidth="true" style="116" width="9.88671875"/>
    <col min="15" max="15" customWidth="true" style="116" width="11.33203125"/>
    <col min="16" max="16" customWidth="true" style="115" width="9.88671875"/>
    <col min="17" max="17" customWidth="true" style="116" width="18.0"/>
    <col min="18" max="18" customWidth="true" style="116" width="29.0"/>
    <col min="19" max="19" customWidth="true" style="115" width="28.0"/>
    <col min="20" max="20" customWidth="true" style="115" width="11.0"/>
    <col min="21" max="21" customWidth="true" style="115" width="13.0"/>
    <col min="22" max="22" customWidth="true" style="115" width="11.0"/>
    <col min="23" max="23" customWidth="true" style="115" width="13.0"/>
    <col min="24" max="24" customWidth="true" style="115" width="11.0"/>
    <col min="25" max="25" customWidth="true" style="115" width="13.0"/>
    <col min="26" max="26" customWidth="true" style="115" width="11.0"/>
    <col min="27" max="27" customWidth="true" style="115" width="13.0"/>
    <col min="28" max="28" customWidth="true" style="115" width="11.0"/>
    <col min="29" max="29" customWidth="true" style="115" width="14.0"/>
    <col min="30" max="30" customWidth="true" style="115" width="11.0"/>
    <col min="31" max="31" customWidth="true" style="115" width="14.0"/>
    <col min="32" max="32" customWidth="true" style="115" width="11.0"/>
    <col min="33" max="33" customWidth="true" style="115" width="14.0"/>
    <col min="34" max="34" customWidth="true" style="115" width="11.0"/>
    <col min="35" max="35" customWidth="true" style="115" width="14.0"/>
    <col min="36" max="36" customWidth="true" style="115" width="11.0"/>
    <col min="37" max="37" customWidth="true" style="115" width="14.0"/>
    <col min="38" max="38" customWidth="true" style="115" width="11.0"/>
    <col min="39" max="39" customWidth="true" style="115" width="14.0"/>
    <col min="40" max="40" customWidth="true" style="115" width="11.0"/>
    <col min="41" max="41" customWidth="true" style="115" width="14.0"/>
    <col min="42" max="42" customWidth="true" style="115" width="11.0"/>
    <col min="43" max="43" customWidth="true" style="115" width="14.0"/>
    <col min="44" max="44" customWidth="true" style="21" width="42.0"/>
    <col min="45" max="45" customWidth="true" style="115" width="42.0"/>
    <col min="46" max="46" customWidth="true" style="115" width="9.0"/>
    <col min="47" max="47" customWidth="true" style="115" width="11.0"/>
    <col min="48" max="48" customWidth="true" style="115" width="12.0"/>
    <col min="49" max="49" customWidth="true" style="115" width="11.0"/>
    <col min="50" max="50" customWidth="true" style="115" width="12.0"/>
    <col min="51" max="51" customWidth="true" style="115" width="11.0"/>
    <col min="52" max="52" customWidth="true" style="115" width="12.0"/>
    <col min="53" max="53" customWidth="true" style="115" width="11.0"/>
    <col min="54" max="54" customWidth="true" style="115" width="12.0"/>
    <col min="55" max="55" customWidth="true" style="115" width="11.0"/>
    <col min="56" max="56" customWidth="true" style="115" width="12.0"/>
    <col min="57" max="57" customWidth="true" style="115" width="11.0"/>
    <col min="58" max="58" customWidth="true" style="115" width="12.0"/>
    <col min="59" max="59" customWidth="true" style="115" width="11.0"/>
    <col min="60" max="60" customWidth="true" style="115" width="12.0"/>
    <col min="61" max="61" customWidth="true" style="115" width="11.0"/>
    <col min="62" max="62" customWidth="true" style="115" width="12.0"/>
    <col min="63" max="63" customWidth="true" style="115" width="11.0"/>
    <col min="64" max="64" customWidth="true" style="115" width="12.0"/>
    <col min="65" max="65" customWidth="true" style="115" width="11.0"/>
    <col min="66" max="66" customWidth="true" style="115" width="12.0"/>
    <col min="67" max="67" customWidth="true" style="115" width="11.0"/>
    <col min="68" max="68" customWidth="true" style="115" width="12.0"/>
    <col min="69" max="69" customWidth="true" style="115" width="11.0"/>
    <col min="70" max="70" customWidth="true" style="115" width="12.0"/>
    <col min="71" max="71" customWidth="true" style="115" width="42.0"/>
    <col min="72" max="72" customWidth="true" style="115" width="12.0"/>
    <col min="73" max="73" customWidth="true" style="21" width="7.0"/>
    <col min="74" max="74" customWidth="true" style="115" width="11.0"/>
    <col min="75" max="75" customWidth="true" style="21" width="11.0"/>
    <col min="76" max="76" customWidth="true" style="21" width="11.0"/>
    <col min="77" max="77" customWidth="true" style="21" width="11.0"/>
    <col min="78" max="78" customWidth="true" style="21" width="11.0"/>
    <col min="79" max="79" customWidth="true" style="21" width="11.0"/>
    <col min="80" max="80" customWidth="true" style="21" width="11.0"/>
    <col min="81" max="81" customWidth="true" style="21" width="11.0"/>
    <col min="82" max="82" customWidth="true" style="21" width="11.0"/>
    <col min="83" max="83" customWidth="true" style="21" width="11.0"/>
    <col min="84" max="84" customWidth="true" style="21" width="11.0"/>
    <col min="85" max="85" customWidth="true" style="21" width="11.0"/>
    <col min="86" max="86" customWidth="true" style="21" width="42.0"/>
    <col min="87" max="16384" customWidth="true" style="115" width="8.88671875"/>
  </cols>
  <sheetData>
    <row r="1">
      <c r="A1" s="1939" t="inlineStr">
        <is>
          <t>网约车客运量</t>
        </is>
      </c>
      <c r="BL1" s="2085" t="n"/>
      <c r="BM1" s="2018" t="n"/>
      <c r="BN1" s="2085" t="n"/>
      <c r="BO1" s="2018" t="n"/>
      <c r="BP1" s="2086" t="n"/>
      <c r="BQ1" s="2018" t="n"/>
      <c r="BR1" s="2086" t="n"/>
      <c r="BS1" s="2018" t="n"/>
      <c r="BT1" s="2086" t="n"/>
      <c r="BU1" s="2018" t="n"/>
      <c r="BV1" s="2018" t="n"/>
      <c r="BW1" s="2018" t="n"/>
      <c r="BX1" s="2018" t="n"/>
      <c r="BY1" s="2018" t="n"/>
      <c r="BZ1" s="2018" t="n"/>
      <c r="CA1" s="2018" t="n"/>
      <c r="CB1" s="2018" t="n"/>
      <c r="CC1" s="2018" t="n"/>
      <c r="CD1" s="2018" t="n"/>
      <c r="CE1" s="2018" t="n"/>
      <c r="CF1" s="2018" t="n"/>
      <c r="CG1" s="2018" t="n"/>
      <c r="CH1" s="2018" t="n"/>
    </row>
    <row r="2" ht="37.95" customHeight="1" s="21">
      <c r="BL2" s="2087" t="n"/>
      <c r="BM2" s="2018" t="n"/>
      <c r="BN2" s="2087" t="n"/>
      <c r="BO2" s="2018" t="n"/>
      <c r="BP2" s="2086" t="n"/>
      <c r="BQ2" s="2018" t="n"/>
      <c r="BR2" s="2086" t="n"/>
      <c r="BS2" s="2018" t="n"/>
      <c r="BT2" s="2086" t="n"/>
      <c r="BU2" s="2018" t="n"/>
      <c r="BV2" s="2018" t="n"/>
      <c r="BW2" s="2018" t="n"/>
      <c r="BX2" s="2018" t="n"/>
      <c r="BY2" s="2018" t="n"/>
      <c r="BZ2" s="2018" t="n"/>
      <c r="CA2" s="2018" t="n"/>
      <c r="CB2" s="2018" t="n"/>
      <c r="CC2" s="2018" t="n"/>
      <c r="CD2" s="2018" t="n"/>
      <c r="CE2" s="2018" t="n"/>
      <c r="CF2" s="2018" t="n"/>
      <c r="CG2" s="2018" t="n"/>
      <c r="CH2" s="2018" t="n"/>
    </row>
    <row r="3" ht="46.05" customHeight="1" s="21">
      <c r="A3" s="1337" t="inlineStr">
        <is>
          <t>地区 名称</t>
        </is>
      </c>
      <c r="B3" s="1338" t="inlineStr">
        <is>
          <t>指标</t>
        </is>
      </c>
      <c r="C3" s="878" t="inlineStr">
        <is>
          <t>2026年1月</t>
        </is>
      </c>
      <c r="D3" s="1339" t="inlineStr">
        <is>
          <t>1月与去年同比</t>
        </is>
      </c>
      <c r="E3" s="878" t="inlineStr">
        <is>
          <t>2026年2月</t>
        </is>
      </c>
      <c r="F3" s="1339" t="inlineStr">
        <is>
          <t>2月与去年同比</t>
        </is>
      </c>
      <c r="G3" s="878" t="inlineStr">
        <is>
          <t>2026年3月</t>
        </is>
      </c>
      <c r="H3" s="1339" t="inlineStr">
        <is>
          <t>3月与去年同比</t>
        </is>
      </c>
      <c r="I3" s="878" t="inlineStr">
        <is>
          <t>2026年4月</t>
        </is>
      </c>
      <c r="J3" s="1339" t="inlineStr">
        <is>
          <t>4月与去年同比</t>
        </is>
      </c>
      <c r="K3" s="878" t="s">
        <v>3</v>
      </c>
      <c r="L3" s="1339" t="s">
        <v>0</v>
      </c>
      <c r="M3" s="878" t="s">
        <v>4</v>
      </c>
      <c r="N3" s="1339" t="s">
        <v>1</v>
      </c>
      <c r="O3" s="878" t="s">
        <v>5</v>
      </c>
      <c r="P3" s="1339" t="s">
        <v>2</v>
      </c>
      <c r="Q3" s="878" t="inlineStr">
        <is>
          <t>2026年累计</t>
        </is>
      </c>
      <c r="R3" s="1339" t="inlineStr">
        <is>
          <t>累计与去年同比</t>
        </is>
      </c>
      <c r="S3" s="1339" t="n"/>
      <c r="T3" s="878" t="inlineStr">
        <is>
          <t>2025年1月</t>
        </is>
      </c>
      <c r="U3" s="1339" t="inlineStr">
        <is>
          <t>1月与去年同比</t>
        </is>
      </c>
      <c r="V3" s="878" t="inlineStr">
        <is>
          <t>2025年2月</t>
        </is>
      </c>
      <c r="W3" s="1339" t="inlineStr">
        <is>
          <t>2月与去年同比</t>
        </is>
      </c>
      <c r="X3" s="878" t="inlineStr">
        <is>
          <t>2025年3月</t>
        </is>
      </c>
      <c r="Y3" s="1339" t="inlineStr">
        <is>
          <t>3月与去年同比</t>
        </is>
      </c>
      <c r="Z3" s="878" t="inlineStr">
        <is>
          <t>2025年4月</t>
        </is>
      </c>
      <c r="AA3" s="1339" t="inlineStr">
        <is>
          <t>4月与去年同比</t>
        </is>
      </c>
      <c r="AB3" s="878" t="inlineStr">
        <is>
          <t>2025年5月</t>
        </is>
      </c>
      <c r="AC3" s="1339" t="inlineStr">
        <is>
          <t>5月与去年同比</t>
        </is>
      </c>
      <c r="AD3" s="878" t="inlineStr">
        <is>
          <t>2025年6月</t>
        </is>
      </c>
      <c r="AE3" s="1339" t="inlineStr">
        <is>
          <t>6月与去年同比</t>
        </is>
      </c>
      <c r="AF3" s="878" t="inlineStr">
        <is>
          <t>2025年7月</t>
        </is>
      </c>
      <c r="AG3" s="1339" t="inlineStr">
        <is>
          <t>7月与去年同比</t>
        </is>
      </c>
      <c r="AH3" s="878" t="inlineStr">
        <is>
          <t>2025年8月</t>
        </is>
      </c>
      <c r="AI3" s="1339" t="inlineStr">
        <is>
          <t>8月与去年同比</t>
        </is>
      </c>
      <c r="AJ3" s="878" t="inlineStr">
        <is>
          <t>2025年9月</t>
        </is>
      </c>
      <c r="AK3" s="1339" t="inlineStr">
        <is>
          <t>9月与去年同比</t>
        </is>
      </c>
      <c r="AL3" s="878" t="inlineStr">
        <is>
          <t>2025年10月</t>
        </is>
      </c>
      <c r="AM3" s="1339" t="inlineStr">
        <is>
          <t>10月与去年同比</t>
        </is>
      </c>
      <c r="AN3" s="878" t="inlineStr">
        <is>
          <t>2025年11月</t>
        </is>
      </c>
      <c r="AO3" s="1339" t="inlineStr">
        <is>
          <t>11月与去年同比</t>
        </is>
      </c>
      <c r="AP3" s="878" t="inlineStr">
        <is>
          <t>2025年12月</t>
        </is>
      </c>
      <c r="AQ3" s="1339" t="inlineStr">
        <is>
          <t>12月与去年同比</t>
        </is>
      </c>
      <c r="AR3" s="1339" t="inlineStr">
        <is>
          <t>2025年累计</t>
        </is>
      </c>
      <c r="AS3" s="1339" t="inlineStr">
        <is>
          <t>累计同比</t>
        </is>
      </c>
      <c r="AT3" s="1559" t="n"/>
      <c r="AU3" s="878" t="inlineStr">
        <is>
          <t>2024年1月</t>
        </is>
      </c>
      <c r="AV3" s="1339" t="inlineStr">
        <is>
          <t>1月与去年同比</t>
        </is>
      </c>
      <c r="AW3" s="878" t="inlineStr">
        <is>
          <t>2024年2月</t>
        </is>
      </c>
      <c r="AX3" s="1339" t="inlineStr">
        <is>
          <t>2月与去年同比</t>
        </is>
      </c>
      <c r="AY3" s="878" t="inlineStr">
        <is>
          <t>2024年3月</t>
        </is>
      </c>
      <c r="AZ3" s="1339" t="inlineStr">
        <is>
          <t>3月与去年同比</t>
        </is>
      </c>
      <c r="BA3" s="878" t="inlineStr">
        <is>
          <t>2024年4月</t>
        </is>
      </c>
      <c r="BB3" s="1339" t="inlineStr">
        <is>
          <t>4月与去年同比</t>
        </is>
      </c>
      <c r="BC3" s="878" t="inlineStr">
        <is>
          <t>2024年5月</t>
        </is>
      </c>
      <c r="BD3" s="1339" t="inlineStr">
        <is>
          <t>5月与去年同比</t>
        </is>
      </c>
      <c r="BE3" s="878" t="inlineStr">
        <is>
          <t>2024年6月</t>
        </is>
      </c>
      <c r="BF3" s="1339" t="inlineStr">
        <is>
          <t>6月与去年同比</t>
        </is>
      </c>
      <c r="BG3" s="878" t="inlineStr">
        <is>
          <t>2024年7月</t>
        </is>
      </c>
      <c r="BH3" s="1339" t="inlineStr">
        <is>
          <t>7月与去年同比</t>
        </is>
      </c>
      <c r="BI3" s="878" t="inlineStr">
        <is>
          <t>2024年8月</t>
        </is>
      </c>
      <c r="BJ3" s="1339" t="inlineStr">
        <is>
          <t>8月与去年同比</t>
        </is>
      </c>
      <c r="BK3" s="878" t="inlineStr">
        <is>
          <t>2024年9月</t>
        </is>
      </c>
      <c r="BL3" s="1941" t="inlineStr">
        <is>
          <t>9月与去年同比</t>
        </is>
      </c>
      <c r="BM3" s="1538" t="inlineStr">
        <is>
          <t>2024年10月</t>
        </is>
      </c>
      <c r="BN3" s="1941" t="inlineStr">
        <is>
          <t>10月与去年同比</t>
        </is>
      </c>
      <c r="BO3" s="1538" t="inlineStr">
        <is>
          <t>2024年11月</t>
        </is>
      </c>
      <c r="BP3" s="1941" t="inlineStr">
        <is>
          <t>11月与去年同比</t>
        </is>
      </c>
      <c r="BQ3" s="1538" t="inlineStr">
        <is>
          <t>2024年12月</t>
        </is>
      </c>
      <c r="BR3" s="1941" t="inlineStr">
        <is>
          <t>12月与去年同比</t>
        </is>
      </c>
      <c r="BS3" s="1941" t="inlineStr">
        <is>
          <t>累计</t>
        </is>
      </c>
      <c r="BT3" s="1941" t="inlineStr">
        <is>
          <t>累计同比</t>
        </is>
      </c>
      <c r="BU3" s="1567" t="inlineStr">
        <is>
          <t> </t>
        </is>
      </c>
      <c r="BV3" s="1538" t="inlineStr">
        <is>
          <t>2023年1月</t>
        </is>
      </c>
      <c r="BW3" s="1538" t="inlineStr">
        <is>
          <t>2023年2月</t>
        </is>
      </c>
      <c r="BX3" s="1538" t="inlineStr">
        <is>
          <t>2023年3月</t>
        </is>
      </c>
      <c r="BY3" s="1538" t="inlineStr">
        <is>
          <t>2023年4月</t>
        </is>
      </c>
      <c r="BZ3" s="1538" t="inlineStr">
        <is>
          <t>2023年5月</t>
        </is>
      </c>
      <c r="CA3" s="1538" t="inlineStr">
        <is>
          <t>2023年6月</t>
        </is>
      </c>
      <c r="CB3" s="1538" t="inlineStr">
        <is>
          <t>2023年7月</t>
        </is>
      </c>
      <c r="CC3" s="1538" t="inlineStr">
        <is>
          <t>2023年8月</t>
        </is>
      </c>
      <c r="CD3" s="1538" t="inlineStr">
        <is>
          <t>2023年9月</t>
        </is>
      </c>
      <c r="CE3" s="1538" t="inlineStr">
        <is>
          <t>2023年10月</t>
        </is>
      </c>
      <c r="CF3" s="1538" t="inlineStr">
        <is>
          <t>2023年11月</t>
        </is>
      </c>
      <c r="CG3" s="1538" t="inlineStr">
        <is>
          <t>2023年12月</t>
        </is>
      </c>
      <c r="CH3" s="1941" t="inlineStr">
        <is>
          <t>累计</t>
        </is>
      </c>
    </row>
    <row r="4" ht="7.95" customHeight="1" s="21">
      <c r="A4" s="1954" t="n"/>
      <c r="B4" s="1954" t="n"/>
      <c r="C4" s="1954" t="n"/>
      <c r="D4" s="2031" t="n"/>
      <c r="E4" s="1954" t="n"/>
      <c r="F4" s="2031" t="n"/>
      <c r="G4" s="1954" t="n"/>
      <c r="H4" s="2031" t="n"/>
      <c r="I4" s="1954" t="n"/>
      <c r="J4" s="2031" t="n"/>
      <c r="K4" s="1954" t="n"/>
      <c r="L4" s="1954" t="n"/>
      <c r="M4" s="1954" t="n"/>
      <c r="N4" s="1954" t="n"/>
      <c r="O4" s="1954" t="n"/>
      <c r="P4" s="1954" t="n"/>
      <c r="Q4" s="1954" t="n"/>
      <c r="R4" s="2031" t="n"/>
      <c r="S4" s="1954" t="n"/>
      <c r="T4" s="1954" t="n"/>
      <c r="U4" s="2031" t="n"/>
      <c r="V4" s="1954" t="n"/>
      <c r="W4" s="2031" t="n"/>
      <c r="X4" s="1954" t="n"/>
      <c r="Y4" s="2031" t="n"/>
      <c r="Z4" s="1954" t="n"/>
      <c r="AA4" s="2031" t="n"/>
      <c r="AB4" s="1954" t="n"/>
      <c r="AC4" s="2031" t="n"/>
      <c r="AD4" s="1954" t="n"/>
      <c r="AE4" s="2031" t="n"/>
      <c r="AF4" s="1954" t="n"/>
      <c r="AG4" s="2031" t="n"/>
      <c r="AH4" s="1954" t="n"/>
      <c r="AI4" s="2031" t="n"/>
      <c r="AJ4" s="1954" t="n"/>
      <c r="AK4" s="2031" t="n"/>
      <c r="AL4" s="1954" t="n"/>
      <c r="AM4" s="2031" t="n"/>
      <c r="AN4" s="1954" t="n"/>
      <c r="AO4" s="2031" t="n"/>
      <c r="AP4" s="1954" t="n"/>
      <c r="AQ4" s="2031" t="n"/>
      <c r="AR4" s="1954" t="n"/>
      <c r="AS4" s="2031" t="n"/>
      <c r="AT4" s="1784" t="n"/>
      <c r="AU4" s="1954" t="n"/>
      <c r="AV4" s="2031" t="n"/>
      <c r="AW4" s="1954" t="n"/>
      <c r="AX4" s="2031" t="n"/>
      <c r="AY4" s="1954" t="n"/>
      <c r="AZ4" s="2031" t="n"/>
      <c r="BA4" s="1954" t="n"/>
      <c r="BB4" s="2031" t="n"/>
      <c r="BC4" s="1954" t="n"/>
      <c r="BD4" s="2031" t="n"/>
      <c r="BE4" s="1954" t="n"/>
      <c r="BF4" s="2031" t="n"/>
      <c r="BG4" s="1954" t="n"/>
      <c r="BH4" s="2031" t="n"/>
      <c r="BI4" s="1954" t="n"/>
      <c r="BJ4" s="2031" t="n"/>
      <c r="BK4" s="1954" t="n"/>
      <c r="BL4" s="2080" t="n"/>
      <c r="BM4" s="1954" t="n"/>
      <c r="BN4" s="2080" t="n"/>
      <c r="BO4" s="1954" t="n"/>
      <c r="BP4" s="2080" t="n"/>
      <c r="BQ4" s="1954" t="n"/>
      <c r="BR4" s="2080" t="n"/>
      <c r="BS4" s="2003" t="n"/>
      <c r="BT4" s="2080" t="n"/>
      <c r="BU4" s="1567" t="n"/>
      <c r="BV4" s="1954" t="n"/>
      <c r="BW4" s="1954" t="n"/>
      <c r="BX4" s="1954" t="n"/>
      <c r="BY4" s="1954" t="n"/>
      <c r="BZ4" s="1954" t="n"/>
      <c r="CA4" s="1954" t="n"/>
      <c r="CB4" s="1954" t="n"/>
      <c r="CC4" s="1954" t="n"/>
      <c r="CD4" s="1954" t="n"/>
      <c r="CE4" s="1954" t="n"/>
      <c r="CF4" s="1954" t="n"/>
      <c r="CG4" s="1954" t="n"/>
      <c r="CH4" s="2003" t="n"/>
    </row>
    <row r="5" ht="28.05" customHeight="1" s="21">
      <c r="A5" s="1337" t="inlineStr">
        <is>
          <t>全省</t>
        </is>
      </c>
      <c r="B5" s="1337" t="inlineStr">
        <is>
          <t>客运量         （万人次）</t>
        </is>
      </c>
      <c r="C5" s="1736">
        <f>C9+C13+C17+C21+C25+C29+C33+C37+C41+C45+C49+C53+C57+C61+C65+C69+C73</f>
        <v/>
      </c>
      <c r="D5" s="76">
        <f>C5/T5-1</f>
        <v/>
      </c>
      <c r="E5" s="1736">
        <f>E9+E13+E17+E21+E25+E29+E33+E37+E41+E45+E49+E53+E57+E61+E65+E69+E73</f>
        <v/>
      </c>
      <c r="F5" s="76">
        <f>E5/V5-1</f>
        <v/>
      </c>
      <c r="G5" s="1736">
        <f>G9+G13+G17+G21+G25+G29+G33+G37+G41+G45+G49+G53+G57+G61+G65+G69+G73</f>
        <v/>
      </c>
      <c r="H5" s="76">
        <f>G5/X5-1</f>
        <v/>
      </c>
      <c r="I5" s="1736">
        <f>I9+I13+I17+I21+I25+I29+I33+I37+I41+I45+I49+I53+I57+I61+I65+I69+I73</f>
        <v/>
      </c>
      <c r="J5" s="76">
        <f>I5/Z5-1</f>
        <v/>
      </c>
      <c r="K5" s="2378">
        <f>K9+K13+K17+K21+K25+K29+K33+K37+K41+K45+K49+K53+K57+K61+K65+K69+K73</f>
      </c>
      <c r="L5" s="76">
        <f>K5/AB5-1</f>
      </c>
      <c r="M5" s="2379" t="n">
        <v>4371.99</v>
      </c>
      <c r="N5" s="76">
        <f>M5/AD5-1</f>
      </c>
      <c r="O5" s="2380" t="n">
        <v>4852.3</v>
      </c>
      <c r="P5" s="76">
        <f>O5/AF5-1</f>
      </c>
      <c r="Q5" s="1736">
        <f>C5+E5+G5+I5+K5+M5+O5</f>
      </c>
      <c r="R5" s="76">
        <f>Q5/SUM(T5+V5+X5+Z5+AB5+AD5+AF5)-1</f>
      </c>
      <c r="S5" s="1736">
        <f>T5+V5+X5+Z5+AB5+AD5</f>
        <v/>
      </c>
      <c r="T5" s="1736">
        <f>T9+T13+T17+T21+T25+T29+T33+T37+T41+T45+T49+T53+T57+T61+T65+T69+T73</f>
        <v/>
      </c>
      <c r="U5" s="76">
        <f>T5/AU5-1</f>
        <v/>
      </c>
      <c r="V5" s="1736">
        <f>V9+V13+V17+V21+V25+V29+V33+V37+V41+V45+V49+V53+V57+V61+V65+V69+V73</f>
        <v/>
      </c>
      <c r="W5" s="76">
        <f>V5/AW5-1</f>
        <v/>
      </c>
      <c r="X5" s="1736">
        <f>X9+X13+X17+X21+X25+X29+X33+X37+X41+X45+X49+X53+X57+X61+X65+X69+X73</f>
        <v/>
      </c>
      <c r="Y5" s="76">
        <f>X5/AY5-1</f>
        <v/>
      </c>
      <c r="Z5" s="1736">
        <f>Z9+Z13+Z17+Z21+Z25+Z29+Z33+Z37+Z41+Z45+Z49+Z53+Z57+Z61+Z65+Z69+Z73</f>
        <v/>
      </c>
      <c r="AA5" s="76">
        <f>Z5/BA5-1</f>
        <v/>
      </c>
      <c r="AB5" s="1736">
        <f>AB9+AB13+AB17+AB21+AB25+AB29+AB33+AB37+AB41+AB45+AB49+AB53+AB57+AB61+AB65+AB69+AB73</f>
        <v/>
      </c>
      <c r="AC5" s="76">
        <f>AB5/BC5-1</f>
        <v/>
      </c>
      <c r="AD5" s="1736">
        <f>AD9+AD13+AD17+AD21+AD25+AD29+AD33+AD37+AD41+AD45+AD49+AD53+AD57+AD61+AD65+AD69+AD73</f>
        <v/>
      </c>
      <c r="AE5" s="76">
        <f>AD5/BE5-1</f>
        <v/>
      </c>
      <c r="AF5" s="1736">
        <f>AF9+AF13+AF17+AF21+AF25+AF29+AF33+AF37+AF41+AF45+AF49+AF53+AF57+AF61+AF65+AF69+AF73</f>
        <v/>
      </c>
      <c r="AG5" s="76">
        <f>AF5/BG5-1</f>
        <v/>
      </c>
      <c r="AH5" s="1736">
        <f>AH9+AH13+AH17+AH21+AH25+AH29+AH33+AH37+AH41+AH45+AH49+AH53+AH57+AH61+AH65+AH69+AH73</f>
        <v/>
      </c>
      <c r="AI5" s="76">
        <f>AH5/BI5-1</f>
        <v/>
      </c>
      <c r="AJ5" s="1736">
        <f>AJ9+AJ13+AJ17+AJ21+AJ25+AJ29+AJ33+AJ37+AJ41+AJ45+AJ49+AJ53+AJ57+AJ61+AJ65+AJ69+AJ73</f>
        <v/>
      </c>
      <c r="AK5" s="76">
        <f>AJ5/BK5-1</f>
        <v/>
      </c>
      <c r="AL5" s="1736">
        <f>AL9+AL13+AL17+AL21+AL25+AL29+AL33+AL37+AL41+AL45+AL49+AL53+AL57+AL61+AL65+AL69+AL73</f>
        <v/>
      </c>
      <c r="AM5" s="76">
        <f>AL5/BM5-1</f>
        <v/>
      </c>
      <c r="AN5" s="1736">
        <f>AN9+AN13+AN17+AN21+AN25+AN29+AN33+AN37+AN41+AN45+AN49+AN53+AN57+AN61+AN65+AN69+AN73</f>
        <v/>
      </c>
      <c r="AO5" s="76">
        <f>AN5/BO5-1</f>
        <v/>
      </c>
      <c r="AP5" s="1736">
        <f>AP9+AP13+AP17+AP21+AP25+AP29+AP33+AP37+AP41+AP45+AP49+AP53+AP57+AP61+AP65+AP69+AP73</f>
        <v/>
      </c>
      <c r="AQ5" s="76">
        <f>AP5/BQ5-1</f>
        <v/>
      </c>
      <c r="AR5" s="1736">
        <f>T5+V5+X5+Z5+AB5+AD5+AF5+AH5+AJ5+AL5+AN5+AP5</f>
      </c>
      <c r="AS5" s="76">
        <f>AR5/SUM(AU5,AW5,AY5,BA5,BC5,BE5,BG5,BI5,BK5,BM5,BO5,BQ5)-1</f>
        <v/>
      </c>
      <c r="AT5" s="1341" t="n"/>
      <c r="AU5" s="1736">
        <f>AU9+AU13+AU17+AU21+AU25+AU29+AU33+AU37+AU41+AU45+AU49+AU53+AU57+AU61+AU65+AU69+AU73</f>
        <v/>
      </c>
      <c r="AV5" s="76">
        <f>AU5/BV5-1</f>
        <v/>
      </c>
      <c r="AW5" s="1736">
        <f>AW9+AW13+AW17+AW21+AW25+AW29+AW33+AW37+AW41+AW45+AW49+AW53+AW57+AW61+AW65+AW69+AW73</f>
        <v/>
      </c>
      <c r="AX5" s="76">
        <f>AW5/BW5-1</f>
        <v/>
      </c>
      <c r="AY5" s="1736">
        <f>AY9+AY13+AY17+AY21+AY25+AY29+AY33+AY37+AY41+AY45+AY49+AY53+AY57+AY61+AY65+AY69+AY73</f>
        <v/>
      </c>
      <c r="AZ5" s="76">
        <f>AY5/BX5-1</f>
        <v/>
      </c>
      <c r="BA5" s="1736">
        <f>BA9+BA13+BA17+BA21+BA25+BA29+BA33+BA37+BA41+BA45+BA49+BA53+BA57+BA61+BA65+BA69+BA73</f>
        <v/>
      </c>
      <c r="BB5" s="76">
        <f>BA5/BY5-1</f>
        <v/>
      </c>
      <c r="BC5" s="1736">
        <f>BC9+BC13+BC17+BC21+BC25+BC29+BC33+BC37+BC41+BC45+BC49+BC53+BC57+BC61+BC65+BC69+BC73</f>
        <v/>
      </c>
      <c r="BD5" s="76">
        <f>BC5/BZ5-1</f>
        <v/>
      </c>
      <c r="BE5" s="1736">
        <f>BE9+BE13+BE17+BE21+BE25+BE29+BE33+BE37+BE41+BE45+BE49+BE53+BE57+BE61+BE65+BE69+BE73</f>
        <v/>
      </c>
      <c r="BF5" s="76">
        <f>BE5/CA5-1</f>
        <v/>
      </c>
      <c r="BG5" s="1736">
        <f>BG9+BG13+BG17+BG21+BG25+BG29+BG33+BG37+BG41+BG45+BG49+BG53+BG57+BG61+BG65+BG69+BG73</f>
        <v/>
      </c>
      <c r="BH5" s="76">
        <f>BG5/CB5-1</f>
        <v/>
      </c>
      <c r="BI5" s="1736">
        <f>BI9+BI13+BI17+BI21+BI25+BI29+BI33+BI37+BI41+BI45+BI49+BI53+BI57+BI61+BI65+BI69+BI73</f>
        <v/>
      </c>
      <c r="BJ5" s="76">
        <f>BI5/CC5-1</f>
        <v/>
      </c>
      <c r="BK5" s="1736">
        <f>BK9+BK13+BK17+BK21+BK25+BK29+BK33+BK37+BK41+BK45+BK49+BK53+BK57+BK61+BK65+BK69+BK73</f>
        <v/>
      </c>
      <c r="BL5" s="76">
        <f>BK5/CD5-1</f>
        <v/>
      </c>
      <c r="BM5" s="1736">
        <f>BM9+BM13+BM17+BM21+BM25+BM29+BM33+BM37+BM41+BM45+BM49+BM53+BM57+BM61+BM65+BM69+BM73</f>
        <v/>
      </c>
      <c r="BN5" s="76">
        <f>BM5/CE5-1</f>
        <v/>
      </c>
      <c r="BO5" s="1736">
        <f>BO9+BO13+BO17+BO21+BO25+BO29+BO33+BO37+BO41+BO45+BO49+BO53+BO57+BO61+BO65+BO69+BO73</f>
        <v/>
      </c>
      <c r="BP5" s="76">
        <f>BO5/CF5-1</f>
        <v/>
      </c>
      <c r="BQ5" s="1736">
        <f>BQ9+BQ13+BQ17+BQ21+BQ25+BQ29+BQ33+BQ37+BQ41+BQ45+BQ49+BQ53+BQ57+BQ61+BQ65+BQ69+BQ73</f>
        <v/>
      </c>
      <c r="BR5" s="76">
        <f>BQ5/CG5-1</f>
        <v/>
      </c>
      <c r="BS5" s="1736">
        <f>AU5+AW5+AY5+BA5+BC5+BE5+BG5+BI5+BK5+BM5+BO5+BQ5</f>
        <v/>
      </c>
      <c r="BT5" s="76">
        <f>BS5/CH5-1</f>
        <v/>
      </c>
      <c r="BU5" s="1754" t="n"/>
      <c r="BV5" s="1659" t="n">
        <v>1878.82</v>
      </c>
      <c r="BW5" s="1659" t="n">
        <v>2129.59</v>
      </c>
      <c r="BX5" s="1659" t="n">
        <v>2336.93</v>
      </c>
      <c r="BY5" s="1659" t="n">
        <v>2304</v>
      </c>
      <c r="BZ5" s="1659" t="n">
        <v>2400.32</v>
      </c>
      <c r="CA5" s="1659" t="n">
        <v>2489.17</v>
      </c>
      <c r="CB5" s="1659" t="n">
        <v>2678.56</v>
      </c>
      <c r="CC5" s="1659" t="n">
        <v>2690.82</v>
      </c>
      <c r="CD5" s="1659" t="n">
        <v>2586.75</v>
      </c>
      <c r="CE5" s="1659" t="n">
        <v>2641.33</v>
      </c>
      <c r="CF5" s="1659" t="n">
        <v>2693.82</v>
      </c>
      <c r="CG5" s="1659" t="n">
        <v>2918.53</v>
      </c>
      <c r="CH5" s="1736">
        <f>BV5+BW5+BX5+BY5+BZ5+CA5+CB5+CC5+CD5+CE5+CF5+CG5</f>
        <v/>
      </c>
    </row>
    <row r="6" ht="31.95" customHeight="1" s="21">
      <c r="A6" s="1977" t="n"/>
      <c r="B6" s="1337" t="inlineStr">
        <is>
          <t>旅客周转量     （万人公里）</t>
        </is>
      </c>
      <c r="C6" s="1736">
        <f>C10+C14+C18+C22+C26+C30+C34+C38+C42+C46+C50+C54+C58+C62+C66+C70+C74</f>
        <v/>
      </c>
      <c r="D6" s="76">
        <f>C6/T6-1</f>
        <v/>
      </c>
      <c r="E6" s="1736">
        <f>E10+E14+E18+E22+E26+E30+E34+E38+E42+E46+E50+E54+E58+E62+E66+E70+E74</f>
        <v/>
      </c>
      <c r="F6" s="76">
        <f>E6/V6-1</f>
        <v/>
      </c>
      <c r="G6" s="1736">
        <f>G10+G14+G18+G22+G26+G30+G34+G38+G42+G46+G50+G54+G58+G62+G66+G70+G74</f>
        <v/>
      </c>
      <c r="H6" s="76">
        <f>G6/X6-1</f>
        <v/>
      </c>
      <c r="I6" s="1736">
        <f>I10+I14+I18+I22+I26+I30+I34+I38+I42+I46+I50+I54+I58+I62+I66+I70+I74</f>
        <v/>
      </c>
      <c r="J6" s="76">
        <f>I6/Z6-1</f>
        <v/>
      </c>
      <c r="K6" s="2381">
        <f>K10+K14+K18+K22+K26+K30+K34+K38+K42+K46+K50+K54+K58+K62+K66+K70+K74</f>
      </c>
      <c r="L6" s="76">
        <f>K6/AB6-1</f>
      </c>
      <c r="M6" s="2382" t="n">
        <v>25535.37</v>
      </c>
      <c r="N6" s="76">
        <f>M6/AD6-1</f>
      </c>
      <c r="O6" s="2383" t="n">
        <v>28348.02</v>
      </c>
      <c r="P6" s="76">
        <f>O6/AF6-1</f>
      </c>
      <c r="Q6" s="1736">
        <f>C6+E6+G6+I6+K6+M6+O6</f>
      </c>
      <c r="R6" s="76">
        <f>Q6/SUM(T6+V6+X6+Z6+AB6+AD6+AF6)-1</f>
      </c>
      <c r="S6" s="1736">
        <f>T6+V6+X6+Z6+AB6+AD6</f>
        <v/>
      </c>
      <c r="T6" s="1736">
        <f>T10+T14+T18+T22+T26+T30+T34+T38+T42+T46+T50+T54+T58+T62+T66+T70+T74</f>
        <v/>
      </c>
      <c r="U6" s="76">
        <f>T6/AU6-1</f>
        <v/>
      </c>
      <c r="V6" s="1736">
        <f>V10+V14+V18+V22+V26+V30+V34+V38+V42+V46+V50+V54+V58+V62+V66+V70+V74</f>
        <v/>
      </c>
      <c r="W6" s="76">
        <f>V6/AW6-1</f>
        <v/>
      </c>
      <c r="X6" s="1736">
        <f>X10+X14+X18+X22+X26+X30+X34+X38+X42+X46+X50+X54+X58+X62+X66+X70+X74</f>
        <v/>
      </c>
      <c r="Y6" s="76">
        <f>X6/AY6-1</f>
        <v/>
      </c>
      <c r="Z6" s="1736">
        <f>Z10+Z14+Z18+Z22+Z26+Z30+Z34+Z38+Z42+Z46+Z50+Z54+Z58+Z62+Z66+Z70+Z74</f>
        <v/>
      </c>
      <c r="AA6" s="76">
        <f>Z6/BA6-1</f>
        <v/>
      </c>
      <c r="AB6" s="1736">
        <f>AB10+AB14+AB18+AB22+AB26+AB30+AB34+AB38+AB42+AB46+AB50+AB54+AB58+AB62+AB66+AB70+AB74</f>
        <v/>
      </c>
      <c r="AC6" s="76">
        <f>AB6/BC6-1</f>
        <v/>
      </c>
      <c r="AD6" s="1736">
        <f>AD10+AD14+AD18+AD22+AD26+AD30+AD34+AD38+AD42+AD46+AD50+AD54+AD58+AD62+AD66+AD70+AD74</f>
        <v/>
      </c>
      <c r="AE6" s="76">
        <f>AD6/BE6-1</f>
        <v/>
      </c>
      <c r="AF6" s="1736">
        <f>AF10+AF14+AF18+AF22+AF26+AF30+AF34+AF38+AF42+AF46+AF50+AF54+AF58+AF62+AF66+AF70+AF74</f>
        <v/>
      </c>
      <c r="AG6" s="76">
        <f>AF6/BG6-1</f>
        <v/>
      </c>
      <c r="AH6" s="1736">
        <f>AH10+AH14+AH18+AH22+AH26+AH30+AH34+AH38+AH42+AH46+AH50+AH54+AH58+AH62+AH66+AH70+AH74</f>
        <v/>
      </c>
      <c r="AI6" s="76">
        <f>AH6/BI6-1</f>
        <v/>
      </c>
      <c r="AJ6" s="1736">
        <f>AJ10+AJ14+AJ18+AJ22+AJ26+AJ30+AJ34+AJ38+AJ42+AJ46+AJ50+AJ54+AJ58+AJ62+AJ66+AJ70+AJ74</f>
        <v/>
      </c>
      <c r="AK6" s="76">
        <f>AJ6/BK6-1</f>
        <v/>
      </c>
      <c r="AL6" s="1736">
        <f>AL10+AL14+AL18+AL22+AL26+AL30+AL34+AL38+AL42+AL46+AL50+AL54+AL58+AL62+AL66+AL70+AL74</f>
        <v/>
      </c>
      <c r="AM6" s="76">
        <f>AL6/BM6-1</f>
        <v/>
      </c>
      <c r="AN6" s="1736">
        <f>AN10+AN14+AN18+AN22+AN26+AN30+AN34+AN38+AN42+AN46+AN50+AN54+AN58+AN62+AN66+AN70+AN74</f>
        <v/>
      </c>
      <c r="AO6" s="76">
        <f>AN6/BO6-1</f>
        <v/>
      </c>
      <c r="AP6" s="1736">
        <f>AP10+AP14+AP18+AP22+AP26+AP30+AP34+AP38+AP42+AP46+AP50+AP54+AP58+AP62+AP66+AP70+AP74</f>
        <v/>
      </c>
      <c r="AQ6" s="76">
        <f>AP6/BQ6-1</f>
        <v/>
      </c>
      <c r="AR6" s="1736">
        <f>T6+V6+X6+Z6+AB6+AD6+AF6+AH6+AJ6+AL6+AN6+AP6</f>
      </c>
      <c r="AS6" s="76">
        <f>AR6/SUM(AU6,AW6,AY6,BA6,BC6,BE6,BG6,BI6,BK6,BM6,BO6,BQ6)-1</f>
        <v/>
      </c>
      <c r="AT6" s="1341" t="n"/>
      <c r="AU6" s="1736">
        <f>AU10+AU14+AU18+AU22+AU26+AU30+AU34+AU38+AU42+AU46+AU50+AU54+AU58+AU62+AU66+AU70+AU74</f>
        <v/>
      </c>
      <c r="AV6" s="76">
        <f>AU6/BV6-1</f>
        <v/>
      </c>
      <c r="AW6" s="1736">
        <f>AW10+AW14+AW18+AW22+AW26+AW30+AW34+AW38+AW42+AW46+AW50+AW54+AW58+AW62+AW66+AW70+AW74</f>
        <v/>
      </c>
      <c r="AX6" s="76">
        <f>AW6/BW6-1</f>
        <v/>
      </c>
      <c r="AY6" s="1736">
        <f>AY10+AY14+AY18+AY22+AY26+AY30+AY34+AY38+AY42+AY46+AY50+AY54+AY58+AY62+AY66+AY70+AY74</f>
        <v/>
      </c>
      <c r="AZ6" s="76">
        <f>AY6/BX6-1</f>
        <v/>
      </c>
      <c r="BA6" s="1736">
        <f>BA10+BA14+BA18+BA22+BA26+BA30+BA34+BA38+BA42+BA46+BA50+BA54+BA58+BA62+BA66+BA70+BA74</f>
        <v/>
      </c>
      <c r="BB6" s="76">
        <f>BA6/BY6-1</f>
        <v/>
      </c>
      <c r="BC6" s="1736">
        <f>BC10+BC14+BC18+BC22+BC26+BC30+BC34+BC38+BC42+BC46+BC50+BC54+BC58+BC62+BC66+BC70+BC74</f>
        <v/>
      </c>
      <c r="BD6" s="76">
        <f>BC6/BZ6-1</f>
        <v/>
      </c>
      <c r="BE6" s="1736">
        <f>BE10+BE14+BE18+BE22+BE26+BE30+BE34+BE38+BE42+BE46+BE50+BE54+BE58+BE62+BE66+BE70+BE74</f>
        <v/>
      </c>
      <c r="BF6" s="76">
        <f>BE6/CA6-1</f>
        <v/>
      </c>
      <c r="BG6" s="1736">
        <f>BG10+BG14+BG18+BG22+BG26+BG30+BG34+BG38+BG42+BG46+BG50+BG54+BG58+BG62+BG66+BG70+BG74</f>
        <v/>
      </c>
      <c r="BH6" s="76">
        <f>BG6/CB6-1</f>
        <v/>
      </c>
      <c r="BI6" s="1736">
        <f>BI10+BI14+BI18+BI22+BI26+BI30+BI34+BI38+BI42+BI46+BI50+BI54+BI58+BI62+BI66+BI70+BI74</f>
        <v/>
      </c>
      <c r="BJ6" s="76">
        <f>BI6/CC6-1</f>
        <v/>
      </c>
      <c r="BK6" s="1736">
        <f>BK10+BK14+BK18+BK22+BK26+BK30+BK34+BK38+BK42+BK46+BK50+BK54+BK58+BK62+BK66+BK70+BK74</f>
        <v/>
      </c>
      <c r="BL6" s="76">
        <f>BK6/CD6-1</f>
        <v/>
      </c>
      <c r="BM6" s="1736">
        <f>BM10+BM14+BM18+BM22+BM26+BM30+BM34+BM38+BM42+BM46+BM50+BM54+BM58+BM62+BM66+BM70+BM74</f>
        <v/>
      </c>
      <c r="BN6" s="76">
        <f>BM6/CE6-1</f>
        <v/>
      </c>
      <c r="BO6" s="1736">
        <f>BO10+BO14+BO18+BO22+BO26+BO30+BO34+BO38+BO42+BO46+BO50+BO54+BO58+BO62+BO66+BO70+BO74</f>
        <v/>
      </c>
      <c r="BP6" s="76">
        <f>BO6/CF6-1</f>
        <v/>
      </c>
      <c r="BQ6" s="1736">
        <f>BQ10+BQ14+BQ18+BQ22+BQ26+BQ30+BQ34+BQ38+BQ42+BQ46+BQ50+BQ54+BQ58+BQ62+BQ66+BQ70+BQ74</f>
        <v/>
      </c>
      <c r="BR6" s="76">
        <f>BQ6/CG6-1</f>
        <v/>
      </c>
      <c r="BS6" s="1736">
        <f>AU6+AW6+AY6+BA6+BC6+BE6+BG6+BI6+BK6+BM6+BO6+BQ6</f>
        <v/>
      </c>
      <c r="BT6" s="76">
        <f>BS6/CH6-1</f>
        <v/>
      </c>
      <c r="BU6" s="1754" t="n"/>
      <c r="BV6" s="1659" t="n">
        <v>11144.64</v>
      </c>
      <c r="BW6" s="1659" t="n">
        <v>12425.71</v>
      </c>
      <c r="BX6" s="1659" t="n">
        <v>13581.81</v>
      </c>
      <c r="BY6" s="1659" t="n">
        <v>13500.17</v>
      </c>
      <c r="BZ6" s="1659" t="n">
        <v>14064.56</v>
      </c>
      <c r="CA6" s="1659" t="n">
        <v>14585.17</v>
      </c>
      <c r="CB6" s="1659" t="n">
        <v>15694.89</v>
      </c>
      <c r="CC6" s="1659" t="n">
        <v>15766.73</v>
      </c>
      <c r="CD6" s="1659" t="n">
        <v>15156.93</v>
      </c>
      <c r="CE6" s="1659" t="n">
        <v>15476.74</v>
      </c>
      <c r="CF6" s="1659" t="n">
        <v>15784.31</v>
      </c>
      <c r="CG6" s="1659" t="n">
        <v>17100.98</v>
      </c>
      <c r="CH6" s="1736">
        <f>BV6+BW6+BX6+BY6+BZ6+CA6+CB6+CC6+CD6+CE6+CF6+CG6</f>
        <v/>
      </c>
    </row>
    <row r="7" ht="28.95" customHeight="1" s="21">
      <c r="A7" s="1977" t="n"/>
      <c r="B7" s="1337" t="inlineStr">
        <is>
          <t>其中城市内客运量（万人次）</t>
        </is>
      </c>
      <c r="C7" s="1736">
        <f>C11+C15+C19+C23+C27+C31+C35+C39+C43+C47+C51+C55+C59+C63+C67+C71+C75</f>
        <v/>
      </c>
      <c r="D7" s="76">
        <f>C7/T7-1</f>
        <v/>
      </c>
      <c r="E7" s="1736">
        <f>E11+E15+E19+E23+E27+E31+E35+E39+E43+E47+E51+E55+E59+E63+E67+E71+E75</f>
        <v/>
      </c>
      <c r="F7" s="76">
        <f>E7/V7-1</f>
        <v/>
      </c>
      <c r="G7" s="1736">
        <f>G11+G15+G19+G23+G27+G31+G35+G39+G43+G47+G51+G55+G59+G63+G67+G71+G75</f>
        <v/>
      </c>
      <c r="H7" s="76">
        <f>G7/X7-1</f>
        <v/>
      </c>
      <c r="I7" s="1736">
        <f>I11+I15+I19+I23+I27+I31+I35+I39+I43+I47+I51+I55+I59+I63+I67+I71+I75</f>
        <v/>
      </c>
      <c r="J7" s="76">
        <f>I7/Z7-1</f>
        <v/>
      </c>
      <c r="K7" s="2384">
        <f>K11+K15+K19+K23+K27+K31+K35+K39+K43+K47+K51+K55+K59+K63+K67+K71+K75</f>
      </c>
      <c r="L7" s="76">
        <f>K7/AB7-1</f>
      </c>
      <c r="M7" s="2385" t="n">
        <v>3988.31</v>
      </c>
      <c r="N7" s="76">
        <f>M7/AD7-1</f>
      </c>
      <c r="O7" s="2386" t="n">
        <v>4430.84</v>
      </c>
      <c r="P7" s="76">
        <f>O7/AF7-1</f>
      </c>
      <c r="Q7" s="1736">
        <f>C7+E7+G7+I7+K7+M7+O7</f>
      </c>
      <c r="R7" s="76">
        <f>Q7/SUM(T7+V7+X7+Z7+AB7+AD7+AF7)-1</f>
      </c>
      <c r="S7" s="1736">
        <f>T7+V7+X7+Z7+AB7+AD7</f>
        <v/>
      </c>
      <c r="T7" s="1736">
        <f>T11+T15+T19+T23+T27+T31+T35+T39+T43+T47+T51+T55+T59+T63+T67+T71+T75</f>
        <v/>
      </c>
      <c r="U7" s="76">
        <f>T7/AU7-1</f>
        <v/>
      </c>
      <c r="V7" s="1736">
        <f>V11+V15+V19+V23+V27+V31+V35+V39+V43+V47+V51+V55+V59+V63+V67+V71+V75</f>
        <v/>
      </c>
      <c r="W7" s="76">
        <f>V7/AW7-1</f>
        <v/>
      </c>
      <c r="X7" s="1736">
        <f>X11+X15+X19+X23+X27+X31+X35+X39+X43+X47+X51+X55+X59+X63+X67+X71+X75</f>
        <v/>
      </c>
      <c r="Y7" s="76">
        <f>X7/AY7-1</f>
        <v/>
      </c>
      <c r="Z7" s="1736">
        <f>Z11+Z15+Z19+Z23+Z27+Z31+Z35+Z39+Z43+Z47+Z51+Z55+Z59+Z63+Z67+Z71+Z75</f>
        <v/>
      </c>
      <c r="AA7" s="76">
        <f>Z7/BA7-1</f>
        <v/>
      </c>
      <c r="AB7" s="1736">
        <f>AB11+AB15+AB19+AB23+AB27+AB31+AB35+AB39+AB43+AB47+AB51+AB55+AB59+AB63+AB67+AB71+AB75</f>
        <v/>
      </c>
      <c r="AC7" s="76">
        <f>AB7/BC7-1</f>
        <v/>
      </c>
      <c r="AD7" s="1736">
        <f>AD11+AD15+AD19+AD23+AD27+AD31+AD35+AD39+AD43+AD47+AD51+AD55+AD59+AD63+AD67+AD71+AD75</f>
        <v/>
      </c>
      <c r="AE7" s="76">
        <f>AD7/BE7-1</f>
        <v/>
      </c>
      <c r="AF7" s="1736">
        <f>AF11+AF15+AF19+AF23+AF27+AF31+AF35+AF39+AF43+AF47+AF51+AF55+AF59+AF63+AF67+AF71+AF75</f>
        <v/>
      </c>
      <c r="AG7" s="76">
        <f>AF7/BG7-1</f>
        <v/>
      </c>
      <c r="AH7" s="1736">
        <f>AH11+AH15+AH19+AH23+AH27+AH31+AH35+AH39+AH43+AH47+AH51+AH55+AH59+AH63+AH67+AH71+AH75</f>
        <v/>
      </c>
      <c r="AI7" s="76">
        <f>AH7/BI7-1</f>
        <v/>
      </c>
      <c r="AJ7" s="1736">
        <f>AJ11+AJ15+AJ19+AJ23+AJ27+AJ31+AJ35+AJ39+AJ43+AJ47+AJ51+AJ55+AJ59+AJ63+AJ67+AJ71+AJ75</f>
        <v/>
      </c>
      <c r="AK7" s="76">
        <f>AJ7/BK7-1</f>
        <v/>
      </c>
      <c r="AL7" s="1736">
        <f>AL11+AL15+AL19+AL23+AL27+AL31+AL35+AL39+AL43+AL47+AL51+AL55+AL59+AL63+AL67+AL71+AL75</f>
        <v/>
      </c>
      <c r="AM7" s="76">
        <f>AL7/BM7-1</f>
        <v/>
      </c>
      <c r="AN7" s="1736">
        <f>AN11+AN15+AN19+AN23+AN27+AN31+AN35+AN39+AN43+AN47+AN51+AN55+AN59+AN63+AN67+AN71+AN75</f>
        <v/>
      </c>
      <c r="AO7" s="76">
        <f>AN7/BO7-1</f>
        <v/>
      </c>
      <c r="AP7" s="1736">
        <f>AP11+AP15+AP19+AP23+AP27+AP31+AP35+AP39+AP43+AP47+AP51+AP55+AP59+AP63+AP67+AP71+AP75</f>
        <v/>
      </c>
      <c r="AQ7" s="76">
        <f>AP7/BQ7-1</f>
        <v/>
      </c>
      <c r="AR7" s="1736">
        <f>T7+V7+X7+Z7+AB7+AD7+AF7+AH7+AJ7+AL7+AN7+AP7</f>
      </c>
      <c r="AS7" s="76">
        <f>AR7/SUM(AU7,AW7,AY7,BA7,BC7,BE7,BG7,BI7,BK7,BM7,BO7,BQ7)-1</f>
        <v/>
      </c>
      <c r="AT7" s="76" t="n"/>
      <c r="AU7" s="1736">
        <f>AU11+AU15+AU19+AU23+AU27+AU31+AU35+AU39+AU43+AU47+AU51+AU55+AU59+AU63+AU67+AU71+AU75</f>
        <v/>
      </c>
      <c r="AV7" s="76">
        <f>AU7/BV7-1</f>
        <v/>
      </c>
      <c r="AW7" s="1736">
        <f>AW11+AW15+AW19+AW23+AW27+AW31+AW35+AW39+AW43+AW47+AW51+AW55+AW59+AW63+AW67+AW71+AW75</f>
        <v/>
      </c>
      <c r="AX7" s="76">
        <f>AW7/BW7-1</f>
        <v/>
      </c>
      <c r="AY7" s="1736">
        <f>AY11+AY15+AY19+AY23+AY27+AY31+AY35+AY39+AY43+AY47+AY51+AY55+AY59+AY63+AY67+AY71+AY75</f>
        <v/>
      </c>
      <c r="AZ7" s="76">
        <f>AY7/BX7-1</f>
        <v/>
      </c>
      <c r="BA7" s="1736">
        <f>BA11+BA15+BA19+BA23+BA27+BA31+BA35+BA39+BA43+BA47+BA51+BA55+BA59+BA63+BA67+BA71+BA75</f>
        <v/>
      </c>
      <c r="BB7" s="76">
        <f>BA7/BY7-1</f>
        <v/>
      </c>
      <c r="BC7" s="1736">
        <f>BC11+BC15+BC19+BC23+BC27+BC31+BC35+BC39+BC43+BC47+BC51+BC55+BC59+BC63+BC67+BC71+BC75</f>
        <v/>
      </c>
      <c r="BD7" s="76">
        <f>BC7/BZ7-1</f>
        <v/>
      </c>
      <c r="BE7" s="1736">
        <f>BE11+BE15+BE19+BE23+BE27+BE31+BE35+BE39+BE43+BE47+BE51+BE55+BE59+BE63+BE67+BE71+BE75</f>
        <v/>
      </c>
      <c r="BF7" s="76">
        <f>BE7/CA7-1</f>
        <v/>
      </c>
      <c r="BG7" s="1736">
        <f>BG11+BG15+BG19+BG23+BG27+BG31+BG35+BG39+BG43+BG47+BG51+BG55+BG59+BG63+BG67+BG71+BG75</f>
        <v/>
      </c>
      <c r="BH7" s="76">
        <f>BG7/CB7-1</f>
        <v/>
      </c>
      <c r="BI7" s="1736">
        <f>BI11+BI15+BI19+BI23+BI27+BI31+BI35+BI39+BI43+BI47+BI51+BI55+BI59+BI63+BI67+BI71+BI75</f>
        <v/>
      </c>
      <c r="BJ7" s="76">
        <f>BI7/CC7-1</f>
        <v/>
      </c>
      <c r="BK7" s="1736">
        <f>BK11+BK15+BK19+BK23+BK27+BK31+BK35+BK39+BK43+BK47+BK51+BK55+BK59+BK63+BK67+BK71+BK75</f>
        <v/>
      </c>
      <c r="BL7" s="76">
        <f>BK7/CD7-1</f>
        <v/>
      </c>
      <c r="BM7" s="1736">
        <f>BM11+BM15+BM19+BM23+BM27+BM31+BM35+BM39+BM43+BM47+BM51+BM55+BM59+BM63+BM67+BM71+BM75</f>
        <v/>
      </c>
      <c r="BN7" s="76">
        <f>BM7/CE7-1</f>
        <v/>
      </c>
      <c r="BO7" s="1736">
        <f>BO11+BO15+BO19+BO23+BO27+BO31+BO35+BO39+BO43+BO47+BO51+BO55+BO59+BO63+BO67+BO71+BO75</f>
        <v/>
      </c>
      <c r="BP7" s="76">
        <f>BO7/CF7-1</f>
        <v/>
      </c>
      <c r="BQ7" s="1736">
        <f>BQ11+BQ15+BQ19+BQ23+BQ27+BQ31+BQ35+BQ39+BQ43+BQ47+BQ51+BQ55+BQ59+BQ63+BQ67+BQ71+BQ75</f>
        <v/>
      </c>
      <c r="BR7" s="76">
        <f>BQ7/CG7-1</f>
        <v/>
      </c>
      <c r="BS7" s="1736">
        <f>AU7+AW7+AY7+BA7+BC7+BE7+BG7+BI7+BK7+BM7+BO7+BQ7</f>
        <v/>
      </c>
      <c r="BT7" s="76">
        <f>BS7/CH7-1</f>
        <v/>
      </c>
      <c r="BU7" s="1754" t="n"/>
      <c r="BV7" s="1659" t="n">
        <v>1773.49</v>
      </c>
      <c r="BW7" s="1659" t="n">
        <v>2010.21</v>
      </c>
      <c r="BX7" s="1659" t="n">
        <v>2205.93</v>
      </c>
      <c r="BY7" s="1659" t="n">
        <v>2174.84</v>
      </c>
      <c r="BZ7" s="1659" t="n">
        <v>2265.76</v>
      </c>
      <c r="CA7" s="1659" t="n">
        <v>2349.63</v>
      </c>
      <c r="CB7" s="1659" t="n">
        <v>2528.4</v>
      </c>
      <c r="CC7" s="1659" t="n">
        <v>2539.97</v>
      </c>
      <c r="CD7" s="1659" t="n">
        <v>2441.74</v>
      </c>
      <c r="CE7" s="1659" t="n">
        <v>2493.25</v>
      </c>
      <c r="CF7" s="1659" t="n">
        <v>2542.81</v>
      </c>
      <c r="CG7" s="1659" t="n">
        <v>2754.92</v>
      </c>
      <c r="CH7" s="1736">
        <f>BV7+BW7+BX7+BY7+BZ7+CA7+CB7+CC7+CD7+CE7+CF7+CG7</f>
        <v/>
      </c>
    </row>
    <row r="8" ht="39" customHeight="1" s="21">
      <c r="A8" s="1954" t="n"/>
      <c r="B8" s="1337" t="inlineStr">
        <is>
          <t>其中城市内旅客周转量  (万人公里)</t>
        </is>
      </c>
      <c r="C8" s="1736">
        <f>C12+C16+C20+C24+C28+C32+C36+C40+C44+C48+C52+C56+C60+C64+C68+C72+C76</f>
        <v/>
      </c>
      <c r="D8" s="76">
        <f>C8/T8-1</f>
        <v/>
      </c>
      <c r="E8" s="1736">
        <f>E12+E16+E20+E24+E28+E32+E36+E40+E44+E48+E52+E56+E60+E64+E68+E72+E76</f>
        <v/>
      </c>
      <c r="F8" s="76">
        <f>E8/V8-1</f>
        <v/>
      </c>
      <c r="G8" s="1736">
        <f>G12+G16+G20+G24+G28+G32+G36+G40+G44+G48+G52+G56+G60+G64+G68+G72+G76</f>
        <v/>
      </c>
      <c r="H8" s="76">
        <f>G8/X8-1</f>
        <v/>
      </c>
      <c r="I8" s="1736">
        <f>I12+I16+I20+I24+I28+I32+I36+I40+I44+I48+I52+I56+I60+I64+I68+I72+I76</f>
        <v/>
      </c>
      <c r="J8" s="76">
        <f>I8/Z8-1</f>
        <v/>
      </c>
      <c r="K8" s="2387">
        <f>K12+K16+K20+K24+K28+K32+K36+K40+K44+K48+K52+K56+K60+K64+K68+K72+K76</f>
      </c>
      <c r="L8" s="76">
        <f>K8/AB8-1</f>
      </c>
      <c r="M8" s="2388" t="n">
        <v>20344.21</v>
      </c>
      <c r="N8" s="76">
        <f>M8/AD8-1</f>
      </c>
      <c r="O8" s="2389" t="n">
        <v>22705.61</v>
      </c>
      <c r="P8" s="76">
        <f>O8/AF8-1</f>
      </c>
      <c r="Q8" s="1736">
        <f>C8+E8+G8+I8+K8+M8+O8</f>
      </c>
      <c r="R8" s="76">
        <f>Q8/SUM(T8+V8+X8+Z8+AB8+AD8+AF8)-1</f>
      </c>
      <c r="S8" s="1736">
        <f>T8+V8+X8+Z8+AB8+AD8</f>
        <v/>
      </c>
      <c r="T8" s="1736">
        <f>T12+T16+T20+T24+T28+T32+T36+T40+T44+T48+T52+T56+T60+T64+T68+T72+T76</f>
        <v/>
      </c>
      <c r="U8" s="76">
        <f>T8/AU8-1</f>
        <v/>
      </c>
      <c r="V8" s="1736">
        <f>V12+V16+V20+V24+V28+V32+V36+V40+V44+V48+V52+V56+V60+V64+V68+V72+V76</f>
        <v/>
      </c>
      <c r="W8" s="76">
        <f>V8/AW8-1</f>
        <v/>
      </c>
      <c r="X8" s="1736">
        <f>X12+X16+X20+X24+X28+X32+X36+X40+X44+X48+X52+X56+X60+X64+X68+X72+X76</f>
        <v/>
      </c>
      <c r="Y8" s="76">
        <f>X8/AY8-1</f>
        <v/>
      </c>
      <c r="Z8" s="1736">
        <f>Z12+Z16+Z20+Z24+Z28+Z32+Z36+Z40+Z44+Z48+Z52+Z56+Z60+Z64+Z68+Z72+Z76</f>
        <v/>
      </c>
      <c r="AA8" s="76">
        <f>Z8/BA8-1</f>
        <v/>
      </c>
      <c r="AB8" s="1736">
        <f>AB12+AB16+AB20+AB24+AB28+AB32+AB36+AB40+AB44+AB48+AB52+AB56+AB60+AB64+AB68+AB72+AB76</f>
        <v/>
      </c>
      <c r="AC8" s="76">
        <f>AB8/BC8-1</f>
        <v/>
      </c>
      <c r="AD8" s="1736">
        <f>AD12+AD16+AD20+AD24+AD28+AD32+AD36+AD40+AD44+AD48+AD52+AD56+AD60+AD64+AD68+AD72+AD76</f>
        <v/>
      </c>
      <c r="AE8" s="76">
        <f>AD8/BE8-1</f>
        <v/>
      </c>
      <c r="AF8" s="1736">
        <f>AF12+AF16+AF20+AF24+AF28+AF32+AF36+AF40+AF44+AF48+AF52+AF56+AF60+AF64+AF68+AF72+AF76</f>
        <v/>
      </c>
      <c r="AG8" s="76">
        <f>AF8/BG8-1</f>
        <v/>
      </c>
      <c r="AH8" s="1736">
        <f>AH12+AH16+AH20+AH24+AH28+AH32+AH36+AH40+AH44+AH48+AH52+AH56+AH60+AH64+AH68+AH72+AH76</f>
        <v/>
      </c>
      <c r="AI8" s="76">
        <f>AH8/BI8-1</f>
        <v/>
      </c>
      <c r="AJ8" s="1736">
        <f>AJ12+AJ16+AJ20+AJ24+AJ28+AJ32+AJ36+AJ40+AJ44+AJ48+AJ52+AJ56+AJ60+AJ64+AJ68+AJ72+AJ76</f>
        <v/>
      </c>
      <c r="AK8" s="76">
        <f>AJ8/BK8-1</f>
        <v/>
      </c>
      <c r="AL8" s="1736">
        <f>AL12+AL16+AL20+AL24+AL28+AL32+AL36+AL40+AL44+AL48+AL52+AL56+AL60+AL64+AL68+AL72+AL76</f>
        <v/>
      </c>
      <c r="AM8" s="76">
        <f>AL8/BM8-1</f>
        <v/>
      </c>
      <c r="AN8" s="1736">
        <f>AN12+AN16+AN20+AN24+AN28+AN32+AN36+AN40+AN44+AN48+AN52+AN56+AN60+AN64+AN68+AN72+AN76</f>
        <v/>
      </c>
      <c r="AO8" s="76">
        <f>AN8/BO8-1</f>
        <v/>
      </c>
      <c r="AP8" s="1736">
        <f>AP12+AP16+AP20+AP24+AP28+AP32+AP36+AP40+AP44+AP48+AP52+AP56+AP60+AP64+AP68+AP72+AP76</f>
        <v/>
      </c>
      <c r="AQ8" s="76">
        <f>AP8/BQ8-1</f>
        <v/>
      </c>
      <c r="AR8" s="1736">
        <f>T8+V8+X8+Z8+AB8+AD8+AF8+AH8+AJ8+AL8+AN8+AP8</f>
      </c>
      <c r="AS8" s="76">
        <f>AR8/SUM(AU8,AW8,AY8,BA8,BC8,BE8,BG8,BI8,BK8,BM8,BO8,BQ8)-1</f>
        <v/>
      </c>
      <c r="AT8" s="76" t="n"/>
      <c r="AU8" s="1736">
        <f>AU12+AU16+AU20+AU24+AU28+AU32+AU36+AU40+AU44+AU48+AU52+AU56+AU60+AU64+AU68+AU72+AU76</f>
        <v/>
      </c>
      <c r="AV8" s="76">
        <f>AU8/BV8-1</f>
        <v/>
      </c>
      <c r="AW8" s="1736">
        <f>AW12+AW16+AW20+AW24+AW28+AW32+AW36+AW40+AW44+AW48+AW52+AW56+AW60+AW64+AW68+AW72+AW76</f>
        <v/>
      </c>
      <c r="AX8" s="76">
        <f>AW8/BW8-1</f>
        <v/>
      </c>
      <c r="AY8" s="1736">
        <f>AY12+AY16+AY20+AY24+AY28+AY32+AY36+AY40+AY44+AY48+AY52+AY56+AY60+AY64+AY68+AY72+AY76</f>
        <v/>
      </c>
      <c r="AZ8" s="76">
        <f>AY8/BX8-1</f>
        <v/>
      </c>
      <c r="BA8" s="1736">
        <f>BA12+BA16+BA20+BA24+BA28+BA32+BA36+BA40+BA44+BA48+BA52+BA56+BA60+BA64+BA68+BA72+BA76</f>
        <v/>
      </c>
      <c r="BB8" s="76">
        <f>BA8/BY8-1</f>
        <v/>
      </c>
      <c r="BC8" s="1736">
        <f>BC12+BC16+BC20+BC24+BC28+BC32+BC36+BC40+BC44+BC48+BC52+BC56+BC60+BC64+BC68+BC72+BC76</f>
        <v/>
      </c>
      <c r="BD8" s="76">
        <f>BC8/BZ8-1</f>
        <v/>
      </c>
      <c r="BE8" s="1736">
        <f>BE12+BE16+BE20+BE24+BE28+BE32+BE36+BE40+BE44+BE48+BE52+BE56+BE60+BE64+BE68+BE72+BE76</f>
        <v/>
      </c>
      <c r="BF8" s="76">
        <f>BE8/CA8-1</f>
        <v/>
      </c>
      <c r="BG8" s="1736">
        <f>BG12+BG16+BG20+BG24+BG28+BG32+BG36+BG40+BG44+BG48+BG52+BG56+BG60+BG64+BG68+BG72+BG76</f>
        <v/>
      </c>
      <c r="BH8" s="76">
        <f>BG8/CB8-1</f>
        <v/>
      </c>
      <c r="BI8" s="1736">
        <f>BI12+BI16+BI20+BI24+BI28+BI32+BI36+BI40+BI44+BI48+BI52+BI56+BI60+BI64+BI68+BI72+BI76</f>
        <v/>
      </c>
      <c r="BJ8" s="76">
        <f>BI8/CC8-1</f>
        <v/>
      </c>
      <c r="BK8" s="1736">
        <f>BK12+BK16+BK20+BK24+BK28+BK32+BK36+BK40+BK44+BK48+BK52+BK56+BK60+BK64+BK68+BK72+BK76</f>
        <v/>
      </c>
      <c r="BL8" s="76">
        <f>BK8/CD8-1</f>
        <v/>
      </c>
      <c r="BM8" s="1736">
        <f>BM12+BM16+BM20+BM24+BM28+BM32+BM36+BM40+BM44+BM48+BM52+BM56+BM60+BM64+BM68+BM72+BM76</f>
        <v/>
      </c>
      <c r="BN8" s="76">
        <f>BM8/CE8-1</f>
        <v/>
      </c>
      <c r="BO8" s="1736">
        <f>BO12+BO16+BO20+BO24+BO28+BO32+BO36+BO40+BO44+BO48+BO52+BO56+BO60+BO64+BO68+BO72+BO76</f>
        <v/>
      </c>
      <c r="BP8" s="76">
        <f>BO8/CF8-1</f>
        <v/>
      </c>
      <c r="BQ8" s="1736">
        <f>BQ12+BQ16+BQ20+BQ24+BQ28+BQ32+BQ36+BQ40+BQ44+BQ48+BQ52+BQ56+BQ60+BQ64+BQ68+BQ72+BQ76</f>
        <v/>
      </c>
      <c r="BR8" s="76">
        <f>BQ8/CG8-1</f>
        <v/>
      </c>
      <c r="BS8" s="1736">
        <f>AU8+AW8+AY8+BA8+BC8+BE8+BG8+BI8+BK8+BM8+BO8+BQ8</f>
        <v/>
      </c>
      <c r="BT8" s="76">
        <f>BS8/CH8-1</f>
        <v/>
      </c>
      <c r="BU8" s="1754" t="n"/>
      <c r="BV8" s="1659" t="n">
        <v>9014.65</v>
      </c>
      <c r="BW8" s="1659" t="n">
        <v>10143.67</v>
      </c>
      <c r="BX8" s="1659" t="n">
        <v>11239.28</v>
      </c>
      <c r="BY8" s="1659" t="n">
        <v>11036.67</v>
      </c>
      <c r="BZ8" s="1659" t="n">
        <v>11498.06</v>
      </c>
      <c r="CA8" s="1659" t="n">
        <v>11923.68</v>
      </c>
      <c r="CB8" s="1659" t="n">
        <v>12830.88</v>
      </c>
      <c r="CC8" s="1659" t="n">
        <v>12889.59</v>
      </c>
      <c r="CD8" s="1659" t="n">
        <v>12391.11</v>
      </c>
      <c r="CE8" s="1659" t="n">
        <v>12652.5</v>
      </c>
      <c r="CF8" s="1659" t="n">
        <v>12904.01</v>
      </c>
      <c r="CG8" s="1659" t="n">
        <v>13980.4</v>
      </c>
      <c r="CH8" s="1736">
        <f>BV8+BW8+BX8+BY8+BZ8+CA8+CB8+CC8+CD8+CE8+CF8+CG8</f>
        <v/>
      </c>
    </row>
    <row r="9" ht="31.95" customHeight="1" s="21">
      <c r="A9" s="1593" t="inlineStr">
        <is>
          <t>武汉市</t>
        </is>
      </c>
      <c r="B9" s="1337" t="inlineStr">
        <is>
          <t>客运量         （万人次）</t>
        </is>
      </c>
      <c r="C9" s="1736" t="n">
        <v>1572.22990480898</v>
      </c>
      <c r="D9" s="76">
        <f>C9/T9-1</f>
        <v/>
      </c>
      <c r="E9" s="1736" t="n">
        <v>1173.62720546707</v>
      </c>
      <c r="F9" s="76">
        <f>E9/V9-1</f>
        <v/>
      </c>
      <c r="G9" s="1736" t="n">
        <v>1579.09468399237</v>
      </c>
      <c r="H9" s="76">
        <f>G9/X9-1</f>
        <v/>
      </c>
      <c r="I9" s="1736" t="n">
        <v>1484.72453646845</v>
      </c>
      <c r="J9" s="76">
        <f>I9/Z9-1</f>
        <v/>
      </c>
      <c r="K9" s="2390" t="n">
        <v>1497.08221061159</v>
      </c>
      <c r="L9" s="76">
        <f>K9/AB9-1</f>
      </c>
      <c r="M9" s="2391" t="n">
        <v>1591.1238174939</v>
      </c>
      <c r="N9" s="76">
        <f>M9/AD9-1</f>
      </c>
      <c r="O9" s="2392" t="n">
        <v>1825.19753558188</v>
      </c>
      <c r="P9" s="76">
        <f>O9/AF9-1</f>
      </c>
      <c r="Q9" s="1736">
        <f>C9+E9+G9+I9+K9+M9+O9</f>
      </c>
      <c r="R9" s="76">
        <f>Q9/SUM(T9+V9+X9+Z9+AB9+AD9+AF9)-1</f>
      </c>
      <c r="S9" s="1736">
        <f>T9+V9+X9+Z9+AB9+AD9</f>
        <v/>
      </c>
      <c r="T9" s="1736" t="n">
        <v>1246.91482967349</v>
      </c>
      <c r="U9" s="76">
        <f>T9/AU9-1</f>
        <v/>
      </c>
      <c r="V9" s="1736" t="n">
        <v>1173.47758372914</v>
      </c>
      <c r="W9" s="76">
        <f>V9/AW9-1</f>
        <v/>
      </c>
      <c r="X9" s="1736" t="n">
        <v>1425.19385514601</v>
      </c>
      <c r="Y9" s="76">
        <f>X9/AY9-1</f>
        <v/>
      </c>
      <c r="Z9" s="1736" t="n">
        <v>1490.01954328582</v>
      </c>
      <c r="AA9" s="76">
        <f>Z9/BA9-1</f>
        <v/>
      </c>
      <c r="AB9" s="1736" t="n">
        <v>1512.65558231473</v>
      </c>
      <c r="AC9" s="76">
        <f>AB9/BC9-1</f>
        <v/>
      </c>
      <c r="AD9" s="1736" t="n">
        <v>1428.68983187107</v>
      </c>
      <c r="AE9" s="76">
        <f>AD9/BE9-1</f>
        <v/>
      </c>
      <c r="AF9" s="1736" t="n">
        <v>1438.40933748562</v>
      </c>
      <c r="AG9" s="76">
        <f>AF9/BG9-1</f>
        <v/>
      </c>
      <c r="AH9" s="1736" t="n">
        <v>1373.20996379805</v>
      </c>
      <c r="AI9" s="76">
        <f>AH9/BI9-1</f>
        <v/>
      </c>
      <c r="AJ9" s="1736" t="n">
        <v>1278.51511472903</v>
      </c>
      <c r="AK9" s="76">
        <f>AJ9/BK9-1</f>
        <v/>
      </c>
      <c r="AL9" s="1736" t="n">
        <v>1322.34908613148</v>
      </c>
      <c r="AM9" s="76">
        <f>AL9/BM9-1</f>
        <v/>
      </c>
      <c r="AN9" s="1736" t="n">
        <v>1279.4621781458</v>
      </c>
      <c r="AO9" s="76">
        <f>AN9/BO9-1</f>
        <v/>
      </c>
      <c r="AP9" s="1736" t="n">
        <v>1332.36289236395</v>
      </c>
      <c r="AQ9" s="76">
        <f>AP9/BQ9-1</f>
        <v/>
      </c>
      <c r="AR9" s="1736">
        <f>T9+V9+X9+Z9+AB9+AD9+AF9+AH9+AJ9+AL9+AN9+AP9</f>
      </c>
      <c r="AS9" s="76">
        <f>AR9/SUM(AU9,AW9,AY9,BA9,BC9,BE9,BG9,BI9,BK9,BM9,BO9,BQ9)-1</f>
        <v/>
      </c>
      <c r="AT9" s="76" t="n"/>
      <c r="AU9" s="1736" t="n">
        <v>1586.83345815587</v>
      </c>
      <c r="AV9" s="76" t="n"/>
      <c r="AW9" s="1736" t="n">
        <v>985.862651119314</v>
      </c>
      <c r="AX9" s="76" t="n"/>
      <c r="AY9" s="1736" t="n">
        <v>1572.09148650984</v>
      </c>
      <c r="AZ9" s="76" t="n"/>
      <c r="BA9" s="1736" t="n">
        <v>1685.79171944736</v>
      </c>
      <c r="BB9" s="76" t="n"/>
      <c r="BC9" s="1736" t="n">
        <v>1698.31480688417</v>
      </c>
      <c r="BD9" s="76" t="n"/>
      <c r="BE9" s="1736" t="n">
        <v>1610.05594241173</v>
      </c>
      <c r="BF9" s="76" t="n"/>
      <c r="BG9" s="1736" t="n">
        <v>1442.57637368586</v>
      </c>
      <c r="BH9" s="76" t="n"/>
      <c r="BI9" s="1736" t="n">
        <v>1308.99369083228</v>
      </c>
      <c r="BJ9" s="76" t="n"/>
      <c r="BK9" s="1736" t="n">
        <v>1302.29500970365</v>
      </c>
      <c r="BL9" s="76" t="n"/>
      <c r="BM9" s="1736" t="n">
        <v>1351.05122148006</v>
      </c>
      <c r="BN9" s="76" t="n"/>
      <c r="BO9" s="1736" t="n">
        <v>1224.79640070687</v>
      </c>
      <c r="BP9" s="76" t="n"/>
      <c r="BQ9" s="1736" t="n">
        <v>1182.42615428069</v>
      </c>
      <c r="BR9" s="76" t="n"/>
      <c r="BS9" s="1736">
        <f>AU9+AW9+AY9+BA9+BC9+BE9+BG9+BI9+BK9+BM9+BO9+BQ9</f>
        <v/>
      </c>
      <c r="BT9" s="76" t="n"/>
      <c r="BU9" s="1754" t="n"/>
      <c r="BV9" s="1659" t="n"/>
      <c r="BW9" s="1659" t="n"/>
      <c r="BX9" s="1659" t="n"/>
      <c r="BY9" s="1659" t="n"/>
      <c r="BZ9" s="1659" t="n"/>
      <c r="CA9" s="1659" t="n"/>
      <c r="CB9" s="1659" t="n"/>
      <c r="CC9" s="1659" t="n"/>
      <c r="CD9" s="1659" t="n"/>
      <c r="CE9" s="1659" t="n"/>
      <c r="CF9" s="1659" t="n"/>
      <c r="CG9" s="1659" t="n"/>
      <c r="CH9" s="1341" t="n"/>
    </row>
    <row r="10" ht="30" customHeight="1" s="21">
      <c r="A10" s="1977" t="n"/>
      <c r="B10" s="1337" t="inlineStr">
        <is>
          <t>旅客周转量     （万人公里）</t>
        </is>
      </c>
      <c r="C10" s="1736" t="n">
        <v>11071.0321197779</v>
      </c>
      <c r="D10" s="76">
        <f>C10/T10-1</f>
        <v/>
      </c>
      <c r="E10" s="1736" t="n">
        <v>8459.37228960247</v>
      </c>
      <c r="F10" s="76">
        <f>E10/V10-1</f>
        <v/>
      </c>
      <c r="G10" s="1736" t="n">
        <v>11259.0560516646</v>
      </c>
      <c r="H10" s="76">
        <f>G10/X10-1</f>
        <v/>
      </c>
      <c r="I10" s="1736" t="n">
        <v>10677.3373849824</v>
      </c>
      <c r="J10" s="76">
        <f>I10/Z10-1</f>
        <v/>
      </c>
      <c r="K10" s="2393" t="n">
        <v>10805.3082444497</v>
      </c>
      <c r="L10" s="76">
        <f>K10/AB10-1</f>
      </c>
      <c r="M10" s="2394" t="n">
        <v>11403.2323802308</v>
      </c>
      <c r="N10" s="76">
        <f>M10/AD10-1</f>
      </c>
      <c r="O10" s="2395" t="n">
        <v>13036.3928683541</v>
      </c>
      <c r="P10" s="76">
        <f>O10/AF10-1</f>
      </c>
      <c r="Q10" s="1736">
        <f>C10+E10+G10+I10+K10+M10+O10</f>
      </c>
      <c r="R10" s="76">
        <f>Q10/SUM(T10+V10+X10+Z10+AB10+AD10+AF10)-1</f>
      </c>
      <c r="S10" s="1736">
        <f>T10+V10+X10+Z10+AB10+AD10</f>
        <v/>
      </c>
      <c r="T10" s="1736" t="n">
        <v>8745.48098138258</v>
      </c>
      <c r="U10" s="76">
        <f>T10/AU10-1</f>
        <v/>
      </c>
      <c r="V10" s="1736" t="n">
        <v>8151.29665878211</v>
      </c>
      <c r="W10" s="76">
        <f>V10/AW10-1</f>
        <v/>
      </c>
      <c r="X10" s="1736" t="n">
        <v>9940.689115061439</v>
      </c>
      <c r="Y10" s="76">
        <f>X10/AY10-1</f>
        <v/>
      </c>
      <c r="Z10" s="1736" t="n">
        <v>10473.6242079574</v>
      </c>
      <c r="AA10" s="76">
        <f>Z10/BA10-1</f>
        <v/>
      </c>
      <c r="AB10" s="1736" t="n">
        <v>10601.8719816249</v>
      </c>
      <c r="AC10" s="76">
        <f>AB10/BC10-1</f>
        <v/>
      </c>
      <c r="AD10" s="1736" t="n">
        <v>9983.973472399521</v>
      </c>
      <c r="AE10" s="76">
        <f>AD10/BE10-1</f>
        <v/>
      </c>
      <c r="AF10" s="1736" t="n">
        <v>10084.4316991191</v>
      </c>
      <c r="AG10" s="76">
        <f>AF10/BG10-1</f>
        <v/>
      </c>
      <c r="AH10" s="1736" t="n">
        <v>9680.56653379544</v>
      </c>
      <c r="AI10" s="76">
        <f>AH10/BI10-1</f>
        <v/>
      </c>
      <c r="AJ10" s="1736" t="n">
        <v>8939.917321600629</v>
      </c>
      <c r="AK10" s="76">
        <f>AJ10/BK10-1</f>
        <v/>
      </c>
      <c r="AL10" s="1736" t="n">
        <v>9430.780568641039</v>
      </c>
      <c r="AM10" s="76">
        <f>AL10/BM10-1</f>
        <v/>
      </c>
      <c r="AN10" s="1736" t="n">
        <v>9114.33135077378</v>
      </c>
      <c r="AO10" s="76">
        <f>AN10/BO10-1</f>
        <v/>
      </c>
      <c r="AP10" s="1736" t="n">
        <v>9556.217681441231</v>
      </c>
      <c r="AQ10" s="76">
        <f>AP10/BQ10-1</f>
        <v/>
      </c>
      <c r="AR10" s="1736">
        <f>T10+V10+X10+Z10+AB10+AD10+AF10+AH10+AJ10+AL10+AN10+AP10</f>
      </c>
      <c r="AS10" s="76">
        <f>AR10/SUM(AU10,AW10,AY10,BA10,BC10,BE10,BG10,BI10,BK10,BM10,BO10,BQ10)-1</f>
        <v/>
      </c>
      <c r="AT10" s="76" t="n"/>
      <c r="AU10" s="1736" t="n">
        <v>10848.3086547168</v>
      </c>
      <c r="AV10" s="76" t="n"/>
      <c r="AW10" s="1736" t="n">
        <v>6846.30347843287</v>
      </c>
      <c r="AX10" s="76" t="n"/>
      <c r="AY10" s="1736" t="n">
        <v>10632.055465391</v>
      </c>
      <c r="AZ10" s="76" t="n"/>
      <c r="BA10" s="1736" t="n">
        <v>11582.2857255915</v>
      </c>
      <c r="BB10" s="76" t="n"/>
      <c r="BC10" s="1736" t="n">
        <v>11685.4524124116</v>
      </c>
      <c r="BD10" s="76" t="n"/>
      <c r="BE10" s="1736" t="n">
        <v>11373.4537748626</v>
      </c>
      <c r="BF10" s="76" t="n"/>
      <c r="BG10" s="1736" t="n">
        <v>10302.4786662782</v>
      </c>
      <c r="BH10" s="76" t="n"/>
      <c r="BI10" s="1736" t="n">
        <v>9551.204613529761</v>
      </c>
      <c r="BJ10" s="76" t="n"/>
      <c r="BK10" s="1736" t="n">
        <v>9332.820339792461</v>
      </c>
      <c r="BL10" s="76" t="n"/>
      <c r="BM10" s="1736" t="n">
        <v>9698.924749195819</v>
      </c>
      <c r="BN10" s="76" t="n"/>
      <c r="BO10" s="1736" t="n">
        <v>8856.83937042576</v>
      </c>
      <c r="BP10" s="76" t="n"/>
      <c r="BQ10" s="1736" t="n">
        <v>8646.60250158873</v>
      </c>
      <c r="BR10" s="76" t="n"/>
      <c r="BS10" s="1736">
        <f>AU10+AW10+AY10+BA10+BC10+BE10+BG10+BI10+BK10+BM10+BO10+BQ10</f>
        <v/>
      </c>
      <c r="BT10" s="76" t="n"/>
      <c r="BU10" s="1754" t="n"/>
      <c r="BV10" s="1652" t="n"/>
      <c r="BW10" s="1652" t="n"/>
      <c r="BX10" s="1652" t="n"/>
      <c r="BY10" s="1652" t="n"/>
      <c r="BZ10" s="1652" t="n"/>
      <c r="CA10" s="1652" t="n"/>
      <c r="CB10" s="1652" t="n"/>
      <c r="CC10" s="1652" t="n"/>
      <c r="CD10" s="1652" t="n"/>
      <c r="CE10" s="1652" t="n"/>
      <c r="CF10" s="1652" t="n"/>
      <c r="CG10" s="1652" t="n"/>
      <c r="CH10" s="1341" t="n"/>
    </row>
    <row r="11" ht="34.05" customHeight="1" s="21">
      <c r="A11" s="1977" t="n"/>
      <c r="B11" s="1337" t="inlineStr">
        <is>
          <t>其中城市内客运量（万人次）</t>
        </is>
      </c>
      <c r="C11" s="1736" t="n">
        <v>1572.22990480898</v>
      </c>
      <c r="D11" s="76">
        <f>C11/T11-1</f>
        <v/>
      </c>
      <c r="E11" s="1736" t="n">
        <v>1173.62720546707</v>
      </c>
      <c r="F11" s="76">
        <f>E11/V11-1</f>
        <v/>
      </c>
      <c r="G11" s="1736" t="n">
        <v>1579.09468399237</v>
      </c>
      <c r="H11" s="76">
        <f>G11/X11-1</f>
        <v/>
      </c>
      <c r="I11" s="1736" t="n">
        <v>1484.72453646845</v>
      </c>
      <c r="J11" s="76">
        <f>I11/Z11-1</f>
        <v/>
      </c>
      <c r="K11" s="2396" t="n">
        <v>1497.08221061159</v>
      </c>
      <c r="L11" s="76">
        <f>K11/AB11-1</f>
      </c>
      <c r="M11" s="2397" t="n">
        <v>1591.1238174939</v>
      </c>
      <c r="N11" s="76">
        <f>M11/AD11-1</f>
      </c>
      <c r="O11" s="2398" t="n">
        <v>1825.19753558188</v>
      </c>
      <c r="P11" s="76">
        <f>O11/AF11-1</f>
      </c>
      <c r="Q11" s="1736">
        <f>C11+E11+G11+I11+K11+M11+O11</f>
      </c>
      <c r="R11" s="76">
        <f>Q11/SUM(T11+V11+X11+Z11+AB11+AD11+AF11)-1</f>
      </c>
      <c r="S11" s="1736">
        <f>T11+V11+X11+Z11+AB11+AD11</f>
        <v/>
      </c>
      <c r="T11" s="1736" t="n">
        <v>1246.91482967349</v>
      </c>
      <c r="U11" s="76">
        <f>T11/AU11-1</f>
        <v/>
      </c>
      <c r="V11" s="1736" t="n">
        <v>1173.47758372914</v>
      </c>
      <c r="W11" s="76">
        <f>V11/AW11-1</f>
        <v/>
      </c>
      <c r="X11" s="1736" t="n">
        <v>1425.19385514601</v>
      </c>
      <c r="Y11" s="76">
        <f>X11/AY11-1</f>
        <v/>
      </c>
      <c r="Z11" s="1736" t="n">
        <v>1490.01954328582</v>
      </c>
      <c r="AA11" s="76">
        <f>Z11/BA11-1</f>
        <v/>
      </c>
      <c r="AB11" s="1736" t="n">
        <v>1512.65558231473</v>
      </c>
      <c r="AC11" s="76">
        <f>AB11/BC11-1</f>
        <v/>
      </c>
      <c r="AD11" s="1736" t="n">
        <v>1428.68983187107</v>
      </c>
      <c r="AE11" s="76">
        <f>AD11/BE11-1</f>
        <v/>
      </c>
      <c r="AF11" s="1736" t="n">
        <v>1438.40933748562</v>
      </c>
      <c r="AG11" s="76">
        <f>AF11/BG11-1</f>
        <v/>
      </c>
      <c r="AH11" s="1736" t="n">
        <v>1373.20996379805</v>
      </c>
      <c r="AI11" s="76">
        <f>AH11/BI11-1</f>
        <v/>
      </c>
      <c r="AJ11" s="1736" t="n">
        <v>1278.51511472903</v>
      </c>
      <c r="AK11" s="76">
        <f>AJ11/BK11-1</f>
        <v/>
      </c>
      <c r="AL11" s="1736" t="n">
        <v>1322.34908613148</v>
      </c>
      <c r="AM11" s="76">
        <f>AL11/BM11-1</f>
        <v/>
      </c>
      <c r="AN11" s="1736" t="n">
        <v>1279.4621781458</v>
      </c>
      <c r="AO11" s="76">
        <f>AN11/BO11-1</f>
        <v/>
      </c>
      <c r="AP11" s="1736" t="n">
        <v>1332.36289236395</v>
      </c>
      <c r="AQ11" s="76">
        <f>AP11/BQ11-1</f>
        <v/>
      </c>
      <c r="AR11" s="1736">
        <f>T11+V11+X11+Z11+AB11+AD11+AF11+AH11+AJ11+AL11+AN11+AP11</f>
      </c>
      <c r="AS11" s="76">
        <f>AR11/SUM(AU11,AW11,AY11,BA11,BC11,BE11,BG11,BI11,BK11,BM11,BO11,BQ11)-1</f>
        <v/>
      </c>
      <c r="AT11" s="76" t="n"/>
      <c r="AU11" s="1736" t="n">
        <v>1586.83345815587</v>
      </c>
      <c r="AV11" s="76" t="n"/>
      <c r="AW11" s="1736" t="n">
        <v>985.862651119314</v>
      </c>
      <c r="AX11" s="76" t="n"/>
      <c r="AY11" s="1736" t="n">
        <v>1572.09148650984</v>
      </c>
      <c r="AZ11" s="76" t="n"/>
      <c r="BA11" s="1736" t="n">
        <v>1685.79171944736</v>
      </c>
      <c r="BB11" s="76" t="n"/>
      <c r="BC11" s="1736" t="n">
        <v>1698.31480688417</v>
      </c>
      <c r="BD11" s="76" t="n"/>
      <c r="BE11" s="1736" t="n">
        <v>1610.05594241173</v>
      </c>
      <c r="BF11" s="76" t="n"/>
      <c r="BG11" s="1736" t="n">
        <v>1442.57637368586</v>
      </c>
      <c r="BH11" s="76" t="n"/>
      <c r="BI11" s="1736" t="n">
        <v>1308.99369083228</v>
      </c>
      <c r="BJ11" s="76" t="n"/>
      <c r="BK11" s="1736" t="n">
        <v>1302.29500970365</v>
      </c>
      <c r="BL11" s="76" t="n"/>
      <c r="BM11" s="1736" t="n">
        <v>1351.05122148006</v>
      </c>
      <c r="BN11" s="76" t="n"/>
      <c r="BO11" s="1736" t="n">
        <v>1224.79640070687</v>
      </c>
      <c r="BP11" s="76" t="n"/>
      <c r="BQ11" s="1736" t="n">
        <v>1182.42615428069</v>
      </c>
      <c r="BR11" s="76" t="n"/>
      <c r="BS11" s="1736">
        <f>AU11+AW11+AY11+BA11+BC11+BE11+BG11+BI11+BK11+BM11+BO11+BQ11</f>
        <v/>
      </c>
      <c r="BT11" s="76" t="n"/>
      <c r="BU11" s="1754" t="n"/>
      <c r="BV11" s="1652" t="n"/>
      <c r="BW11" s="1652" t="n"/>
      <c r="BX11" s="1652" t="n"/>
      <c r="BY11" s="1652" t="n"/>
      <c r="BZ11" s="1652" t="n"/>
      <c r="CA11" s="1652" t="n"/>
      <c r="CB11" s="1652" t="n"/>
      <c r="CC11" s="1652" t="n"/>
      <c r="CD11" s="1652" t="n"/>
      <c r="CE11" s="1652" t="n"/>
      <c r="CF11" s="1652" t="n"/>
      <c r="CG11" s="1652" t="n"/>
      <c r="CH11" s="1341" t="n"/>
    </row>
    <row r="12" ht="28.8" customHeight="1" s="21">
      <c r="A12" s="1954" t="n"/>
      <c r="B12" s="1337" t="inlineStr">
        <is>
          <t>其中城市内旅客周转量  (万人公里)</t>
        </is>
      </c>
      <c r="C12" s="1736" t="n">
        <v>11071.0321197779</v>
      </c>
      <c r="D12" s="76">
        <f>C12/T12-1</f>
        <v/>
      </c>
      <c r="E12" s="1736" t="n">
        <v>8459.37228960247</v>
      </c>
      <c r="F12" s="76">
        <f>E12/V12-1</f>
        <v/>
      </c>
      <c r="G12" s="1736" t="n">
        <v>11259.0560516646</v>
      </c>
      <c r="H12" s="76">
        <f>G12/X12-1</f>
        <v/>
      </c>
      <c r="I12" s="1736" t="n">
        <v>10677.3373849824</v>
      </c>
      <c r="J12" s="76">
        <f>I12/Z12-1</f>
        <v/>
      </c>
      <c r="K12" s="2399" t="n">
        <v>10805.3082444497</v>
      </c>
      <c r="L12" s="76">
        <f>K12/AB12-1</f>
      </c>
      <c r="M12" s="2400" t="n">
        <v>11403.2323802308</v>
      </c>
      <c r="N12" s="76">
        <f>M12/AD12-1</f>
      </c>
      <c r="O12" s="2401" t="n">
        <v>13036.3928683541</v>
      </c>
      <c r="P12" s="76">
        <f>O12/AF12-1</f>
      </c>
      <c r="Q12" s="1736">
        <f>C12+E12+G12+I12+K12+M12+O12</f>
      </c>
      <c r="R12" s="76">
        <f>Q12/SUM(T12+V12+X12+Z12+AB12+AD12+AF12)-1</f>
      </c>
      <c r="S12" s="1736">
        <f>T12+V12+X12+Z12+AB12+AD12</f>
        <v/>
      </c>
      <c r="T12" s="1736" t="n">
        <v>8745.48098138258</v>
      </c>
      <c r="U12" s="76">
        <f>T12/AU12-1</f>
        <v/>
      </c>
      <c r="V12" s="1736" t="n">
        <v>8151.29665878211</v>
      </c>
      <c r="W12" s="76">
        <f>V12/AW12-1</f>
        <v/>
      </c>
      <c r="X12" s="1736" t="n">
        <v>9940.689115061439</v>
      </c>
      <c r="Y12" s="76">
        <f>X12/AY12-1</f>
        <v/>
      </c>
      <c r="Z12" s="1736" t="n">
        <v>10473.6242079574</v>
      </c>
      <c r="AA12" s="76">
        <f>Z12/BA12-1</f>
        <v/>
      </c>
      <c r="AB12" s="1736" t="n">
        <v>10601.8719816249</v>
      </c>
      <c r="AC12" s="76">
        <f>AB12/BC12-1</f>
        <v/>
      </c>
      <c r="AD12" s="1736" t="n">
        <v>9983.973472399521</v>
      </c>
      <c r="AE12" s="76">
        <f>AD12/BE12-1</f>
        <v/>
      </c>
      <c r="AF12" s="1736" t="n">
        <v>10084.4316991191</v>
      </c>
      <c r="AG12" s="76">
        <f>AF12/BG12-1</f>
        <v/>
      </c>
      <c r="AH12" s="1736" t="n">
        <v>9680.56653379544</v>
      </c>
      <c r="AI12" s="76">
        <f>AH12/BI12-1</f>
        <v/>
      </c>
      <c r="AJ12" s="1736" t="n">
        <v>8939.917321600629</v>
      </c>
      <c r="AK12" s="76">
        <f>AJ12/BK12-1</f>
        <v/>
      </c>
      <c r="AL12" s="1736" t="n">
        <v>9430.780568641039</v>
      </c>
      <c r="AM12" s="76">
        <f>AL12/BM12-1</f>
        <v/>
      </c>
      <c r="AN12" s="1736" t="n">
        <v>9114.33135077378</v>
      </c>
      <c r="AO12" s="76">
        <f>AN12/BO12-1</f>
        <v/>
      </c>
      <c r="AP12" s="1736" t="n">
        <v>9556.217681441231</v>
      </c>
      <c r="AQ12" s="76">
        <f>AP12/BQ12-1</f>
        <v/>
      </c>
      <c r="AR12" s="1736">
        <f>T12+V12+X12+Z12+AB12+AD12+AF12+AH12+AJ12+AL12+AN12+AP12</f>
      </c>
      <c r="AS12" s="76">
        <f>AR12/SUM(AU12,AW12,AY12,BA12,BC12,BE12,BG12,BI12,BK12,BM12,BO12,BQ12)-1</f>
        <v/>
      </c>
      <c r="AT12" s="76" t="n"/>
      <c r="AU12" s="1736" t="n">
        <v>10848.3086547168</v>
      </c>
      <c r="AV12" s="76" t="n"/>
      <c r="AW12" s="1736" t="n">
        <v>6846.30347843287</v>
      </c>
      <c r="AX12" s="76" t="n"/>
      <c r="AY12" s="1736" t="n">
        <v>10632.055465391</v>
      </c>
      <c r="AZ12" s="76" t="n"/>
      <c r="BA12" s="1736" t="n">
        <v>11582.2857255915</v>
      </c>
      <c r="BB12" s="76" t="n"/>
      <c r="BC12" s="1736" t="n">
        <v>11685.4524124116</v>
      </c>
      <c r="BD12" s="76" t="n"/>
      <c r="BE12" s="1736" t="n">
        <v>11373.4537748626</v>
      </c>
      <c r="BF12" s="76" t="n"/>
      <c r="BG12" s="1736" t="n">
        <v>10302.4786662782</v>
      </c>
      <c r="BH12" s="76" t="n"/>
      <c r="BI12" s="1736" t="n">
        <v>9551.204613529761</v>
      </c>
      <c r="BJ12" s="76" t="n"/>
      <c r="BK12" s="1736" t="n">
        <v>9332.820339792461</v>
      </c>
      <c r="BL12" s="76" t="n"/>
      <c r="BM12" s="1736" t="n">
        <v>9698.924749195819</v>
      </c>
      <c r="BN12" s="76" t="n"/>
      <c r="BO12" s="1736" t="n">
        <v>8856.83937042576</v>
      </c>
      <c r="BP12" s="76" t="n"/>
      <c r="BQ12" s="1736" t="n">
        <v>8646.60250158873</v>
      </c>
      <c r="BR12" s="76" t="n"/>
      <c r="BS12" s="1736">
        <f>AU12+AW12+AY12+BA12+BC12+BE12+BG12+BI12+BK12+BM12+BO12+BQ12</f>
        <v/>
      </c>
      <c r="BT12" s="76" t="n"/>
      <c r="BU12" s="1754" t="n"/>
      <c r="BV12" s="1652" t="n"/>
      <c r="BW12" s="1652" t="n"/>
      <c r="BX12" s="1652" t="n"/>
      <c r="BY12" s="1652" t="n"/>
      <c r="BZ12" s="1652" t="n"/>
      <c r="CA12" s="1652" t="n"/>
      <c r="CB12" s="1652" t="n"/>
      <c r="CC12" s="1652" t="n"/>
      <c r="CD12" s="1652" t="n"/>
      <c r="CE12" s="1652" t="n"/>
      <c r="CF12" s="1652" t="n"/>
      <c r="CG12" s="1652" t="n"/>
      <c r="CH12" s="1341" t="n"/>
    </row>
    <row r="13" ht="28.8" customHeight="1" s="21">
      <c r="A13" s="1618" t="inlineStr">
        <is>
          <t>黄石市</t>
        </is>
      </c>
      <c r="B13" s="1337" t="inlineStr">
        <is>
          <t>客运量         （万人次）</t>
        </is>
      </c>
      <c r="C13" s="1736" t="n">
        <v>105.50200222451</v>
      </c>
      <c r="D13" s="76">
        <f>C13/T13-1</f>
        <v/>
      </c>
      <c r="E13" s="1736" t="n">
        <v>105.489456080506</v>
      </c>
      <c r="F13" s="76">
        <f>E13/V13-1</f>
        <v/>
      </c>
      <c r="G13" s="1736" t="n">
        <v>113.009439040076</v>
      </c>
      <c r="H13" s="76">
        <f>G13/X13-1</f>
        <v/>
      </c>
      <c r="I13" s="1736" t="n">
        <v>105.38726094567</v>
      </c>
      <c r="J13" s="76">
        <f>I13/Z13-1</f>
        <v/>
      </c>
      <c r="K13" s="2402" t="n">
        <v>127.58060629027</v>
      </c>
      <c r="L13" s="76">
        <f>K13/AB13-1</f>
      </c>
      <c r="M13" s="2403" t="n">
        <v>143.030800211988</v>
      </c>
      <c r="N13" s="76">
        <f>M13/AD13-1</f>
      </c>
      <c r="O13" s="2404" t="n">
        <v>160.481676414193</v>
      </c>
      <c r="P13" s="76">
        <f>O13/AF13-1</f>
      </c>
      <c r="Q13" s="1736">
        <f>C13+E13+G13+I13+K13+M13+O13</f>
      </c>
      <c r="R13" s="76">
        <f>Q13/SUM(T13+V13+X13+Z13+AB13+AD13+AF13)-1</f>
      </c>
      <c r="S13" s="1736">
        <f>T13+V13+X13+Z13+AB13+AD13</f>
        <v/>
      </c>
      <c r="T13" s="1736" t="n">
        <v>53.5088324875328</v>
      </c>
      <c r="U13" s="76">
        <f>T13/AU13-1</f>
        <v/>
      </c>
      <c r="V13" s="1736" t="n">
        <v>51.8649217358269</v>
      </c>
      <c r="W13" s="76">
        <f>V13/AW13-1</f>
        <v/>
      </c>
      <c r="X13" s="1736" t="n">
        <v>84.9731372740426</v>
      </c>
      <c r="Y13" s="76">
        <f>X13/AY13-1</f>
        <v/>
      </c>
      <c r="Z13" s="1736" t="n">
        <v>101.62773912396</v>
      </c>
      <c r="AA13" s="76">
        <f>Z13/BA13-1</f>
        <v/>
      </c>
      <c r="AB13" s="1736" t="n">
        <v>110.681773931955</v>
      </c>
      <c r="AC13" s="76">
        <f>AB13/BC13-1</f>
        <v/>
      </c>
      <c r="AD13" s="1736" t="n">
        <v>110.996027229999</v>
      </c>
      <c r="AE13" s="76">
        <f>AD13/BE13-1</f>
        <v/>
      </c>
      <c r="AF13" s="1736" t="n">
        <v>111.991322294622</v>
      </c>
      <c r="AG13" s="76">
        <f>AF13/BG13-1</f>
        <v/>
      </c>
      <c r="AH13" s="1736" t="n">
        <v>119.438641492749</v>
      </c>
      <c r="AI13" s="76">
        <f>AH13/BI13-1</f>
        <v/>
      </c>
      <c r="AJ13" s="1736" t="n">
        <v>107.111719061674</v>
      </c>
      <c r="AK13" s="76">
        <f>AJ13/BK13-1</f>
        <v/>
      </c>
      <c r="AL13" s="1736" t="n">
        <v>136.359763001134</v>
      </c>
      <c r="AM13" s="76">
        <f>AL13/BM13-1</f>
        <v/>
      </c>
      <c r="AN13" s="1736" t="n">
        <v>105.543525153158</v>
      </c>
      <c r="AO13" s="76">
        <f>AN13/BO13-1</f>
        <v/>
      </c>
      <c r="AP13" s="1736" t="n">
        <v>102.652411787364</v>
      </c>
      <c r="AQ13" s="76">
        <f>AP13/BQ13-1</f>
        <v/>
      </c>
      <c r="AR13" s="1736">
        <f>T13+V13+X13+Z13+AB13+AD13+AF13+AH13+AJ13+AL13+AN13+AP13</f>
      </c>
      <c r="AS13" s="76">
        <f>AR13/SUM(AU13,AW13,AY13,BA13,BC13,BE13,BG13,BI13,BK13,BM13,BO13,BQ13)-1</f>
        <v/>
      </c>
      <c r="AT13" s="76" t="n"/>
      <c r="AU13" s="1736" t="n">
        <v>100.527712195896</v>
      </c>
      <c r="AV13" s="76" t="n"/>
      <c r="AW13" s="1736" t="n">
        <v>94.20900141237701</v>
      </c>
      <c r="AX13" s="76" t="n"/>
      <c r="AY13" s="1736" t="n">
        <v>94.5545316451619</v>
      </c>
      <c r="AZ13" s="76" t="n"/>
      <c r="BA13" s="1736" t="n">
        <v>99.3342225795744</v>
      </c>
      <c r="BB13" s="76" t="n"/>
      <c r="BC13" s="1736" t="n">
        <v>100.336606755171</v>
      </c>
      <c r="BD13" s="76" t="n"/>
      <c r="BE13" s="1736" t="n">
        <v>133.152080209412</v>
      </c>
      <c r="BF13" s="76" t="n"/>
      <c r="BG13" s="1736" t="n">
        <v>142.43148344199</v>
      </c>
      <c r="BH13" s="76" t="n"/>
      <c r="BI13" s="1736" t="n">
        <v>144.691648811768</v>
      </c>
      <c r="BJ13" s="76" t="n"/>
      <c r="BK13" s="1736" t="n">
        <v>142.99448993997</v>
      </c>
      <c r="BL13" s="76" t="n"/>
      <c r="BM13" s="1736" t="n">
        <v>138.565399706418</v>
      </c>
      <c r="BN13" s="76" t="n"/>
      <c r="BO13" s="1736" t="n">
        <v>132.136707677775</v>
      </c>
      <c r="BP13" s="76" t="n"/>
      <c r="BQ13" s="1736" t="n">
        <v>142.147582199897</v>
      </c>
      <c r="BR13" s="76" t="n"/>
      <c r="BS13" s="1736">
        <f>AU13+AW13+AY13+BA13+BC13+BE13+BG13+BI13+BK13+BM13+BO13+BQ13</f>
        <v/>
      </c>
      <c r="BT13" s="76" t="n"/>
      <c r="BU13" s="1754" t="n"/>
      <c r="BV13" s="1659" t="n"/>
      <c r="BW13" s="1659" t="n"/>
      <c r="BX13" s="1659" t="n"/>
      <c r="BY13" s="1659" t="n"/>
      <c r="BZ13" s="1659" t="n"/>
      <c r="CA13" s="1659" t="n"/>
      <c r="CB13" s="1659" t="n"/>
      <c r="CC13" s="1659" t="n"/>
      <c r="CD13" s="1659" t="n"/>
      <c r="CE13" s="1659" t="n"/>
      <c r="CF13" s="1659" t="n"/>
      <c r="CG13" s="1659" t="n"/>
      <c r="CH13" s="1341" t="n"/>
    </row>
    <row r="14" ht="28.8" customHeight="1" s="21">
      <c r="A14" s="1977" t="n"/>
      <c r="B14" s="1337" t="inlineStr">
        <is>
          <t>旅客周转量     （万人公里）</t>
        </is>
      </c>
      <c r="C14" s="1736" t="n">
        <v>476.220582183949</v>
      </c>
      <c r="D14" s="76">
        <f>C14/T14-1</f>
        <v/>
      </c>
      <c r="E14" s="1736" t="n">
        <v>487.407743743975</v>
      </c>
      <c r="F14" s="76">
        <f>E14/V14-1</f>
        <v/>
      </c>
      <c r="G14" s="1736" t="n">
        <v>516.5161800918549</v>
      </c>
      <c r="H14" s="76">
        <f>G14/X14-1</f>
        <v/>
      </c>
      <c r="I14" s="1736" t="n">
        <v>485.825827411375</v>
      </c>
      <c r="J14" s="76">
        <f>I14/Z14-1</f>
        <v/>
      </c>
      <c r="K14" s="2405" t="n">
        <v>590.271172925212</v>
      </c>
      <c r="L14" s="76">
        <f>K14/AB14-1</f>
      </c>
      <c r="M14" s="2406" t="n">
        <v>657.096218608149</v>
      </c>
      <c r="N14" s="76">
        <f>M14/AD14-1</f>
      </c>
      <c r="O14" s="2407" t="n">
        <v>734.764931523341</v>
      </c>
      <c r="P14" s="76">
        <f>O14/AF14-1</f>
      </c>
      <c r="Q14" s="1736">
        <f>C14+E14+G14+I14+K14+M14+O14</f>
      </c>
      <c r="R14" s="76">
        <f>Q14/SUM(T14+V14+X14+Z14+AB14+AD14+AF14)-1</f>
      </c>
      <c r="S14" s="1736">
        <f>T14+V14+X14+Z14+AB14+AD14</f>
        <v/>
      </c>
      <c r="T14" s="1736" t="n">
        <v>240.573499899462</v>
      </c>
      <c r="U14" s="76">
        <f>T14/AU14-1</f>
        <v/>
      </c>
      <c r="V14" s="1736" t="n">
        <v>230.940993476225</v>
      </c>
      <c r="W14" s="76">
        <f>V14/AW14-1</f>
        <v/>
      </c>
      <c r="X14" s="1736" t="n">
        <v>379.9265162684</v>
      </c>
      <c r="Y14" s="76">
        <f>X14/AY14-1</f>
        <v/>
      </c>
      <c r="Z14" s="1736" t="n">
        <v>457.92324373685</v>
      </c>
      <c r="AA14" s="76">
        <f>Z14/BA14-1</f>
        <v/>
      </c>
      <c r="AB14" s="1736" t="n">
        <v>497.272009250492</v>
      </c>
      <c r="AC14" s="76">
        <f>AB14/BC14-1</f>
        <v/>
      </c>
      <c r="AD14" s="1736" t="n">
        <v>497.219670044418</v>
      </c>
      <c r="AE14" s="76">
        <f>AD14/BE14-1</f>
        <v/>
      </c>
      <c r="AF14" s="1736" t="n">
        <v>503.302061601546</v>
      </c>
      <c r="AG14" s="76">
        <f>AF14/BG14-1</f>
        <v/>
      </c>
      <c r="AH14" s="1736" t="n">
        <v>539.739354000286</v>
      </c>
      <c r="AI14" s="76">
        <f>AH14/BI14-1</f>
        <v/>
      </c>
      <c r="AJ14" s="1736" t="n">
        <v>480.109198530929</v>
      </c>
      <c r="AK14" s="76">
        <f>AJ14/BK14-1</f>
        <v/>
      </c>
      <c r="AL14" s="1736" t="n">
        <v>623.394777939499</v>
      </c>
      <c r="AM14" s="76">
        <f>AL14/BM14-1</f>
        <v/>
      </c>
      <c r="AN14" s="1736" t="n">
        <v>481.952633935792</v>
      </c>
      <c r="AO14" s="76">
        <f>AN14/BO14-1</f>
        <v/>
      </c>
      <c r="AP14" s="1736" t="n">
        <v>471.963121071638</v>
      </c>
      <c r="AQ14" s="76">
        <f>AP14/BQ14-1</f>
        <v/>
      </c>
      <c r="AR14" s="1736">
        <f>T14+V14+X14+Z14+AB14+AD14+AF14+AH14+AJ14+AL14+AN14+AP14</f>
      </c>
      <c r="AS14" s="76">
        <f>AR14/SUM(AU14,AW14,AY14,BA14,BC14,BE14,BG14,BI14,BK14,BM14,BO14,BQ14)-1</f>
        <v/>
      </c>
      <c r="AT14" s="76" t="n"/>
      <c r="AU14" s="1736" t="n">
        <v>422.924766261716</v>
      </c>
      <c r="AV14" s="76" t="n"/>
      <c r="AW14" s="1736" t="n">
        <v>419.379825359268</v>
      </c>
      <c r="AX14" s="76" t="n"/>
      <c r="AY14" s="1736" t="n">
        <v>409.918168046056</v>
      </c>
      <c r="AZ14" s="76" t="n"/>
      <c r="BA14" s="1736" t="n">
        <v>437.486500949461</v>
      </c>
      <c r="BB14" s="76" t="n"/>
      <c r="BC14" s="1736" t="n">
        <v>442.54979757963</v>
      </c>
      <c r="BD14" s="76" t="n"/>
      <c r="BE14" s="1736" t="n">
        <v>602.9409183535359</v>
      </c>
      <c r="BF14" s="76" t="n"/>
      <c r="BG14" s="1736" t="n">
        <v>652.05511789414</v>
      </c>
      <c r="BH14" s="76" t="n"/>
      <c r="BI14" s="1736" t="n">
        <v>676.76745050027</v>
      </c>
      <c r="BJ14" s="76" t="n"/>
      <c r="BK14" s="1736" t="n">
        <v>656.898444986854</v>
      </c>
      <c r="BL14" s="76" t="n"/>
      <c r="BM14" s="1736" t="n">
        <v>637.6494300957399</v>
      </c>
      <c r="BN14" s="76" t="n"/>
      <c r="BO14" s="1736" t="n">
        <v>612.5107992640239</v>
      </c>
      <c r="BP14" s="76" t="n"/>
      <c r="BQ14" s="1736" t="n">
        <v>666.325364598434</v>
      </c>
      <c r="BR14" s="76" t="n"/>
      <c r="BS14" s="1736">
        <f>AU14+AW14+AY14+BA14+BC14+BE14+BG14+BI14+BK14+BM14+BO14+BQ14</f>
        <v/>
      </c>
      <c r="BT14" s="76" t="n"/>
      <c r="BU14" s="1754" t="n"/>
      <c r="BV14" s="1652" t="n"/>
      <c r="BW14" s="1652" t="n"/>
      <c r="BX14" s="1652" t="n"/>
      <c r="BY14" s="1652" t="n"/>
      <c r="BZ14" s="1652" t="n"/>
      <c r="CA14" s="1652" t="n"/>
      <c r="CB14" s="1652" t="n"/>
      <c r="CC14" s="1652" t="n"/>
      <c r="CD14" s="1652" t="n"/>
      <c r="CE14" s="1652" t="n"/>
      <c r="CF14" s="1652" t="n"/>
      <c r="CG14" s="1652" t="n"/>
      <c r="CH14" s="1341" t="n"/>
    </row>
    <row r="15" ht="28.8" customHeight="1" s="21">
      <c r="A15" s="1977" t="n"/>
      <c r="B15" s="1337" t="inlineStr">
        <is>
          <t>其中城市内客运量（万人次）</t>
        </is>
      </c>
      <c r="C15" s="1736" t="n">
        <v>91.9022366829623</v>
      </c>
      <c r="D15" s="76">
        <f>C15/T15-1</f>
        <v/>
      </c>
      <c r="E15" s="1736" t="n">
        <v>93.66664260496481</v>
      </c>
      <c r="F15" s="76">
        <f>E15/V15-1</f>
        <v/>
      </c>
      <c r="G15" s="1736" t="n">
        <v>99.0809971039547</v>
      </c>
      <c r="H15" s="76">
        <f>G15/X15-1</f>
        <v/>
      </c>
      <c r="I15" s="1736" t="n">
        <v>92.40562269759199</v>
      </c>
      <c r="J15" s="76">
        <f>I15/Z15-1</f>
        <v/>
      </c>
      <c r="K15" s="2408" t="n">
        <v>111.971884738206</v>
      </c>
      <c r="L15" s="76">
        <f>K15/AB15-1</f>
      </c>
      <c r="M15" s="2409" t="n">
        <v>125.196875683853</v>
      </c>
      <c r="N15" s="76">
        <f>M15/AD15-1</f>
      </c>
      <c r="O15" s="2410" t="n">
        <v>140.344963641575</v>
      </c>
      <c r="P15" s="76">
        <f>O15/AF15-1</f>
      </c>
      <c r="Q15" s="1736">
        <f>C15+E15+G15+I15+K15+M15+O15</f>
      </c>
      <c r="R15" s="76">
        <f>Q15/SUM(T15+V15+X15+Z15+AB15+AD15+AF15)-1</f>
      </c>
      <c r="S15" s="1736">
        <f>T15+V15+X15+Z15+AB15+AD15</f>
        <v/>
      </c>
      <c r="T15" s="1736" t="n">
        <v>49.759902439495</v>
      </c>
      <c r="U15" s="76">
        <f>T15/AU15-1</f>
        <v/>
      </c>
      <c r="V15" s="1736" t="n">
        <v>45.7938298353705</v>
      </c>
      <c r="W15" s="76">
        <f>V15/AW15-1</f>
        <v/>
      </c>
      <c r="X15" s="1736" t="n">
        <v>76.7675757221317</v>
      </c>
      <c r="Y15" s="76">
        <f>X15/AY15-1</f>
        <v/>
      </c>
      <c r="Z15" s="1736" t="n">
        <v>91.228097577943</v>
      </c>
      <c r="AA15" s="76">
        <f>Z15/BA15-1</f>
        <v/>
      </c>
      <c r="AB15" s="1736" t="n">
        <v>97.83459728773229</v>
      </c>
      <c r="AC15" s="76">
        <f>AB15/BC15-1</f>
        <v/>
      </c>
      <c r="AD15" s="1736" t="n">
        <v>100.238740799181</v>
      </c>
      <c r="AE15" s="76">
        <f>AD15/BE15-1</f>
        <v/>
      </c>
      <c r="AF15" s="1736" t="n">
        <v>97.0377348312377</v>
      </c>
      <c r="AG15" s="76">
        <f>AF15/BG15-1</f>
        <v/>
      </c>
      <c r="AH15" s="1736" t="n">
        <v>100.506370587875</v>
      </c>
      <c r="AI15" s="76">
        <f>AH15/BI15-1</f>
        <v/>
      </c>
      <c r="AJ15" s="1736" t="n">
        <v>92.125854853775</v>
      </c>
      <c r="AK15" s="76">
        <f>AJ15/BK15-1</f>
        <v/>
      </c>
      <c r="AL15" s="1736" t="n">
        <v>120.408802125183</v>
      </c>
      <c r="AM15" s="76">
        <f>AL15/BM15-1</f>
        <v/>
      </c>
      <c r="AN15" s="1736" t="n">
        <v>93.91494341526101</v>
      </c>
      <c r="AO15" s="76">
        <f>AN15/BO15-1</f>
        <v/>
      </c>
      <c r="AP15" s="1736" t="n">
        <v>90.89237711517259</v>
      </c>
      <c r="AQ15" s="76">
        <f>AP15/BQ15-1</f>
        <v/>
      </c>
      <c r="AR15" s="1736">
        <f>T15+V15+X15+Z15+AB15+AD15+AF15+AH15+AJ15+AL15+AN15+AP15</f>
      </c>
      <c r="AS15" s="76">
        <f>AR15/SUM(AU15,AW15,AY15,BA15,BC15,BE15,BG15,BI15,BK15,BM15,BO15,BQ15)-1</f>
        <v/>
      </c>
      <c r="AT15" s="76" t="n"/>
      <c r="AU15" s="1736" t="n">
        <v>95.0282959046495</v>
      </c>
      <c r="AV15" s="76" t="n"/>
      <c r="AW15" s="1736" t="n">
        <v>88.6895201740098</v>
      </c>
      <c r="AX15" s="76" t="n"/>
      <c r="AY15" s="1736" t="n">
        <v>86.2635822371164</v>
      </c>
      <c r="AZ15" s="76" t="n"/>
      <c r="BA15" s="1736" t="n">
        <v>89.6604021565818</v>
      </c>
      <c r="BB15" s="76" t="n"/>
      <c r="BC15" s="1736" t="n">
        <v>90.01975709511839</v>
      </c>
      <c r="BD15" s="76" t="n"/>
      <c r="BE15" s="1736" t="n">
        <v>116.960461761989</v>
      </c>
      <c r="BF15" s="76" t="n"/>
      <c r="BG15" s="1736" t="n">
        <v>121.858255830881</v>
      </c>
      <c r="BH15" s="76" t="n"/>
      <c r="BI15" s="1736" t="n">
        <v>136.875538511171</v>
      </c>
      <c r="BJ15" s="76" t="n"/>
      <c r="BK15" s="1736" t="n">
        <v>123.955963020203</v>
      </c>
      <c r="BL15" s="76" t="n"/>
      <c r="BM15" s="1736" t="n">
        <v>126.247249244865</v>
      </c>
      <c r="BN15" s="76" t="n"/>
      <c r="BO15" s="1736" t="n">
        <v>118.937246288814</v>
      </c>
      <c r="BP15" s="76" t="n"/>
      <c r="BQ15" s="1736" t="n">
        <v>128.357612143869</v>
      </c>
      <c r="BR15" s="76" t="n"/>
      <c r="BS15" s="1736">
        <f>AU15+AW15+AY15+BA15+BC15+BE15+BG15+BI15+BK15+BM15+BO15+BQ15</f>
        <v/>
      </c>
      <c r="BT15" s="76" t="n"/>
      <c r="BU15" s="1754" t="n"/>
      <c r="BV15" s="1652" t="n"/>
      <c r="BW15" s="1652" t="n"/>
      <c r="BX15" s="1652" t="n"/>
      <c r="BY15" s="1652" t="n"/>
      <c r="BZ15" s="1652" t="n"/>
      <c r="CA15" s="1652" t="n"/>
      <c r="CB15" s="1652" t="n"/>
      <c r="CC15" s="1652" t="n"/>
      <c r="CD15" s="1652" t="n"/>
      <c r="CE15" s="1652" t="n"/>
      <c r="CF15" s="1652" t="n"/>
      <c r="CG15" s="1652" t="n"/>
      <c r="CH15" s="1341" t="n"/>
    </row>
    <row r="16" ht="28.8" customHeight="1" s="21">
      <c r="A16" s="1954" t="n"/>
      <c r="B16" s="1337" t="inlineStr">
        <is>
          <t>其中城市内旅客周转量  (万人公里)</t>
        </is>
      </c>
      <c r="C16" s="1736" t="n">
        <v>311.273970318515</v>
      </c>
      <c r="D16" s="76">
        <f>C16/T16-1</f>
        <v/>
      </c>
      <c r="E16" s="1736" t="n">
        <v>343.841583796056</v>
      </c>
      <c r="F16" s="76">
        <f>E16/V16-1</f>
        <v/>
      </c>
      <c r="G16" s="1736" t="n">
        <v>355.26173749806</v>
      </c>
      <c r="H16" s="76">
        <f>G16/X16-1</f>
        <v/>
      </c>
      <c r="I16" s="1736" t="n">
        <v>338.702119939367</v>
      </c>
      <c r="J16" s="76">
        <f>I16/Z16-1</f>
        <v/>
      </c>
      <c r="K16" s="2411" t="n">
        <v>415.229320538338</v>
      </c>
      <c r="L16" s="76">
        <f>K16/AB16-1</f>
      </c>
      <c r="M16" s="2412" t="n">
        <v>452.527952211485</v>
      </c>
      <c r="N16" s="76">
        <f>M16/AD16-1</f>
      </c>
      <c r="O16" s="2413" t="n">
        <v>503.857330974408</v>
      </c>
      <c r="P16" s="76">
        <f>O16/AF16-1</f>
      </c>
      <c r="Q16" s="1736">
        <f>C16+E16+G16+I16+K16+M16+O16</f>
      </c>
      <c r="R16" s="76">
        <f>Q16/SUM(T16+V16+X16+Z16+AB16+AD16+AF16)-1</f>
      </c>
      <c r="S16" s="1736">
        <f>T16+V16+X16+Z16+AB16+AD16</f>
        <v/>
      </c>
      <c r="T16" s="1736" t="n">
        <v>154.660202542203</v>
      </c>
      <c r="U16" s="76">
        <f>T16/AU16-1</f>
        <v/>
      </c>
      <c r="V16" s="1736" t="n">
        <v>136.199046622549</v>
      </c>
      <c r="W16" s="76">
        <f>V16/AW16-1</f>
        <v/>
      </c>
      <c r="X16" s="1736" t="n">
        <v>230.126095669833</v>
      </c>
      <c r="Y16" s="76">
        <f>X16/AY16-1</f>
        <v/>
      </c>
      <c r="Z16" s="1736" t="n">
        <v>282.439386521005</v>
      </c>
      <c r="AA16" s="76">
        <f>Z16/BA16-1</f>
        <v/>
      </c>
      <c r="AB16" s="1736" t="n">
        <v>300.368014827866</v>
      </c>
      <c r="AC16" s="76">
        <f>AB16/BC16-1</f>
        <v/>
      </c>
      <c r="AD16" s="1736" t="n">
        <v>314.953971589899</v>
      </c>
      <c r="AE16" s="76">
        <f>AD16/BE16-1</f>
        <v/>
      </c>
      <c r="AF16" s="1736" t="n">
        <v>301.484687256158</v>
      </c>
      <c r="AG16" s="76">
        <f>AF16/BG16-1</f>
        <v/>
      </c>
      <c r="AH16" s="1736" t="n">
        <v>324.218160887669</v>
      </c>
      <c r="AI16" s="76">
        <f>AH16/BI16-1</f>
        <v/>
      </c>
      <c r="AJ16" s="1736" t="n">
        <v>291.274739339477</v>
      </c>
      <c r="AK16" s="76">
        <f>AJ16/BK16-1</f>
        <v/>
      </c>
      <c r="AL16" s="1736" t="n">
        <v>417.850404957144</v>
      </c>
      <c r="AM16" s="76">
        <f>AL16/BM16-1</f>
        <v/>
      </c>
      <c r="AN16" s="1736" t="n">
        <v>328.44382775191</v>
      </c>
      <c r="AO16" s="76">
        <f>AN16/BO16-1</f>
        <v/>
      </c>
      <c r="AP16" s="1736" t="n">
        <v>324.89006551154</v>
      </c>
      <c r="AQ16" s="76">
        <f>AP16/BQ16-1</f>
        <v/>
      </c>
      <c r="AR16" s="1736">
        <f>T16+V16+X16+Z16+AB16+AD16+AF16+AH16+AJ16+AL16+AN16+AP16</f>
      </c>
      <c r="AS16" s="76">
        <f>AR16/SUM(AU16,AW16,AY16,BA16,BC16,BE16,BG16,BI16,BK16,BM16,BO16,BQ16)-1</f>
        <v/>
      </c>
      <c r="AT16" s="76" t="n"/>
      <c r="AU16" s="1736" t="n">
        <v>254.422495314797</v>
      </c>
      <c r="AV16" s="76" t="n"/>
      <c r="AW16" s="1736" t="n">
        <v>287.758703653259</v>
      </c>
      <c r="AX16" s="76" t="n"/>
      <c r="AY16" s="1736" t="n">
        <v>242.977534947187</v>
      </c>
      <c r="AZ16" s="76" t="n"/>
      <c r="BA16" s="1736" t="n">
        <v>253.454894300948</v>
      </c>
      <c r="BB16" s="76" t="n"/>
      <c r="BC16" s="1736" t="n">
        <v>254.859303350395</v>
      </c>
      <c r="BD16" s="76" t="n"/>
      <c r="BE16" s="1736" t="n">
        <v>389.57233652152</v>
      </c>
      <c r="BF16" s="76" t="n"/>
      <c r="BG16" s="1736" t="n">
        <v>412.260006873387</v>
      </c>
      <c r="BH16" s="76" t="n"/>
      <c r="BI16" s="1736" t="n">
        <v>501.311516020984</v>
      </c>
      <c r="BJ16" s="76" t="n"/>
      <c r="BK16" s="1736" t="n">
        <v>428.701049338412</v>
      </c>
      <c r="BL16" s="76" t="n"/>
      <c r="BM16" s="1736" t="n">
        <v>435.086751665773</v>
      </c>
      <c r="BN16" s="76" t="n"/>
      <c r="BO16" s="1736" t="n">
        <v>420.72147887636</v>
      </c>
      <c r="BP16" s="76" t="n"/>
      <c r="BQ16" s="1736" t="n">
        <v>481.180855023367</v>
      </c>
      <c r="BR16" s="76" t="n"/>
      <c r="BS16" s="1736">
        <f>AU16+AW16+AY16+BA16+BC16+BE16+BG16+BI16+BK16+BM16+BO16+BQ16</f>
        <v/>
      </c>
      <c r="BT16" s="76" t="n"/>
      <c r="BU16" s="1754" t="n"/>
      <c r="BV16" s="1652" t="n"/>
      <c r="BW16" s="1652" t="n"/>
      <c r="BX16" s="1652" t="n"/>
      <c r="BY16" s="1652" t="n"/>
      <c r="BZ16" s="1652" t="n"/>
      <c r="CA16" s="1652" t="n"/>
      <c r="CB16" s="1652" t="n"/>
      <c r="CC16" s="1652" t="n"/>
      <c r="CD16" s="1652" t="n"/>
      <c r="CE16" s="1652" t="n"/>
      <c r="CF16" s="1652" t="n"/>
      <c r="CG16" s="1652" t="n"/>
      <c r="CH16" s="1341" t="n"/>
    </row>
    <row r="17" ht="28.8" customHeight="1" s="21">
      <c r="A17" s="1618" t="inlineStr">
        <is>
          <t>十堰市</t>
        </is>
      </c>
      <c r="B17" s="1337" t="inlineStr">
        <is>
          <t>客运量         （万人次）</t>
        </is>
      </c>
      <c r="C17" s="1736" t="n">
        <v>191.793770327456</v>
      </c>
      <c r="D17" s="76">
        <f>C17/T17-1</f>
        <v/>
      </c>
      <c r="E17" s="1736" t="n">
        <v>221.004039639405</v>
      </c>
      <c r="F17" s="76">
        <f>E17/V17-1</f>
        <v/>
      </c>
      <c r="G17" s="1736" t="n">
        <v>302.405466914071</v>
      </c>
      <c r="H17" s="76">
        <f>G17/X17-1</f>
        <v/>
      </c>
      <c r="I17" s="1736" t="n">
        <v>283.159255199031</v>
      </c>
      <c r="J17" s="76">
        <f>I17/Z17-1</f>
        <v/>
      </c>
      <c r="K17" s="2414" t="n">
        <v>316.984323621391</v>
      </c>
      <c r="L17" s="76">
        <f>K17/AB17-1</f>
      </c>
      <c r="M17" s="2415" t="n">
        <v>309.996026118058</v>
      </c>
      <c r="N17" s="76">
        <f>M17/AD17-1</f>
      </c>
      <c r="O17" s="2416" t="n">
        <v>351.73652901465</v>
      </c>
      <c r="P17" s="76">
        <f>O17/AF17-1</f>
      </c>
      <c r="Q17" s="1736">
        <f>C17+E17+G17+I17+K17+M17+O17</f>
      </c>
      <c r="R17" s="76">
        <f>Q17/SUM(T17+V17+X17+Z17+AB17+AD17+AF17)-1</f>
      </c>
      <c r="S17" s="1736">
        <f>T17+V17+X17+Z17+AB17+AD17</f>
        <v/>
      </c>
      <c r="T17" s="1736" t="n">
        <v>110.008709746919</v>
      </c>
      <c r="U17" s="76">
        <f>T17/AU17-1</f>
        <v/>
      </c>
      <c r="V17" s="1736" t="n">
        <v>103.596947671656</v>
      </c>
      <c r="W17" s="76">
        <f>V17/AW17-1</f>
        <v/>
      </c>
      <c r="X17" s="1736" t="n">
        <v>120.574422492559</v>
      </c>
      <c r="Y17" s="76">
        <f>X17/AY17-1</f>
        <v/>
      </c>
      <c r="Z17" s="1736" t="n">
        <v>132.79220537614</v>
      </c>
      <c r="AA17" s="76">
        <f>Z17/BA17-1</f>
        <v/>
      </c>
      <c r="AB17" s="1736" t="n">
        <v>148.09374983653</v>
      </c>
      <c r="AC17" s="76">
        <f>AB17/BC17-1</f>
        <v/>
      </c>
      <c r="AD17" s="1736" t="n">
        <v>152.668734090125</v>
      </c>
      <c r="AE17" s="76">
        <f>AD17/BE17-1</f>
        <v/>
      </c>
      <c r="AF17" s="1736" t="n">
        <v>139.624201389072</v>
      </c>
      <c r="AG17" s="76">
        <f>AF17/BG17-1</f>
        <v/>
      </c>
      <c r="AH17" s="1736" t="n">
        <v>172.758801640712</v>
      </c>
      <c r="AI17" s="76">
        <f>AH17/BI17-1</f>
        <v/>
      </c>
      <c r="AJ17" s="1736" t="n">
        <v>165.990681696783</v>
      </c>
      <c r="AK17" s="76">
        <f>AJ17/BK17-1</f>
        <v/>
      </c>
      <c r="AL17" s="1736" t="n">
        <v>190.49954760668</v>
      </c>
      <c r="AM17" s="76">
        <f>AL17/BM17-1</f>
        <v/>
      </c>
      <c r="AN17" s="1736" t="n">
        <v>136.365325334875</v>
      </c>
      <c r="AO17" s="76">
        <f>AN17/BO17-1</f>
        <v/>
      </c>
      <c r="AP17" s="1736" t="n">
        <v>183.500611562586</v>
      </c>
      <c r="AQ17" s="76">
        <f>AP17/BQ17-1</f>
        <v/>
      </c>
      <c r="AR17" s="1736">
        <f>T17+V17+X17+Z17+AB17+AD17+AF17+AH17+AJ17+AL17+AN17+AP17</f>
      </c>
      <c r="AS17" s="76">
        <f>AR17/SUM(AU17,AW17,AY17,BA17,BC17,BE17,BG17,BI17,BK17,BM17,BO17,BQ17)-1</f>
        <v/>
      </c>
      <c r="AT17" s="76" t="n"/>
      <c r="AU17" s="1736" t="n">
        <v>170.243882930945</v>
      </c>
      <c r="AV17" s="76" t="n"/>
      <c r="AW17" s="1736" t="n">
        <v>154.474899072459</v>
      </c>
      <c r="AX17" s="76" t="n"/>
      <c r="AY17" s="1736" t="n">
        <v>158.012145419632</v>
      </c>
      <c r="AZ17" s="76" t="n"/>
      <c r="BA17" s="1736" t="n">
        <v>159.566441096325</v>
      </c>
      <c r="BB17" s="76" t="n"/>
      <c r="BC17" s="1736" t="n">
        <v>160.523248845782</v>
      </c>
      <c r="BD17" s="76" t="n"/>
      <c r="BE17" s="1736" t="n">
        <v>175.727973456937</v>
      </c>
      <c r="BF17" s="76" t="n"/>
      <c r="BG17" s="1736" t="n">
        <v>202.278464381408</v>
      </c>
      <c r="BH17" s="76" t="n"/>
      <c r="BI17" s="1736" t="n">
        <v>207.160977327332</v>
      </c>
      <c r="BJ17" s="76" t="n"/>
      <c r="BK17" s="1736" t="n">
        <v>181.409020133032</v>
      </c>
      <c r="BL17" s="76" t="n"/>
      <c r="BM17" s="1736" t="n">
        <v>160.384569585932</v>
      </c>
      <c r="BN17" s="76" t="n"/>
      <c r="BO17" s="1736" t="n">
        <v>157.288187206444</v>
      </c>
      <c r="BP17" s="76" t="n"/>
      <c r="BQ17" s="1736" t="n">
        <v>193.315115459811</v>
      </c>
      <c r="BR17" s="76" t="n"/>
      <c r="BS17" s="1736">
        <f>AU17+AW17+AY17+BA17+BC17+BE17+BG17+BI17+BK17+BM17+BO17+BQ17</f>
        <v/>
      </c>
      <c r="BT17" s="76" t="n"/>
      <c r="BU17" s="1754" t="n"/>
      <c r="BV17" s="1659" t="n"/>
      <c r="BW17" s="1659" t="n"/>
      <c r="BX17" s="1659" t="n"/>
      <c r="BY17" s="1659" t="n"/>
      <c r="BZ17" s="1659" t="n"/>
      <c r="CA17" s="1659" t="n"/>
      <c r="CB17" s="1659" t="n"/>
      <c r="CC17" s="1659" t="n"/>
      <c r="CD17" s="1659" t="n"/>
      <c r="CE17" s="1659" t="n"/>
      <c r="CF17" s="1659" t="n"/>
      <c r="CG17" s="1659" t="n"/>
      <c r="CH17" s="1341" t="n"/>
    </row>
    <row r="18" ht="28.8" customHeight="1" s="21">
      <c r="A18" s="1977" t="n"/>
      <c r="B18" s="1337" t="inlineStr">
        <is>
          <t>旅客周转量     （万人公里）</t>
        </is>
      </c>
      <c r="C18" s="1736" t="n">
        <v>1066.57810558822</v>
      </c>
      <c r="D18" s="76">
        <f>C18/T18-1</f>
        <v/>
      </c>
      <c r="E18" s="1736" t="n">
        <v>1264.16635737588</v>
      </c>
      <c r="F18" s="76">
        <f>E18/V18-1</f>
        <v/>
      </c>
      <c r="G18" s="1736" t="n">
        <v>1733.23075215571</v>
      </c>
      <c r="H18" s="76">
        <f>G18/X18-1</f>
        <v/>
      </c>
      <c r="I18" s="1736" t="n">
        <v>1629.06280710187</v>
      </c>
      <c r="J18" s="76">
        <f>I18/Z18-1</f>
        <v/>
      </c>
      <c r="K18" s="2417" t="n">
        <v>1836.15367458479</v>
      </c>
      <c r="L18" s="76">
        <f>K18/AB18-1</f>
      </c>
      <c r="M18" s="2418" t="n">
        <v>1780.18664724509</v>
      </c>
      <c r="N18" s="76">
        <f>M18/AD18-1</f>
      </c>
      <c r="O18" s="2419" t="n">
        <v>2000.1475630024</v>
      </c>
      <c r="P18" s="76">
        <f>O18/AF18-1</f>
      </c>
      <c r="Q18" s="1736">
        <f>C18+E18+G18+I18+K18+M18+O18</f>
      </c>
      <c r="R18" s="76">
        <f>Q18/SUM(T18+V18+X18+Z18+AB18+AD18+AF18)-1</f>
      </c>
      <c r="S18" s="1736">
        <f>T18+V18+X18+Z18+AB18+AD18</f>
        <v/>
      </c>
      <c r="T18" s="1736" t="n">
        <v>608.351374610353</v>
      </c>
      <c r="U18" s="76">
        <f>T18/AU18-1</f>
        <v/>
      </c>
      <c r="V18" s="1736" t="n">
        <v>583.99343947791</v>
      </c>
      <c r="W18" s="76">
        <f>V18/AW18-1</f>
        <v/>
      </c>
      <c r="X18" s="1736" t="n">
        <v>666.333447171602</v>
      </c>
      <c r="Y18" s="76">
        <f>X18/AY18-1</f>
        <v/>
      </c>
      <c r="Z18" s="1736" t="n">
        <v>721.606299336219</v>
      </c>
      <c r="AA18" s="76">
        <f>Z18/BA18-1</f>
        <v/>
      </c>
      <c r="AB18" s="1736" t="n">
        <v>805.081789405993</v>
      </c>
      <c r="AC18" s="76">
        <f>AB18/BC18-1</f>
        <v/>
      </c>
      <c r="AD18" s="1736" t="n">
        <v>828.88368327734</v>
      </c>
      <c r="AE18" s="76">
        <f>AD18/BE18-1</f>
        <v/>
      </c>
      <c r="AF18" s="1736" t="n">
        <v>760.514780307231</v>
      </c>
      <c r="AG18" s="76">
        <f>AF18/BG18-1</f>
        <v/>
      </c>
      <c r="AH18" s="1736" t="n">
        <v>827.532917319284</v>
      </c>
      <c r="AI18" s="76">
        <f>AH18/BI18-1</f>
        <v/>
      </c>
      <c r="AJ18" s="1736" t="n">
        <v>895.804485604588</v>
      </c>
      <c r="AK18" s="76">
        <f>AJ18/BK18-1</f>
        <v/>
      </c>
      <c r="AL18" s="1736" t="n">
        <v>917.934053819116</v>
      </c>
      <c r="AM18" s="76">
        <f>AL18/BM18-1</f>
        <v/>
      </c>
      <c r="AN18" s="1736" t="n">
        <v>748.481694239362</v>
      </c>
      <c r="AO18" s="76">
        <f>AN18/BO18-1</f>
        <v/>
      </c>
      <c r="AP18" s="1736" t="n">
        <v>1009.0381875402</v>
      </c>
      <c r="AQ18" s="76">
        <f>AP18/BQ18-1</f>
        <v/>
      </c>
      <c r="AR18" s="1736">
        <f>T18+V18+X18+Z18+AB18+AD18+AF18+AH18+AJ18+AL18+AN18+AP18</f>
      </c>
      <c r="AS18" s="76">
        <f>AR18/SUM(AU18,AW18,AY18,BA18,BC18,BE18,BG18,BI18,BK18,BM18,BO18,BQ18)-1</f>
        <v/>
      </c>
      <c r="AT18" s="76" t="n"/>
      <c r="AU18" s="1736" t="n">
        <v>899.756328223086</v>
      </c>
      <c r="AV18" s="76" t="n"/>
      <c r="AW18" s="1736" t="n">
        <v>822.440017918684</v>
      </c>
      <c r="AX18" s="76" t="n"/>
      <c r="AY18" s="1736" t="n">
        <v>805.58729983326</v>
      </c>
      <c r="AZ18" s="76" t="n"/>
      <c r="BA18" s="1736" t="n">
        <v>829.257343161424</v>
      </c>
      <c r="BB18" s="76" t="n"/>
      <c r="BC18" s="1736" t="n">
        <v>825.542104276132</v>
      </c>
      <c r="BD18" s="76" t="n"/>
      <c r="BE18" s="1736" t="n">
        <v>921.459522401891</v>
      </c>
      <c r="BF18" s="76" t="n"/>
      <c r="BG18" s="1736" t="n">
        <v>1081.61026727123</v>
      </c>
      <c r="BH18" s="76" t="n"/>
      <c r="BI18" s="1736" t="n">
        <v>1135.61615014412</v>
      </c>
      <c r="BJ18" s="76" t="n"/>
      <c r="BK18" s="1736" t="n">
        <v>971.709298916461</v>
      </c>
      <c r="BL18" s="76" t="n"/>
      <c r="BM18" s="1736" t="n">
        <v>882.715880102274</v>
      </c>
      <c r="BN18" s="76" t="n"/>
      <c r="BO18" s="1736" t="n">
        <v>853.045580564828</v>
      </c>
      <c r="BP18" s="76" t="n"/>
      <c r="BQ18" s="1736" t="n">
        <v>1083.78681020101</v>
      </c>
      <c r="BR18" s="76" t="n"/>
      <c r="BS18" s="1736">
        <f>AU18+AW18+AY18+BA18+BC18+BE18+BG18+BI18+BK18+BM18+BO18+BQ18</f>
        <v/>
      </c>
      <c r="BT18" s="76" t="n"/>
      <c r="BU18" s="1754" t="n"/>
      <c r="BV18" s="1652" t="n"/>
      <c r="BW18" s="1652" t="n"/>
      <c r="BX18" s="1652" t="n"/>
      <c r="BY18" s="1652" t="n"/>
      <c r="BZ18" s="1652" t="n"/>
      <c r="CA18" s="1652" t="n"/>
      <c r="CB18" s="1652" t="n"/>
      <c r="CC18" s="1652" t="n"/>
      <c r="CD18" s="1652" t="n"/>
      <c r="CE18" s="1652" t="n"/>
      <c r="CF18" s="1652" t="n"/>
      <c r="CG18" s="1652" t="n"/>
      <c r="CH18" s="1341" t="n"/>
    </row>
    <row r="19" ht="28.8" customHeight="1" s="21">
      <c r="A19" s="1977" t="n"/>
      <c r="B19" s="1337" t="inlineStr">
        <is>
          <t>其中城市内客运量（万人次）</t>
        </is>
      </c>
      <c r="C19" s="1736" t="n">
        <v>181.125727401676</v>
      </c>
      <c r="D19" s="76">
        <f>C19/T19-1</f>
        <v/>
      </c>
      <c r="E19" s="1736" t="n">
        <v>211.887181727948</v>
      </c>
      <c r="F19" s="76">
        <f>E19/V19-1</f>
        <v/>
      </c>
      <c r="G19" s="1736" t="n">
        <v>288.47220703224</v>
      </c>
      <c r="H19" s="76">
        <f>G19/X19-1</f>
        <v/>
      </c>
      <c r="I19" s="1736" t="n">
        <v>270.970208016101</v>
      </c>
      <c r="J19" s="76">
        <f>I19/Z19-1</f>
        <v/>
      </c>
      <c r="K19" s="2420" t="n">
        <v>303.078334373472</v>
      </c>
      <c r="L19" s="76">
        <f>K19/AB19-1</f>
      </c>
      <c r="M19" s="2421" t="n">
        <v>295.230346428337</v>
      </c>
      <c r="N19" s="76">
        <f>M19/AD19-1</f>
      </c>
      <c r="O19" s="2422" t="n">
        <v>334.437675868343</v>
      </c>
      <c r="P19" s="76">
        <f>O19/AF19-1</f>
      </c>
      <c r="Q19" s="1736">
        <f>C19+E19+G19+I19+K19+M19+O19</f>
      </c>
      <c r="R19" s="76">
        <f>Q19/SUM(T19+V19+X19+Z19+AB19+AD19+AF19)-1</f>
      </c>
      <c r="S19" s="1736">
        <f>T19+V19+X19+Z19+AB19+AD19</f>
        <v/>
      </c>
      <c r="T19" s="1736" t="n">
        <v>104.867114900991</v>
      </c>
      <c r="U19" s="76">
        <f>T19/AU19-1</f>
        <v/>
      </c>
      <c r="V19" s="1736" t="n">
        <v>96.8545485890812</v>
      </c>
      <c r="W19" s="76">
        <f>V19/AW19-1</f>
        <v/>
      </c>
      <c r="X19" s="1736" t="n">
        <v>111.663070877135</v>
      </c>
      <c r="Y19" s="76">
        <f>X19/AY19-1</f>
        <v/>
      </c>
      <c r="Z19" s="1736" t="n">
        <v>122.193229118604</v>
      </c>
      <c r="AA19" s="76">
        <f>Z19/BA19-1</f>
        <v/>
      </c>
      <c r="AB19" s="1736" t="n">
        <v>138.762221263074</v>
      </c>
      <c r="AC19" s="76">
        <f>AB19/BC19-1</f>
        <v/>
      </c>
      <c r="AD19" s="1736" t="n">
        <v>144.665751030541</v>
      </c>
      <c r="AE19" s="76">
        <f>AD19/BE19-1</f>
        <v/>
      </c>
      <c r="AF19" s="1736" t="n">
        <v>129.200181058943</v>
      </c>
      <c r="AG19" s="76">
        <f>AF19/BG19-1</f>
        <v/>
      </c>
      <c r="AH19" s="1736" t="n">
        <v>158.95031448601</v>
      </c>
      <c r="AI19" s="76">
        <f>AH19/BI19-1</f>
        <v/>
      </c>
      <c r="AJ19" s="1736" t="n">
        <v>151.611249275491</v>
      </c>
      <c r="AK19" s="76">
        <f>AJ19/BK19-1</f>
        <v/>
      </c>
      <c r="AL19" s="1736" t="n">
        <v>179.274088324263</v>
      </c>
      <c r="AM19" s="76">
        <f>AL19/BM19-1</f>
        <v/>
      </c>
      <c r="AN19" s="1736" t="n">
        <v>128.784684526043</v>
      </c>
      <c r="AO19" s="76">
        <f>AN19/BO19-1</f>
        <v/>
      </c>
      <c r="AP19" s="1736" t="n">
        <v>173.241317425104</v>
      </c>
      <c r="AQ19" s="76">
        <f>AP19/BQ19-1</f>
        <v/>
      </c>
      <c r="AR19" s="1736">
        <f>T19+V19+X19+Z19+AB19+AD19+AF19+AH19+AJ19+AL19+AN19+AP19</f>
      </c>
      <c r="AS19" s="76">
        <f>AR19/SUM(AU19,AW19,AY19,BA19,BC19,BE19,BG19,BI19,BK19,BM19,BO19,BQ19)-1</f>
        <v/>
      </c>
      <c r="AT19" s="76" t="n"/>
      <c r="AU19" s="1736" t="n">
        <v>160.683924416387</v>
      </c>
      <c r="AV19" s="76" t="n"/>
      <c r="AW19" s="1736" t="n">
        <v>144.886583223912</v>
      </c>
      <c r="AX19" s="76" t="n"/>
      <c r="AY19" s="1736" t="n">
        <v>146.007986968075</v>
      </c>
      <c r="AZ19" s="76" t="n"/>
      <c r="BA19" s="1736" t="n">
        <v>147.798734739431</v>
      </c>
      <c r="BB19" s="76" t="n"/>
      <c r="BC19" s="1736" t="n">
        <v>148.32122677248</v>
      </c>
      <c r="BD19" s="76" t="n"/>
      <c r="BE19" s="1736" t="n">
        <v>167.736713851822</v>
      </c>
      <c r="BF19" s="76" t="n"/>
      <c r="BG19" s="1736" t="n">
        <v>193.642022235166</v>
      </c>
      <c r="BH19" s="76" t="n"/>
      <c r="BI19" s="1736" t="n">
        <v>201.050102954427</v>
      </c>
      <c r="BJ19" s="76" t="n"/>
      <c r="BK19" s="1736" t="n">
        <v>173.049732560957</v>
      </c>
      <c r="BL19" s="76" t="n"/>
      <c r="BM19" s="1736" t="n">
        <v>152.895350266213</v>
      </c>
      <c r="BN19" s="76" t="n"/>
      <c r="BO19" s="1736" t="n">
        <v>150.683392442025</v>
      </c>
      <c r="BP19" s="76" t="n"/>
      <c r="BQ19" s="1736" t="n">
        <v>185.912043803782</v>
      </c>
      <c r="BR19" s="76" t="n"/>
      <c r="BS19" s="1736">
        <f>AU19+AW19+AY19+BA19+BC19+BE19+BG19+BI19+BK19+BM19+BO19+BQ19</f>
        <v/>
      </c>
      <c r="BT19" s="76" t="n"/>
      <c r="BU19" s="1754" t="n"/>
      <c r="BV19" s="1652" t="n"/>
      <c r="BW19" s="1652" t="n"/>
      <c r="BX19" s="1652" t="n"/>
      <c r="BY19" s="1652" t="n"/>
      <c r="BZ19" s="1652" t="n"/>
      <c r="CA19" s="1652" t="n"/>
      <c r="CB19" s="1652" t="n"/>
      <c r="CC19" s="1652" t="n"/>
      <c r="CD19" s="1652" t="n"/>
      <c r="CE19" s="1652" t="n"/>
      <c r="CF19" s="1652" t="n"/>
      <c r="CG19" s="1652" t="n"/>
      <c r="CH19" s="1341" t="n"/>
    </row>
    <row r="20" ht="28.8" customHeight="1" s="21">
      <c r="A20" s="1954" t="n"/>
      <c r="B20" s="1337" t="inlineStr">
        <is>
          <t>其中城市内旅客周转量  (万人公里)</t>
        </is>
      </c>
      <c r="C20" s="1736" t="n">
        <v>809.78699491645</v>
      </c>
      <c r="D20" s="76">
        <f>C20/T20-1</f>
        <v/>
      </c>
      <c r="E20" s="1736" t="n">
        <v>1049.19039668565</v>
      </c>
      <c r="F20" s="76">
        <f>E20/V20-1</f>
        <v/>
      </c>
      <c r="G20" s="1736" t="n">
        <v>1411.29532084738</v>
      </c>
      <c r="H20" s="76">
        <f>G20/X20-1</f>
        <v/>
      </c>
      <c r="I20" s="1736" t="n">
        <v>1346.35126550084</v>
      </c>
      <c r="J20" s="76">
        <f>I20/Z20-1</f>
        <v/>
      </c>
      <c r="K20" s="2423" t="n">
        <v>1528.52597916513</v>
      </c>
      <c r="L20" s="76">
        <f>K20/AB20-1</f>
      </c>
      <c r="M20" s="2424" t="n">
        <v>1451.28204983874</v>
      </c>
      <c r="N20" s="76">
        <f>M20/AD20-1</f>
      </c>
      <c r="O20" s="2425" t="n">
        <v>1619.57894974321</v>
      </c>
      <c r="P20" s="76">
        <f>O20/AF20-1</f>
      </c>
      <c r="Q20" s="1736">
        <f>C20+E20+G20+I20+K20+M20+O20</f>
      </c>
      <c r="R20" s="76">
        <f>Q20/SUM(T20+V20+X20+Z20+AB20+AD20+AF20)-1</f>
      </c>
      <c r="S20" s="1736">
        <f>T20+V20+X20+Z20+AB20+AD20</f>
        <v/>
      </c>
      <c r="T20" s="1736" t="n">
        <v>306.384103049747</v>
      </c>
      <c r="U20" s="76">
        <f>T20/AU20-1</f>
        <v/>
      </c>
      <c r="V20" s="1736" t="n">
        <v>280.381089918565</v>
      </c>
      <c r="W20" s="76">
        <f>V20/AW20-1</f>
        <v/>
      </c>
      <c r="X20" s="1736" t="n">
        <v>320.599150267028</v>
      </c>
      <c r="Y20" s="76">
        <f>X20/AY20-1</f>
        <v/>
      </c>
      <c r="Z20" s="1736" t="n">
        <v>354.767412163232</v>
      </c>
      <c r="AA20" s="76">
        <f>Z20/BA20-1</f>
        <v/>
      </c>
      <c r="AB20" s="1736" t="n">
        <v>399.514368257334</v>
      </c>
      <c r="AC20" s="76">
        <f>AB20/BC20-1</f>
        <v/>
      </c>
      <c r="AD20" s="1736" t="n">
        <v>427.27262262305</v>
      </c>
      <c r="AE20" s="76">
        <f>AD20/BE20-1</f>
        <v/>
      </c>
      <c r="AF20" s="1736" t="n">
        <v>438.874471848772</v>
      </c>
      <c r="AG20" s="76">
        <f>AF20/BG20-1</f>
        <v/>
      </c>
      <c r="AH20" s="1736" t="n">
        <v>564.024311763643</v>
      </c>
      <c r="AI20" s="76">
        <f>AH20/BI20-1</f>
        <v/>
      </c>
      <c r="AJ20" s="1736" t="n">
        <v>605.04620289679</v>
      </c>
      <c r="AK20" s="76">
        <f>AJ20/BK20-1</f>
        <v/>
      </c>
      <c r="AL20" s="1736" t="n">
        <v>676.046329971677</v>
      </c>
      <c r="AM20" s="76">
        <f>AL20/BM20-1</f>
        <v/>
      </c>
      <c r="AN20" s="1736" t="n">
        <v>565.492118243559</v>
      </c>
      <c r="AO20" s="76">
        <f>AN20/BO20-1</f>
        <v/>
      </c>
      <c r="AP20" s="1736" t="n">
        <v>773.364529976663</v>
      </c>
      <c r="AQ20" s="76">
        <f>AP20/BQ20-1</f>
        <v/>
      </c>
      <c r="AR20" s="1736">
        <f>T20+V20+X20+Z20+AB20+AD20+AF20+AH20+AJ20+AL20+AN20+AP20</f>
      </c>
      <c r="AS20" s="76">
        <f>AR20/SUM(AU20,AW20,AY20,BA20,BC20,BE20,BG20,BI20,BK20,BM20,BO20,BQ20)-1</f>
        <v/>
      </c>
      <c r="AT20" s="76" t="n"/>
      <c r="AU20" s="1736" t="n">
        <v>440.447512567982</v>
      </c>
      <c r="AV20" s="76" t="n"/>
      <c r="AW20" s="1736" t="n">
        <v>439.798674305037</v>
      </c>
      <c r="AX20" s="76" t="n"/>
      <c r="AY20" s="1736" t="n">
        <v>371.960772972543</v>
      </c>
      <c r="AZ20" s="76" t="n"/>
      <c r="BA20" s="1736" t="n">
        <v>368.594379599719</v>
      </c>
      <c r="BB20" s="76" t="n"/>
      <c r="BC20" s="1736" t="n">
        <v>367.662784367635</v>
      </c>
      <c r="BD20" s="76" t="n"/>
      <c r="BE20" s="1736" t="n">
        <v>482.963437433783</v>
      </c>
      <c r="BF20" s="76" t="n"/>
      <c r="BG20" s="1736" t="n">
        <v>572.131546027563</v>
      </c>
      <c r="BH20" s="76" t="n"/>
      <c r="BI20" s="1736" t="n">
        <v>644.718078332699</v>
      </c>
      <c r="BJ20" s="76" t="n"/>
      <c r="BK20" s="1736" t="n">
        <v>520.022696420349</v>
      </c>
      <c r="BL20" s="76" t="n"/>
      <c r="BM20" s="1736" t="n">
        <v>474.231854721776</v>
      </c>
      <c r="BN20" s="76" t="n"/>
      <c r="BO20" s="1736" t="n">
        <v>472.609640493248</v>
      </c>
      <c r="BP20" s="76" t="n"/>
      <c r="BQ20" s="1736" t="n">
        <v>630.341834018221</v>
      </c>
      <c r="BR20" s="76" t="n"/>
      <c r="BS20" s="1736">
        <f>AU20+AW20+AY20+BA20+BC20+BE20+BG20+BI20+BK20+BM20+BO20+BQ20</f>
        <v/>
      </c>
      <c r="BT20" s="76" t="n"/>
      <c r="BU20" s="1754" t="n"/>
      <c r="BV20" s="1652" t="n"/>
      <c r="BW20" s="1652" t="n"/>
      <c r="BX20" s="1652" t="n"/>
      <c r="BY20" s="1652" t="n"/>
      <c r="BZ20" s="1652" t="n"/>
      <c r="CA20" s="1652" t="n"/>
      <c r="CB20" s="1652" t="n"/>
      <c r="CC20" s="1652" t="n"/>
      <c r="CD20" s="1652" t="n"/>
      <c r="CE20" s="1652" t="n"/>
      <c r="CF20" s="1652" t="n"/>
      <c r="CG20" s="1652" t="n"/>
      <c r="CH20" s="1341" t="n"/>
    </row>
    <row r="21" ht="28.8" customHeight="1" s="21">
      <c r="A21" s="1618" t="inlineStr">
        <is>
          <t>宜昌市</t>
        </is>
      </c>
      <c r="B21" s="1337" t="inlineStr">
        <is>
          <t>客运量         （万人次）</t>
        </is>
      </c>
      <c r="C21" s="1736" t="n">
        <v>241.770460666234</v>
      </c>
      <c r="D21" s="76">
        <f>C21/T21-1</f>
        <v/>
      </c>
      <c r="E21" s="1736" t="n">
        <v>261.256620604107</v>
      </c>
      <c r="F21" s="76">
        <f>E21/V21-1</f>
        <v/>
      </c>
      <c r="G21" s="1736" t="n">
        <v>387.880663651651</v>
      </c>
      <c r="H21" s="76">
        <f>G21/X21-1</f>
        <v/>
      </c>
      <c r="I21" s="1736" t="n">
        <v>417.493702927287</v>
      </c>
      <c r="J21" s="76">
        <f>I21/Z21-1</f>
        <v/>
      </c>
      <c r="K21" s="2426" t="n">
        <v>460.515289958847</v>
      </c>
      <c r="L21" s="76">
        <f>K21/AB21-1</f>
      </c>
      <c r="M21" s="2427" t="n">
        <v>451.109329503215</v>
      </c>
      <c r="N21" s="76">
        <f>M21/AD21-1</f>
      </c>
      <c r="O21" s="2428" t="n">
        <v>493.595531070801</v>
      </c>
      <c r="P21" s="76">
        <f>O21/AF21-1</f>
      </c>
      <c r="Q21" s="1736">
        <f>C21+E21+G21+I21+K21+M21+O21</f>
      </c>
      <c r="R21" s="76">
        <f>Q21/SUM(T21+V21+X21+Z21+AB21+AD21+AF21)-1</f>
      </c>
      <c r="S21" s="1736">
        <f>T21+V21+X21+Z21+AB21+AD21</f>
        <v/>
      </c>
      <c r="T21" s="1736" t="n">
        <v>291.072991261079</v>
      </c>
      <c r="U21" s="76">
        <f>T21/AU21-1</f>
        <v/>
      </c>
      <c r="V21" s="1736" t="n">
        <v>215.06138248317</v>
      </c>
      <c r="W21" s="76">
        <f>V21/AW21-1</f>
        <v/>
      </c>
      <c r="X21" s="1736" t="n">
        <v>253.534641004901</v>
      </c>
      <c r="Y21" s="76">
        <f>X21/AY21-1</f>
        <v/>
      </c>
      <c r="Z21" s="1736" t="n">
        <v>315.766856967831</v>
      </c>
      <c r="AA21" s="76">
        <f>Z21/BA21-1</f>
        <v/>
      </c>
      <c r="AB21" s="1736" t="n">
        <v>319.281447634028</v>
      </c>
      <c r="AC21" s="76">
        <f>AB21/BC21-1</f>
        <v/>
      </c>
      <c r="AD21" s="1736" t="n">
        <v>291.287838949198</v>
      </c>
      <c r="AE21" s="76">
        <f>AD21/BE21-1</f>
        <v/>
      </c>
      <c r="AF21" s="1736" t="n">
        <v>299.538784909535</v>
      </c>
      <c r="AG21" s="76">
        <f>AF21/BG21-1</f>
        <v/>
      </c>
      <c r="AH21" s="1736" t="n">
        <v>299.362063417763</v>
      </c>
      <c r="AI21" s="76">
        <f>AH21/BI21-1</f>
        <v/>
      </c>
      <c r="AJ21" s="1736" t="n">
        <v>244.666927572429</v>
      </c>
      <c r="AK21" s="76">
        <f>AJ21/BK21-1</f>
        <v/>
      </c>
      <c r="AL21" s="1736" t="n">
        <v>270.262633794753</v>
      </c>
      <c r="AM21" s="76">
        <f>AL21/BM21-1</f>
        <v/>
      </c>
      <c r="AN21" s="1736" t="n">
        <v>236.239847277447</v>
      </c>
      <c r="AO21" s="76">
        <f>AN21/BO21-1</f>
        <v/>
      </c>
      <c r="AP21" s="1736" t="n">
        <v>238.466541925441</v>
      </c>
      <c r="AQ21" s="76">
        <f>AP21/BQ21-1</f>
        <v/>
      </c>
      <c r="AR21" s="1736">
        <f>T21+V21+X21+Z21+AB21+AD21+AF21+AH21+AJ21+AL21+AN21+AP21</f>
      </c>
      <c r="AS21" s="76">
        <f>AR21/SUM(AU21,AW21,AY21,BA21,BC21,BE21,BG21,BI21,BK21,BM21,BO21,BQ21)-1</f>
        <v/>
      </c>
      <c r="AT21" s="76" t="n"/>
      <c r="AU21" s="1736" t="n">
        <v>225.919911342746</v>
      </c>
      <c r="AV21" s="76" t="n"/>
      <c r="AW21" s="1736" t="n">
        <v>189.259368973549</v>
      </c>
      <c r="AX21" s="76" t="n"/>
      <c r="AY21" s="1736" t="n">
        <v>227.178829826399</v>
      </c>
      <c r="AZ21" s="76" t="n"/>
      <c r="BA21" s="1736" t="n">
        <v>226.538385991675</v>
      </c>
      <c r="BB21" s="76" t="n"/>
      <c r="BC21" s="1736" t="n">
        <v>233.323980469929</v>
      </c>
      <c r="BD21" s="76" t="n"/>
      <c r="BE21" s="1736" t="n">
        <v>282.022341143011</v>
      </c>
      <c r="BF21" s="76" t="n"/>
      <c r="BG21" s="1736" t="n">
        <v>313.203627802962</v>
      </c>
      <c r="BH21" s="76" t="n"/>
      <c r="BI21" s="1736" t="n">
        <v>319.78546420826</v>
      </c>
      <c r="BJ21" s="76" t="n"/>
      <c r="BK21" s="1736" t="n">
        <v>301.00878173389</v>
      </c>
      <c r="BL21" s="76" t="n"/>
      <c r="BM21" s="1736" t="n">
        <v>295.097898654706</v>
      </c>
      <c r="BN21" s="76" t="n"/>
      <c r="BO21" s="1736" t="n">
        <v>283.169963457445</v>
      </c>
      <c r="BP21" s="76" t="n"/>
      <c r="BQ21" s="1736" t="n">
        <v>284.360504818539</v>
      </c>
      <c r="BR21" s="76" t="n"/>
      <c r="BS21" s="1736">
        <f>AU21+AW21+AY21+BA21+BC21+BE21+BG21+BI21+BK21+BM21+BO21+BQ21</f>
        <v/>
      </c>
      <c r="BT21" s="76" t="n"/>
      <c r="BU21" s="1754" t="n"/>
      <c r="BV21" s="1731" t="n"/>
      <c r="BW21" s="1731" t="n"/>
      <c r="BX21" s="1731" t="n"/>
      <c r="BY21" s="1731" t="n"/>
      <c r="BZ21" s="1731" t="n"/>
      <c r="CA21" s="1731" t="n"/>
      <c r="CB21" s="1731" t="n"/>
      <c r="CC21" s="1731" t="n"/>
      <c r="CD21" s="1731" t="n"/>
      <c r="CE21" s="1731" t="n"/>
      <c r="CF21" s="1731" t="n"/>
      <c r="CG21" s="1731" t="n"/>
      <c r="CH21" s="1341" t="n"/>
    </row>
    <row r="22" ht="28.8" customHeight="1" s="21">
      <c r="A22" s="1977" t="n"/>
      <c r="B22" s="1337" t="inlineStr">
        <is>
          <t>旅客周转量     （万人公里）</t>
        </is>
      </c>
      <c r="C22" s="1736" t="n">
        <v>1091.31644050076</v>
      </c>
      <c r="D22" s="76">
        <f>C22/T22-1</f>
        <v/>
      </c>
      <c r="E22" s="1736" t="n">
        <v>1207.12064236679</v>
      </c>
      <c r="F22" s="76">
        <f>E22/V22-1</f>
        <v/>
      </c>
      <c r="G22" s="1736" t="n">
        <v>1772.83101679495</v>
      </c>
      <c r="H22" s="76">
        <f>G22/X22-1</f>
        <v/>
      </c>
      <c r="I22" s="1736" t="n">
        <v>1924.60855177033</v>
      </c>
      <c r="J22" s="76">
        <f>I22/Z22-1</f>
        <v/>
      </c>
      <c r="K22" s="2429" t="n">
        <v>2130.64436874944</v>
      </c>
      <c r="L22" s="76">
        <f>K22/AB22-1</f>
      </c>
      <c r="M22" s="2430" t="n">
        <v>2072.4363854225</v>
      </c>
      <c r="N22" s="76">
        <f>M22/AD22-1</f>
      </c>
      <c r="O22" s="2431" t="n">
        <v>2259.92583509297</v>
      </c>
      <c r="P22" s="76">
        <f>O22/AF22-1</f>
      </c>
      <c r="Q22" s="1736">
        <f>C22+E22+G22+I22+K22+M22+O22</f>
      </c>
      <c r="R22" s="76">
        <f>Q22/SUM(T22+V22+X22+Z22+AB22+AD22+AF22)-1</f>
      </c>
      <c r="S22" s="1736">
        <f>T22+V22+X22+Z22+AB22+AD22</f>
        <v/>
      </c>
      <c r="T22" s="1736" t="n">
        <v>1308.65214168518</v>
      </c>
      <c r="U22" s="76">
        <f>T22/AU22-1</f>
        <v/>
      </c>
      <c r="V22" s="1736" t="n">
        <v>957.612345045252</v>
      </c>
      <c r="W22" s="76">
        <f>V22/AW22-1</f>
        <v/>
      </c>
      <c r="X22" s="1736" t="n">
        <v>1133.5880491231</v>
      </c>
      <c r="Y22" s="76">
        <f>X22/AY22-1</f>
        <v/>
      </c>
      <c r="Z22" s="1736" t="n">
        <v>1422.81019585536</v>
      </c>
      <c r="AA22" s="76">
        <f>Z22/BA22-1</f>
        <v/>
      </c>
      <c r="AB22" s="1736" t="n">
        <v>1434.4703860546</v>
      </c>
      <c r="AC22" s="76">
        <f>AB22/BC22-1</f>
        <v/>
      </c>
      <c r="AD22" s="1736" t="n">
        <v>1304.85790153692</v>
      </c>
      <c r="AE22" s="76">
        <f>AD22/BE22-1</f>
        <v/>
      </c>
      <c r="AF22" s="1736" t="n">
        <v>1346.1622283375</v>
      </c>
      <c r="AG22" s="76">
        <f>AF22/BG22-1</f>
        <v/>
      </c>
      <c r="AH22" s="1736" t="n">
        <v>1352.80747253898</v>
      </c>
      <c r="AI22" s="76">
        <f>AH22/BI22-1</f>
        <v/>
      </c>
      <c r="AJ22" s="1736" t="n">
        <v>1096.67591494995</v>
      </c>
      <c r="AK22" s="76">
        <f>AJ22/BK22-1</f>
        <v/>
      </c>
      <c r="AL22" s="1736" t="n">
        <v>1235.5574025046</v>
      </c>
      <c r="AM22" s="76">
        <f>AL22/BM22-1</f>
        <v/>
      </c>
      <c r="AN22" s="1736" t="n">
        <v>1078.76268554356</v>
      </c>
      <c r="AO22" s="76">
        <f>AN22/BO22-1</f>
        <v/>
      </c>
      <c r="AP22" s="1736" t="n">
        <v>1096.39326966252</v>
      </c>
      <c r="AQ22" s="76">
        <f>AP22/BQ22-1</f>
        <v/>
      </c>
      <c r="AR22" s="1736">
        <f>T22+V22+X22+Z22+AB22+AD22+AF22+AH22+AJ22+AL22+AN22+AP22</f>
      </c>
      <c r="AS22" s="76">
        <f>AR22/SUM(AU22,AW22,AY22,BA22,BC22,BE22,BG22,BI22,BK22,BM22,BO22,BQ22)-1</f>
        <v/>
      </c>
      <c r="AT22" s="76" t="n"/>
      <c r="AU22" s="1736" t="n">
        <v>990.057903058484</v>
      </c>
      <c r="AV22" s="76" t="n"/>
      <c r="AW22" s="1736" t="n">
        <v>842.505067645316</v>
      </c>
      <c r="AX22" s="76" t="n"/>
      <c r="AY22" s="1736" t="n">
        <v>984.878547024658</v>
      </c>
      <c r="AZ22" s="76" t="n"/>
      <c r="BA22" s="1736" t="n">
        <v>997.71743558816</v>
      </c>
      <c r="BB22" s="76" t="n"/>
      <c r="BC22" s="1736" t="n">
        <v>1029.11074698188</v>
      </c>
      <c r="BD22" s="76" t="n"/>
      <c r="BE22" s="1736" t="n">
        <v>1277.05709965289</v>
      </c>
      <c r="BF22" s="76" t="n"/>
      <c r="BG22" s="1736" t="n">
        <v>1433.85453494284</v>
      </c>
      <c r="BH22" s="76" t="n"/>
      <c r="BI22" s="1736" t="n">
        <v>1495.7352072255</v>
      </c>
      <c r="BJ22" s="76" t="n"/>
      <c r="BK22" s="1736" t="n">
        <v>1382.79594361565</v>
      </c>
      <c r="BL22" s="76" t="n"/>
      <c r="BM22" s="1736" t="n">
        <v>1357.9797503439</v>
      </c>
      <c r="BN22" s="76" t="n"/>
      <c r="BO22" s="1736" t="n">
        <v>1312.61527317482</v>
      </c>
      <c r="BP22" s="76" t="n"/>
      <c r="BQ22" s="1736" t="n">
        <v>1332.95701635047</v>
      </c>
      <c r="BR22" s="76" t="n"/>
      <c r="BS22" s="1736">
        <f>AU22+AW22+AY22+BA22+BC22+BE22+BG22+BI22+BK22+BM22+BO22+BQ22</f>
        <v/>
      </c>
      <c r="BT22" s="76" t="n"/>
      <c r="BU22" s="1754" t="n"/>
      <c r="BV22" s="1652" t="n"/>
      <c r="BW22" s="1652" t="n"/>
      <c r="BX22" s="1652" t="n"/>
      <c r="BY22" s="1652" t="n"/>
      <c r="BZ22" s="1652" t="n"/>
      <c r="CA22" s="1652" t="n"/>
      <c r="CB22" s="1652" t="n"/>
      <c r="CC22" s="1652" t="n"/>
      <c r="CD22" s="1652" t="n"/>
      <c r="CE22" s="1652" t="n"/>
      <c r="CF22" s="1652" t="n"/>
      <c r="CG22" s="1652" t="n"/>
      <c r="CH22" s="1341" t="n"/>
    </row>
    <row r="23" ht="28.8" customHeight="1" s="21">
      <c r="A23" s="1977" t="n"/>
      <c r="B23" s="1337" t="inlineStr">
        <is>
          <t>其中城市内客运量（万人次）</t>
        </is>
      </c>
      <c r="C23" s="1736" t="n">
        <v>222.165969724582</v>
      </c>
      <c r="D23" s="76">
        <f>C23/T23-1</f>
        <v/>
      </c>
      <c r="E23" s="1736" t="n">
        <v>242.353912055346</v>
      </c>
      <c r="F23" s="76">
        <f>E23/V23-1</f>
        <v/>
      </c>
      <c r="G23" s="1736" t="n">
        <v>354.302237862163</v>
      </c>
      <c r="H23" s="76">
        <f>G23/X23-1</f>
        <v/>
      </c>
      <c r="I23" s="1736" t="n">
        <v>379.872854844346</v>
      </c>
      <c r="J23" s="76">
        <f>I23/Z23-1</f>
        <v/>
      </c>
      <c r="K23" s="2432" t="n">
        <v>418.150874329782</v>
      </c>
      <c r="L23" s="76">
        <f>K23/AB23-1</f>
      </c>
      <c r="M23" s="2433" t="n">
        <v>407.145628565237</v>
      </c>
      <c r="N23" s="76">
        <f>M23/AD23-1</f>
      </c>
      <c r="O23" s="2434" t="n">
        <v>444.684832602794</v>
      </c>
      <c r="P23" s="76">
        <f>O23/AF23-1</f>
      </c>
      <c r="Q23" s="1736">
        <f>C23+E23+G23+I23+K23+M23+O23</f>
      </c>
      <c r="R23" s="76">
        <f>Q23/SUM(T23+V23+X23+Z23+AB23+AD23+AF23)-1</f>
      </c>
      <c r="S23" s="1736">
        <f>T23+V23+X23+Z23+AB23+AD23</f>
        <v/>
      </c>
      <c r="T23" s="1736" t="n">
        <v>264.838950701352</v>
      </c>
      <c r="U23" s="76">
        <f>T23/AU23-1</f>
        <v/>
      </c>
      <c r="V23" s="1736" t="n">
        <v>180.855335307662</v>
      </c>
      <c r="W23" s="76">
        <f>V23/AW23-1</f>
        <v/>
      </c>
      <c r="X23" s="1736" t="n">
        <v>224.109044443529</v>
      </c>
      <c r="Y23" s="76">
        <f>X23/AY23-1</f>
        <v/>
      </c>
      <c r="Z23" s="1736" t="n">
        <v>277.337632037508</v>
      </c>
      <c r="AA23" s="76">
        <f>Z23/BA23-1</f>
        <v/>
      </c>
      <c r="AB23" s="1736" t="n">
        <v>264.961061564054</v>
      </c>
      <c r="AC23" s="76">
        <f>AB23/BC23-1</f>
        <v/>
      </c>
      <c r="AD23" s="1736" t="n">
        <v>247.899695772512</v>
      </c>
      <c r="AE23" s="76">
        <f>AD23/BE23-1</f>
        <v/>
      </c>
      <c r="AF23" s="1736" t="n">
        <v>245.362084824113</v>
      </c>
      <c r="AG23" s="76">
        <f>AF23/BG23-1</f>
        <v/>
      </c>
      <c r="AH23" s="1736" t="n">
        <v>247.897121643297</v>
      </c>
      <c r="AI23" s="76">
        <f>AH23/BI23-1</f>
        <v/>
      </c>
      <c r="AJ23" s="1736" t="n">
        <v>201.84507914283</v>
      </c>
      <c r="AK23" s="76">
        <f>AJ23/BK23-1</f>
        <v/>
      </c>
      <c r="AL23" s="1736" t="n">
        <v>227.62225953965</v>
      </c>
      <c r="AM23" s="76">
        <f>AL23/BM23-1</f>
        <v/>
      </c>
      <c r="AN23" s="1736" t="n">
        <v>204.204757657107</v>
      </c>
      <c r="AO23" s="76">
        <f>AN23/BO23-1</f>
        <v/>
      </c>
      <c r="AP23" s="1736" t="n">
        <v>206.636411105224</v>
      </c>
      <c r="AQ23" s="76">
        <f>AP23/BQ23-1</f>
        <v/>
      </c>
      <c r="AR23" s="1736">
        <f>T23+V23+X23+Z23+AB23+AD23+AF23+AH23+AJ23+AL23+AN23+AP23</f>
      </c>
      <c r="AS23" s="76">
        <f>AR23/SUM(AU23,AW23,AY23,BA23,BC23,BE23,BG23,BI23,BK23,BM23,BO23,BQ23)-1</f>
        <v/>
      </c>
      <c r="AT23" s="76" t="n"/>
      <c r="AU23" s="1736" t="n">
        <v>200.407999356774</v>
      </c>
      <c r="AV23" s="76" t="n"/>
      <c r="AW23" s="1736" t="n">
        <v>167.888744505258</v>
      </c>
      <c r="AX23" s="76" t="n"/>
      <c r="AY23" s="1736" t="n">
        <v>203.144389042007</v>
      </c>
      <c r="AZ23" s="76" t="n"/>
      <c r="BA23" s="1736" t="n">
        <v>203.513062877995</v>
      </c>
      <c r="BB23" s="76" t="n"/>
      <c r="BC23" s="1736" t="n">
        <v>207.807114586176</v>
      </c>
      <c r="BD23" s="76" t="n"/>
      <c r="BE23" s="1736" t="n">
        <v>260.637669081889</v>
      </c>
      <c r="BF23" s="76" t="n"/>
      <c r="BG23" s="1736" t="n">
        <v>288.477871920814</v>
      </c>
      <c r="BH23" s="76" t="n"/>
      <c r="BI23" s="1736" t="n">
        <v>300.808815995474</v>
      </c>
      <c r="BJ23" s="76" t="n"/>
      <c r="BK23" s="1736" t="n">
        <v>279.374822045179</v>
      </c>
      <c r="BL23" s="76" t="n"/>
      <c r="BM23" s="1736" t="n">
        <v>274.056113521982</v>
      </c>
      <c r="BN23" s="76" t="n"/>
      <c r="BO23" s="1736" t="n">
        <v>264.377811816885</v>
      </c>
      <c r="BP23" s="76" t="n"/>
      <c r="BQ23" s="1736" t="n">
        <v>266.088701110341</v>
      </c>
      <c r="BR23" s="76" t="n"/>
      <c r="BS23" s="1736">
        <f>AU23+AW23+AY23+BA23+BC23+BE23+BG23+BI23+BK23+BM23+BO23+BQ23</f>
        <v/>
      </c>
      <c r="BT23" s="76" t="n"/>
      <c r="BU23" s="1754" t="n"/>
      <c r="BV23" s="1781" t="n"/>
      <c r="BW23" s="1781" t="n"/>
      <c r="BX23" s="1781" t="n"/>
      <c r="BY23" s="1781" t="n"/>
      <c r="BZ23" s="1781" t="n"/>
      <c r="CA23" s="1781" t="n"/>
      <c r="CB23" s="1781" t="n"/>
      <c r="CC23" s="1781" t="n"/>
      <c r="CD23" s="1781" t="n"/>
      <c r="CE23" s="1781" t="n"/>
      <c r="CF23" s="1781" t="n"/>
      <c r="CG23" s="1781" t="n"/>
      <c r="CH23" s="1341" t="n"/>
    </row>
    <row r="24" ht="28.8" customHeight="1" s="21">
      <c r="A24" s="1954" t="n"/>
      <c r="B24" s="1337" t="inlineStr">
        <is>
          <t>其中城市内旅客周转量  (万人公里)</t>
        </is>
      </c>
      <c r="C24" s="1736" t="n">
        <v>802.644038120904</v>
      </c>
      <c r="D24" s="76">
        <f>C24/T24-1</f>
        <v/>
      </c>
      <c r="E24" s="1736" t="n">
        <v>948.969387809086</v>
      </c>
      <c r="F24" s="76">
        <f>E24/V24-1</f>
        <v/>
      </c>
      <c r="G24" s="1736" t="n">
        <v>1298.60562701575</v>
      </c>
      <c r="H24" s="76">
        <f>G24/X24-1</f>
        <v/>
      </c>
      <c r="I24" s="1736" t="n">
        <v>1423.32178122398</v>
      </c>
      <c r="J24" s="76">
        <f>I24/Z24-1</f>
        <v/>
      </c>
      <c r="K24" s="2435" t="n">
        <v>1585.102501693</v>
      </c>
      <c r="L24" s="76">
        <f>K24/AB24-1</f>
      </c>
      <c r="M24" s="2436" t="n">
        <v>1504.34349825151</v>
      </c>
      <c r="N24" s="76">
        <f>M24/AD24-1</f>
      </c>
      <c r="O24" s="2437" t="n">
        <v>1631.95576972183</v>
      </c>
      <c r="P24" s="76">
        <f>O24/AF24-1</f>
      </c>
      <c r="Q24" s="1736">
        <f>C24+E24+G24+I24+K24+M24+O24</f>
      </c>
      <c r="R24" s="76">
        <f>Q24/SUM(T24+V24+X24+Z24+AB24+AD24+AF24)-1</f>
      </c>
      <c r="S24" s="1736">
        <f>T24+V24+X24+Z24+AB24+AD24</f>
        <v/>
      </c>
      <c r="T24" s="1736" t="n">
        <v>878.030569428129</v>
      </c>
      <c r="U24" s="76">
        <f>T24/AU24-1</f>
        <v/>
      </c>
      <c r="V24" s="1736" t="n">
        <v>573.755881298036</v>
      </c>
      <c r="W24" s="76">
        <f>V24/AW24-1</f>
        <v/>
      </c>
      <c r="X24" s="1736" t="n">
        <v>716.598922284747</v>
      </c>
      <c r="Y24" s="76">
        <f>X24/AY24-1</f>
        <v/>
      </c>
      <c r="Z24" s="1736" t="n">
        <v>915.870704826075</v>
      </c>
      <c r="AA24" s="76">
        <f>Z24/BA24-1</f>
        <v/>
      </c>
      <c r="AB24" s="1736" t="n">
        <v>867.704802732081</v>
      </c>
      <c r="AC24" s="76">
        <f>AB24/BC24-1</f>
        <v/>
      </c>
      <c r="AD24" s="1736" t="n">
        <v>830.8377179467331</v>
      </c>
      <c r="AE24" s="76">
        <f>AD24/BE24-1</f>
        <v/>
      </c>
      <c r="AF24" s="1736" t="n">
        <v>813.131499535966</v>
      </c>
      <c r="AG24" s="76">
        <f>AF24/BG24-1</f>
        <v/>
      </c>
      <c r="AH24" s="1736" t="n">
        <v>852.990030631766</v>
      </c>
      <c r="AI24" s="76">
        <f>AH24/BI24-1</f>
        <v/>
      </c>
      <c r="AJ24" s="1736" t="n">
        <v>680.719483523645</v>
      </c>
      <c r="AK24" s="76">
        <f>AJ24/BK24-1</f>
        <v/>
      </c>
      <c r="AL24" s="1736" t="n">
        <v>842.570103599964</v>
      </c>
      <c r="AM24" s="76">
        <f>AL24/BM24-1</f>
        <v/>
      </c>
      <c r="AN24" s="1736" t="n">
        <v>761.764945297968</v>
      </c>
      <c r="AO24" s="76">
        <f>AN24/BO24-1</f>
        <v/>
      </c>
      <c r="AP24" s="1736" t="n">
        <v>787.851822377908</v>
      </c>
      <c r="AQ24" s="76">
        <f>AP24/BQ24-1</f>
        <v/>
      </c>
      <c r="AR24" s="1736">
        <f>T24+V24+X24+Z24+AB24+AD24+AF24+AH24+AJ24+AL24+AN24+AP24</f>
      </c>
      <c r="AS24" s="76">
        <f>AR24/SUM(AU24,AW24,AY24,BA24,BC24,BE24,BG24,BI24,BK24,BM24,BO24,BQ24)-1</f>
        <v/>
      </c>
      <c r="AT24" s="76" t="n"/>
      <c r="AU24" s="1736" t="n">
        <v>613.210476395462</v>
      </c>
      <c r="AV24" s="76" t="n"/>
      <c r="AW24" s="1736" t="n">
        <v>581.040584511226</v>
      </c>
      <c r="AX24" s="76" t="n"/>
      <c r="AY24" s="1736" t="n">
        <v>610.34049805911</v>
      </c>
      <c r="AZ24" s="76" t="n"/>
      <c r="BA24" s="1736" t="n">
        <v>613.65038865085</v>
      </c>
      <c r="BB24" s="76" t="n"/>
      <c r="BC24" s="1736" t="n">
        <v>627.554995051168</v>
      </c>
      <c r="BD24" s="76" t="n"/>
      <c r="BE24" s="1736" t="n">
        <v>926.0084346463869</v>
      </c>
      <c r="BF24" s="76" t="n"/>
      <c r="BG24" s="1736" t="n">
        <v>1041.01617539159</v>
      </c>
      <c r="BH24" s="76" t="n"/>
      <c r="BI24" s="1736" t="n">
        <v>1175.17115841693</v>
      </c>
      <c r="BJ24" s="76" t="n"/>
      <c r="BK24" s="1736" t="n">
        <v>1030.6307838264</v>
      </c>
      <c r="BL24" s="76" t="n"/>
      <c r="BM24" s="1736" t="n">
        <v>1007.4468730813</v>
      </c>
      <c r="BN24" s="76" t="n"/>
      <c r="BO24" s="1736" t="n">
        <v>997.540489653724</v>
      </c>
      <c r="BP24" s="76" t="n"/>
      <c r="BQ24" s="1736" t="n">
        <v>1064.00058668441</v>
      </c>
      <c r="BR24" s="76" t="n"/>
      <c r="BS24" s="1736">
        <f>AU24+AW24+AY24+BA24+BC24+BE24+BG24+BI24+BK24+BM24+BO24+BQ24</f>
        <v/>
      </c>
      <c r="BT24" s="76" t="n"/>
      <c r="BU24" s="1754" t="n"/>
      <c r="BV24" s="1781" t="n"/>
      <c r="BW24" s="1781" t="n"/>
      <c r="BX24" s="1781" t="n"/>
      <c r="BY24" s="1781" t="n"/>
      <c r="BZ24" s="1781" t="n"/>
      <c r="CA24" s="1781" t="n"/>
      <c r="CB24" s="1781" t="n"/>
      <c r="CC24" s="1781" t="n"/>
      <c r="CD24" s="1781" t="n"/>
      <c r="CE24" s="1781" t="n"/>
      <c r="CF24" s="1781" t="n"/>
      <c r="CG24" s="1781" t="n"/>
      <c r="CH24" s="1341" t="n"/>
    </row>
    <row r="25" ht="28.8" customHeight="1" s="21">
      <c r="A25" s="1618" t="inlineStr">
        <is>
          <t>襄阳市</t>
        </is>
      </c>
      <c r="B25" s="1337" t="inlineStr">
        <is>
          <t>客运量         （万人次）</t>
        </is>
      </c>
      <c r="C25" s="1736" t="n">
        <v>368.423139388213</v>
      </c>
      <c r="D25" s="76">
        <f>C25/T25-1</f>
        <v/>
      </c>
      <c r="E25" s="1736" t="n">
        <v>347.211771344808</v>
      </c>
      <c r="F25" s="76">
        <f>E25/V25-1</f>
        <v/>
      </c>
      <c r="G25" s="1736" t="n">
        <v>368.57097547369</v>
      </c>
      <c r="H25" s="76">
        <f>G25/X25-1</f>
        <v/>
      </c>
      <c r="I25" s="1736" t="n">
        <v>353.874190148651</v>
      </c>
      <c r="J25" s="76">
        <f>I25/Z25-1</f>
        <v/>
      </c>
      <c r="K25" s="2438" t="n">
        <v>386.14666510809</v>
      </c>
      <c r="L25" s="76">
        <f>K25/AB25-1</f>
      </c>
      <c r="M25" s="2439" t="n">
        <v>359.858598618703</v>
      </c>
      <c r="N25" s="76">
        <f>M25/AD25-1</f>
      </c>
      <c r="O25" s="2440" t="n">
        <v>390.160238777367</v>
      </c>
      <c r="P25" s="76">
        <f>O25/AF25-1</f>
      </c>
      <c r="Q25" s="1736">
        <f>C25+E25+G25+I25+K25+M25+O25</f>
      </c>
      <c r="R25" s="76">
        <f>Q25/SUM(T25+V25+X25+Z25+AB25+AD25+AF25)-1</f>
      </c>
      <c r="S25" s="1736">
        <f>T25+V25+X25+Z25+AB25+AD25</f>
        <v/>
      </c>
      <c r="T25" s="1736" t="n">
        <v>277.517650362564</v>
      </c>
      <c r="U25" s="76">
        <f>T25/AU25-1</f>
        <v/>
      </c>
      <c r="V25" s="1736" t="n">
        <v>238.198917777674</v>
      </c>
      <c r="W25" s="76">
        <f>V25/AW25-1</f>
        <v/>
      </c>
      <c r="X25" s="1736" t="n">
        <v>237.946361581385</v>
      </c>
      <c r="Y25" s="76">
        <f>X25/AY25-1</f>
        <v/>
      </c>
      <c r="Z25" s="1736" t="n">
        <v>264.126666527383</v>
      </c>
      <c r="AA25" s="76">
        <f>Z25/BA25-1</f>
        <v/>
      </c>
      <c r="AB25" s="1736" t="n">
        <v>291.615184980797</v>
      </c>
      <c r="AC25" s="76">
        <f>AB25/BC25-1</f>
        <v/>
      </c>
      <c r="AD25" s="1736" t="n">
        <v>273.613285104873</v>
      </c>
      <c r="AE25" s="76">
        <f>AD25/BE25-1</f>
        <v/>
      </c>
      <c r="AF25" s="1736" t="n">
        <v>294.929021778591</v>
      </c>
      <c r="AG25" s="76">
        <f>AF25/BG25-1</f>
        <v/>
      </c>
      <c r="AH25" s="1736" t="n">
        <v>303.786743568134</v>
      </c>
      <c r="AI25" s="76">
        <f>AH25/BI25-1</f>
        <v/>
      </c>
      <c r="AJ25" s="1736" t="n">
        <v>297.063409010195</v>
      </c>
      <c r="AK25" s="76">
        <f>AJ25/BK25-1</f>
        <v/>
      </c>
      <c r="AL25" s="1736" t="n">
        <v>365.258418402989</v>
      </c>
      <c r="AM25" s="76">
        <f>AL25/BM25-1</f>
        <v/>
      </c>
      <c r="AN25" s="1736" t="n">
        <v>322.433218693488</v>
      </c>
      <c r="AO25" s="76">
        <f>AN25/BO25-1</f>
        <v/>
      </c>
      <c r="AP25" s="1736" t="n">
        <v>342.688183988201</v>
      </c>
      <c r="AQ25" s="76">
        <f>AP25/BQ25-1</f>
        <v/>
      </c>
      <c r="AR25" s="1736">
        <f>T25+V25+X25+Z25+AB25+AD25+AF25+AH25+AJ25+AL25+AN25+AP25</f>
      </c>
      <c r="AS25" s="76">
        <f>AR25/SUM(AU25,AW25,AY25,BA25,BC25,BE25,BG25,BI25,BK25,BM25,BO25,BQ25)-1</f>
        <v/>
      </c>
      <c r="AT25" s="76" t="n"/>
      <c r="AU25" s="1736" t="n">
        <v>183.89073086906</v>
      </c>
      <c r="AV25" s="76" t="n"/>
      <c r="AW25" s="1736" t="n">
        <v>156.605148806028</v>
      </c>
      <c r="AX25" s="76" t="n"/>
      <c r="AY25" s="1736" t="n">
        <v>164.018923225585</v>
      </c>
      <c r="AZ25" s="76" t="n"/>
      <c r="BA25" s="1736" t="n">
        <v>169.645690999543</v>
      </c>
      <c r="BB25" s="76" t="n"/>
      <c r="BC25" s="1736" t="n">
        <v>164.893917769611</v>
      </c>
      <c r="BD25" s="76" t="n"/>
      <c r="BE25" s="1736" t="n">
        <v>193.496241430209</v>
      </c>
      <c r="BF25" s="76" t="n"/>
      <c r="BG25" s="1736" t="n">
        <v>204.06663937019</v>
      </c>
      <c r="BH25" s="76" t="n"/>
      <c r="BI25" s="1736" t="n">
        <v>222.457112628208</v>
      </c>
      <c r="BJ25" s="76" t="n"/>
      <c r="BK25" s="1736" t="n">
        <v>199.187984309706</v>
      </c>
      <c r="BL25" s="76" t="n"/>
      <c r="BM25" s="1736" t="n">
        <v>215.56153360295</v>
      </c>
      <c r="BN25" s="76" t="n"/>
      <c r="BO25" s="1736" t="n">
        <v>209.042313355463</v>
      </c>
      <c r="BP25" s="76" t="n"/>
      <c r="BQ25" s="1736" t="n">
        <v>225.803518858467</v>
      </c>
      <c r="BR25" s="76" t="n"/>
      <c r="BS25" s="1736">
        <f>AU25+AW25+AY25+BA25+BC25+BE25+BG25+BI25+BK25+BM25+BO25+BQ25</f>
        <v/>
      </c>
      <c r="BT25" s="76" t="n"/>
      <c r="BU25" s="1754" t="n"/>
      <c r="BV25" s="1731" t="n"/>
      <c r="BW25" s="1731" t="n"/>
      <c r="BX25" s="1731" t="n"/>
      <c r="BY25" s="1731" t="n"/>
      <c r="BZ25" s="1731" t="n"/>
      <c r="CA25" s="1731" t="n"/>
      <c r="CB25" s="1731" t="n"/>
      <c r="CC25" s="1731" t="n"/>
      <c r="CD25" s="1731" t="n"/>
      <c r="CE25" s="1731" t="n"/>
      <c r="CF25" s="1731" t="n"/>
      <c r="CG25" s="1731" t="n"/>
      <c r="CH25" s="1341" t="n"/>
    </row>
    <row r="26" ht="28.8" customHeight="1" s="21">
      <c r="A26" s="1977" t="n"/>
      <c r="B26" s="1337" t="inlineStr">
        <is>
          <t>旅客周转量     （万人公里）</t>
        </is>
      </c>
      <c r="C26" s="1736" t="n">
        <v>1922.43733800319</v>
      </c>
      <c r="D26" s="76">
        <f>C26/T26-1</f>
        <v/>
      </c>
      <c r="E26" s="1736" t="n">
        <v>1864.16324211771</v>
      </c>
      <c r="F26" s="76">
        <f>E26/V26-1</f>
        <v/>
      </c>
      <c r="G26" s="1736" t="n">
        <v>1950.73781488852</v>
      </c>
      <c r="H26" s="76">
        <f>G26/X26-1</f>
        <v/>
      </c>
      <c r="I26" s="1736" t="n">
        <v>1889.07817127191</v>
      </c>
      <c r="J26" s="76">
        <f>I26/Z26-1</f>
        <v/>
      </c>
      <c r="K26" s="2441" t="n">
        <v>2068.84407676854</v>
      </c>
      <c r="L26" s="76">
        <f>K26/AB26-1</f>
      </c>
      <c r="M26" s="2442" t="n">
        <v>1917.7379968594</v>
      </c>
      <c r="N26" s="76">
        <f>M26/AD26-1</f>
      </c>
      <c r="O26" s="2443" t="n">
        <v>2065.01785168978</v>
      </c>
      <c r="P26" s="76">
        <f>O26/AF26-1</f>
      </c>
      <c r="Q26" s="1736">
        <f>C26+E26+G26+I26+K26+M26+O26</f>
      </c>
      <c r="R26" s="76">
        <f>Q26/SUM(T26+V26+X26+Z26+AB26+AD26+AF26)-1</f>
      </c>
      <c r="S26" s="1736">
        <f>T26+V26+X26+Z26+AB26+AD26</f>
        <v/>
      </c>
      <c r="T26" s="1736" t="n">
        <v>1444.84573558585</v>
      </c>
      <c r="U26" s="76">
        <f>T26/AU26-1</f>
        <v/>
      </c>
      <c r="V26" s="1736" t="n">
        <v>1228.21853286915</v>
      </c>
      <c r="W26" s="76">
        <f>V26/AW26-1</f>
        <v/>
      </c>
      <c r="X26" s="1736" t="n">
        <v>1231.98545402188</v>
      </c>
      <c r="Y26" s="76">
        <f>X26/AY26-1</f>
        <v/>
      </c>
      <c r="Z26" s="1736" t="n">
        <v>1378.16505615632</v>
      </c>
      <c r="AA26" s="76">
        <f>Z26/BA26-1</f>
        <v/>
      </c>
      <c r="AB26" s="1736" t="n">
        <v>1517.1782118599</v>
      </c>
      <c r="AC26" s="76">
        <f>AB26/BC26-1</f>
        <v/>
      </c>
      <c r="AD26" s="1736" t="n">
        <v>1419.3405352502</v>
      </c>
      <c r="AE26" s="76">
        <f>AD26/BE26-1</f>
        <v/>
      </c>
      <c r="AF26" s="1736" t="n">
        <v>1534.8657909019</v>
      </c>
      <c r="AG26" s="76">
        <f>AF26/BG26-1</f>
        <v/>
      </c>
      <c r="AH26" s="1736" t="n">
        <v>1589.70524739062</v>
      </c>
      <c r="AI26" s="76">
        <f>AH26/BI26-1</f>
        <v/>
      </c>
      <c r="AJ26" s="1736" t="n">
        <v>1560.55762351361</v>
      </c>
      <c r="AK26" s="76">
        <f>AJ26/BK26-1</f>
        <v/>
      </c>
      <c r="AL26" s="1736" t="n">
        <v>1953.72313045085</v>
      </c>
      <c r="AM26" s="76">
        <f>AL26/BM26-1</f>
        <v/>
      </c>
      <c r="AN26" s="1736" t="n">
        <v>1731.48950273974</v>
      </c>
      <c r="AO26" s="76">
        <f>AN26/BO26-1</f>
        <v/>
      </c>
      <c r="AP26" s="1736" t="n">
        <v>1859.17403033131</v>
      </c>
      <c r="AQ26" s="76">
        <f>AP26/BQ26-1</f>
        <v/>
      </c>
      <c r="AR26" s="1736">
        <f>T26+V26+X26+Z26+AB26+AD26+AF26+AH26+AJ26+AL26+AN26+AP26</f>
      </c>
      <c r="AS26" s="76">
        <f>AR26/SUM(AU26,AW26,AY26,BA26,BC26,BE26,BG26,BI26,BK26,BM26,BO26,BQ26)-1</f>
        <v/>
      </c>
      <c r="AT26" s="76" t="n"/>
      <c r="AU26" s="1736" t="n">
        <v>933.199471545693</v>
      </c>
      <c r="AV26" s="76" t="n"/>
      <c r="AW26" s="1736" t="n">
        <v>807.290292112054</v>
      </c>
      <c r="AX26" s="76" t="n"/>
      <c r="AY26" s="1736" t="n">
        <v>823.412271745925</v>
      </c>
      <c r="AZ26" s="76" t="n"/>
      <c r="BA26" s="1736" t="n">
        <v>865.201277930469</v>
      </c>
      <c r="BB26" s="76" t="n"/>
      <c r="BC26" s="1736" t="n">
        <v>842.201349168161</v>
      </c>
      <c r="BD26" s="76" t="n"/>
      <c r="BE26" s="1736" t="n">
        <v>1014.63045812984</v>
      </c>
      <c r="BF26" s="76" t="n"/>
      <c r="BG26" s="1736" t="n">
        <v>1081.82965543014</v>
      </c>
      <c r="BH26" s="76" t="n"/>
      <c r="BI26" s="1736" t="n">
        <v>1204.89957919668</v>
      </c>
      <c r="BJ26" s="76" t="n"/>
      <c r="BK26" s="1736" t="n">
        <v>1059.6211714655</v>
      </c>
      <c r="BL26" s="76" t="n"/>
      <c r="BM26" s="1736" t="n">
        <v>1148.70100515725</v>
      </c>
      <c r="BN26" s="76" t="n"/>
      <c r="BO26" s="1736" t="n">
        <v>1122.10379386321</v>
      </c>
      <c r="BP26" s="76" t="n"/>
      <c r="BQ26" s="1736" t="n">
        <v>1225.70549590395</v>
      </c>
      <c r="BR26" s="76" t="n"/>
      <c r="BS26" s="1736">
        <f>AU26+AW26+AY26+BA26+BC26+BE26+BG26+BI26+BK26+BM26+BO26+BQ26</f>
        <v/>
      </c>
      <c r="BT26" s="76" t="n"/>
      <c r="BU26" s="1754" t="n"/>
      <c r="BV26" s="1652" t="n"/>
      <c r="BW26" s="1652" t="n"/>
      <c r="BX26" s="1652" t="n"/>
      <c r="BY26" s="1652" t="n"/>
      <c r="BZ26" s="1652" t="n"/>
      <c r="CA26" s="1652" t="n"/>
      <c r="CB26" s="1652" t="n"/>
      <c r="CC26" s="1652" t="n"/>
      <c r="CD26" s="1652" t="n"/>
      <c r="CE26" s="1652" t="n"/>
      <c r="CF26" s="1652" t="n"/>
      <c r="CG26" s="1652" t="n"/>
      <c r="CH26" s="1341" t="n"/>
    </row>
    <row r="27" ht="28.8" customHeight="1" s="21">
      <c r="A27" s="1977" t="n"/>
      <c r="B27" s="1337" t="inlineStr">
        <is>
          <t>其中城市内客运量（万人次）</t>
        </is>
      </c>
      <c r="C27" s="1736" t="n">
        <v>303.840257284111</v>
      </c>
      <c r="D27" s="76">
        <f>C27/T27-1</f>
        <v/>
      </c>
      <c r="E27" s="1736" t="n">
        <v>290.620366484255</v>
      </c>
      <c r="F27" s="76">
        <f>E27/V27-1</f>
        <v/>
      </c>
      <c r="G27" s="1736" t="n">
        <v>305.539990958175</v>
      </c>
      <c r="H27" s="76">
        <f>G27/X27-1</f>
        <v/>
      </c>
      <c r="I27" s="1736" t="n">
        <v>295.847926834483</v>
      </c>
      <c r="J27" s="76">
        <f>I27/Z27-1</f>
        <v/>
      </c>
      <c r="K27" s="2444" t="n">
        <v>323.891951501528</v>
      </c>
      <c r="L27" s="76">
        <f>K27/AB27-1</f>
      </c>
      <c r="M27" s="2445" t="n">
        <v>297.300221354638</v>
      </c>
      <c r="N27" s="76">
        <f>M27/AD27-1</f>
      </c>
      <c r="O27" s="2446" t="n">
        <v>321.410728329294</v>
      </c>
      <c r="P27" s="76">
        <f>O27/AF27-1</f>
      </c>
      <c r="Q27" s="1736">
        <f>C27+E27+G27+I27+K27+M27+O27</f>
      </c>
      <c r="R27" s="76">
        <f>Q27/SUM(T27+V27+X27+Z27+AB27+AD27+AF27)-1</f>
      </c>
      <c r="S27" s="1736">
        <f>T27+V27+X27+Z27+AB27+AD27</f>
        <v/>
      </c>
      <c r="T27" s="1736" t="n">
        <v>235.552336830082</v>
      </c>
      <c r="U27" s="76">
        <f>T27/AU27-1</f>
        <v/>
      </c>
      <c r="V27" s="1736" t="n">
        <v>195.952605427555</v>
      </c>
      <c r="W27" s="76">
        <f>V27/AW27-1</f>
        <v/>
      </c>
      <c r="X27" s="1736" t="n">
        <v>196.2085840367</v>
      </c>
      <c r="Y27" s="76">
        <f>X27/AY27-1</f>
        <v/>
      </c>
      <c r="Z27" s="1736" t="n">
        <v>216.407031030119</v>
      </c>
      <c r="AA27" s="76">
        <f>Z27/BA27-1</f>
        <v/>
      </c>
      <c r="AB27" s="1736" t="n">
        <v>236.386580201521</v>
      </c>
      <c r="AC27" s="76">
        <f>AB27/BC27-1</f>
        <v/>
      </c>
      <c r="AD27" s="1736" t="n">
        <v>222.987589827282</v>
      </c>
      <c r="AE27" s="76">
        <f>AD27/BE27-1</f>
        <v/>
      </c>
      <c r="AF27" s="1736" t="n">
        <v>235.427996872743</v>
      </c>
      <c r="AG27" s="76">
        <f>AF27/BG27-1</f>
        <v/>
      </c>
      <c r="AH27" s="1736" t="n">
        <v>243.527993757751</v>
      </c>
      <c r="AI27" s="76">
        <f>AH27/BI27-1</f>
        <v/>
      </c>
      <c r="AJ27" s="1736" t="n">
        <v>236.261326712949</v>
      </c>
      <c r="AK27" s="76">
        <f>AJ27/BK27-1</f>
        <v/>
      </c>
      <c r="AL27" s="1736" t="n">
        <v>299.686516788189</v>
      </c>
      <c r="AM27" s="76">
        <f>AL27/BM27-1</f>
        <v/>
      </c>
      <c r="AN27" s="1736" t="n">
        <v>264.739779635529</v>
      </c>
      <c r="AO27" s="76">
        <f>AN27/BO27-1</f>
        <v/>
      </c>
      <c r="AP27" s="1736" t="n">
        <v>282.118371807815</v>
      </c>
      <c r="AQ27" s="76">
        <f>AP27/BQ27-1</f>
        <v/>
      </c>
      <c r="AR27" s="1736">
        <f>T27+V27+X27+Z27+AB27+AD27+AF27+AH27+AJ27+AL27+AN27+AP27</f>
      </c>
      <c r="AS27" s="76">
        <f>AR27/SUM(AU27,AW27,AY27,BA27,BC27,BE27,BG27,BI27,BK27,BM27,BO27,BQ27)-1</f>
        <v/>
      </c>
      <c r="AT27" s="76" t="n"/>
      <c r="AU27" s="1736" t="n">
        <v>157.808360756058</v>
      </c>
      <c r="AV27" s="76" t="n"/>
      <c r="AW27" s="1736" t="n">
        <v>133.371978180781</v>
      </c>
      <c r="AX27" s="76" t="n"/>
      <c r="AY27" s="1736" t="n">
        <v>139.612327773177</v>
      </c>
      <c r="AZ27" s="76" t="n"/>
      <c r="BA27" s="1736" t="n">
        <v>143.305898563232</v>
      </c>
      <c r="BB27" s="76" t="n"/>
      <c r="BC27" s="1736" t="n">
        <v>138.313600677657</v>
      </c>
      <c r="BD27" s="76" t="n"/>
      <c r="BE27" s="1736" t="n">
        <v>163.720433401157</v>
      </c>
      <c r="BF27" s="76" t="n"/>
      <c r="BG27" s="1736" t="n">
        <v>171.6447179451</v>
      </c>
      <c r="BH27" s="76" t="n"/>
      <c r="BI27" s="1736" t="n">
        <v>190.268524151066</v>
      </c>
      <c r="BJ27" s="76" t="n"/>
      <c r="BK27" s="1736" t="n">
        <v>168.353545253268</v>
      </c>
      <c r="BL27" s="76" t="n"/>
      <c r="BM27" s="1736" t="n">
        <v>181.808131569905</v>
      </c>
      <c r="BN27" s="76" t="n"/>
      <c r="BO27" s="1736" t="n">
        <v>177.419828637183</v>
      </c>
      <c r="BP27" s="76" t="n"/>
      <c r="BQ27" s="1736" t="n">
        <v>193.007731974526</v>
      </c>
      <c r="BR27" s="76" t="n"/>
      <c r="BS27" s="1736">
        <f>AU27+AW27+AY27+BA27+BC27+BE27+BG27+BI27+BK27+BM27+BO27+BQ27</f>
        <v/>
      </c>
      <c r="BT27" s="76" t="n"/>
      <c r="BU27" s="1754" t="n"/>
      <c r="BV27" s="1781" t="n"/>
      <c r="BW27" s="1781" t="n"/>
      <c r="BX27" s="1781" t="n"/>
      <c r="BY27" s="1781" t="n"/>
      <c r="BZ27" s="1781" t="n"/>
      <c r="CA27" s="1781" t="n"/>
      <c r="CB27" s="1781" t="n"/>
      <c r="CC27" s="1781" t="n"/>
      <c r="CD27" s="1781" t="n"/>
      <c r="CE27" s="1781" t="n"/>
      <c r="CF27" s="1781" t="n"/>
      <c r="CG27" s="1781" t="n"/>
      <c r="CH27" s="1341" t="n"/>
    </row>
    <row r="28" ht="28.8" customHeight="1" s="21">
      <c r="A28" s="1954" t="n"/>
      <c r="B28" s="1337" t="inlineStr">
        <is>
          <t>其中城市内旅客周转量  (万人公里)</t>
        </is>
      </c>
      <c r="C28" s="1736" t="n">
        <v>1164.03840090854</v>
      </c>
      <c r="D28" s="76">
        <f>C28/T28-1</f>
        <v/>
      </c>
      <c r="E28" s="1736" t="n">
        <v>1216.19816105852</v>
      </c>
      <c r="F28" s="76">
        <f>E28/V28-1</f>
        <v/>
      </c>
      <c r="G28" s="1736" t="n">
        <v>1239.17144466427</v>
      </c>
      <c r="H28" s="76">
        <f>G28/X28-1</f>
        <v/>
      </c>
      <c r="I28" s="1736" t="n">
        <v>1226.57276064865</v>
      </c>
      <c r="J28" s="76">
        <f>I28/Z28-1</f>
        <v/>
      </c>
      <c r="K28" s="2447" t="n">
        <v>1363.91582027806</v>
      </c>
      <c r="L28" s="76">
        <f>K28/AB28-1</f>
      </c>
      <c r="M28" s="2448" t="n">
        <v>1217.88088488899</v>
      </c>
      <c r="N28" s="76">
        <f>M28/AD28-1</f>
      </c>
      <c r="O28" s="2449" t="n">
        <v>1305.19796187168</v>
      </c>
      <c r="P28" s="76">
        <f>O28/AF28-1</f>
      </c>
      <c r="Q28" s="1736">
        <f>C28+E28+G28+I28+K28+M28+O28</f>
      </c>
      <c r="R28" s="76">
        <f>Q28/SUM(T28+V28+X28+Z28+AB28+AD28+AF28)-1</f>
      </c>
      <c r="S28" s="1736">
        <f>T28+V28+X28+Z28+AB28+AD28</f>
        <v/>
      </c>
      <c r="T28" s="1736" t="n">
        <v>834.624872329862</v>
      </c>
      <c r="U28" s="76">
        <f>T28/AU28-1</f>
        <v/>
      </c>
      <c r="V28" s="1736" t="n">
        <v>664.3898594582949</v>
      </c>
      <c r="W28" s="76">
        <f>V28/AW28-1</f>
        <v/>
      </c>
      <c r="X28" s="1736" t="n">
        <v>670.518705982929</v>
      </c>
      <c r="Y28" s="76">
        <f>X28/AY28-1</f>
        <v/>
      </c>
      <c r="Z28" s="1736" t="n">
        <v>763.788050003608</v>
      </c>
      <c r="AA28" s="76">
        <f>Z28/BA28-1</f>
        <v/>
      </c>
      <c r="AB28" s="1736" t="n">
        <v>827.349276910855</v>
      </c>
      <c r="AC28" s="76">
        <f>AB28/BC28-1</f>
        <v/>
      </c>
      <c r="AD28" s="1736" t="n">
        <v>798.72454679126</v>
      </c>
      <c r="AE28" s="76">
        <f>AD28/BE28-1</f>
        <v/>
      </c>
      <c r="AF28" s="1736" t="n">
        <v>833.849297806034</v>
      </c>
      <c r="AG28" s="76">
        <f>AF28/BG28-1</f>
        <v/>
      </c>
      <c r="AH28" s="1736" t="n">
        <v>895.565778475869</v>
      </c>
      <c r="AI28" s="76">
        <f>AH28/BI28-1</f>
        <v/>
      </c>
      <c r="AJ28" s="1736" t="n">
        <v>859.866790034483</v>
      </c>
      <c r="AK28" s="76">
        <f>AJ28/BK28-1</f>
        <v/>
      </c>
      <c r="AL28" s="1736" t="n">
        <v>1197.14578702634</v>
      </c>
      <c r="AM28" s="76">
        <f>AL28/BM28-1</f>
        <v/>
      </c>
      <c r="AN28" s="1736" t="n">
        <v>1071.94083690411</v>
      </c>
      <c r="AO28" s="76">
        <f>AN28/BO28-1</f>
        <v/>
      </c>
      <c r="AP28" s="1736" t="n">
        <v>1169.76420554728</v>
      </c>
      <c r="AQ28" s="76">
        <f>AP28/BQ28-1</f>
        <v/>
      </c>
      <c r="AR28" s="1736">
        <f>T28+V28+X28+Z28+AB28+AD28+AF28+AH28+AJ28+AL28+AN28+AP28</f>
      </c>
      <c r="AS28" s="76">
        <f>AR28/SUM(AU28,AW28,AY28,BA28,BC28,BE28,BG28,BI28,BK28,BM28,BO28,BQ28)-1</f>
        <v/>
      </c>
      <c r="AT28" s="76" t="n"/>
      <c r="AU28" s="1736" t="n">
        <v>516.06053670883</v>
      </c>
      <c r="AV28" s="76" t="n"/>
      <c r="AW28" s="1736" t="n">
        <v>493.31646078845</v>
      </c>
      <c r="AX28" s="76" t="n"/>
      <c r="AY28" s="1736" t="n">
        <v>448.298465502457</v>
      </c>
      <c r="AZ28" s="76" t="n"/>
      <c r="BA28" s="1736" t="n">
        <v>461.815938467028</v>
      </c>
      <c r="BB28" s="76" t="n"/>
      <c r="BC28" s="1736" t="n">
        <v>446.408436515705</v>
      </c>
      <c r="BD28" s="76" t="n"/>
      <c r="BE28" s="1736" t="n">
        <v>621.665509264699</v>
      </c>
      <c r="BF28" s="76" t="n"/>
      <c r="BG28" s="1736" t="n">
        <v>661.990173860346</v>
      </c>
      <c r="BH28" s="76" t="n"/>
      <c r="BI28" s="1736" t="n">
        <v>794.426351100172</v>
      </c>
      <c r="BJ28" s="76" t="n"/>
      <c r="BK28" s="1736" t="n">
        <v>663.76483483813</v>
      </c>
      <c r="BL28" s="76" t="n"/>
      <c r="BM28" s="1736" t="n">
        <v>714.285921042401</v>
      </c>
      <c r="BN28" s="76" t="n"/>
      <c r="BO28" s="1736" t="n">
        <v>715.457452711355</v>
      </c>
      <c r="BP28" s="76" t="n"/>
      <c r="BQ28" s="1736" t="n">
        <v>824.833457860082</v>
      </c>
      <c r="BR28" s="76" t="n"/>
      <c r="BS28" s="1736">
        <f>AU28+AW28+AY28+BA28+BC28+BE28+BG28+BI28+BK28+BM28+BO28+BQ28</f>
        <v/>
      </c>
      <c r="BT28" s="76" t="n"/>
      <c r="BU28" s="1754" t="n"/>
      <c r="BV28" s="1781" t="n"/>
      <c r="BW28" s="1781" t="n"/>
      <c r="BX28" s="1781" t="n"/>
      <c r="BY28" s="1781" t="n"/>
      <c r="BZ28" s="1781" t="n"/>
      <c r="CA28" s="1781" t="n"/>
      <c r="CB28" s="1781" t="n"/>
      <c r="CC28" s="1781" t="n"/>
      <c r="CD28" s="1781" t="n"/>
      <c r="CE28" s="1781" t="n"/>
      <c r="CF28" s="1781" t="n"/>
      <c r="CG28" s="1781" t="n"/>
      <c r="CH28" s="1341" t="n"/>
    </row>
    <row r="29" ht="28.8" customHeight="1" s="21">
      <c r="A29" s="1618" t="inlineStr">
        <is>
          <t>鄂州市</t>
        </is>
      </c>
      <c r="B29" s="1337" t="inlineStr">
        <is>
          <t>客运量         （万人次）</t>
        </is>
      </c>
      <c r="C29" s="1736" t="n">
        <v>54.3331943025326</v>
      </c>
      <c r="D29" s="76">
        <f>C29/T29-1</f>
        <v/>
      </c>
      <c r="E29" s="1736" t="n">
        <v>48.4096593007576</v>
      </c>
      <c r="F29" s="76">
        <f>E29/V29-1</f>
        <v/>
      </c>
      <c r="G29" s="1736" t="n">
        <v>52.5189966116588</v>
      </c>
      <c r="H29" s="76">
        <f>G29/X29-1</f>
        <v/>
      </c>
      <c r="I29" s="1736" t="n">
        <v>50.7769760794731</v>
      </c>
      <c r="J29" s="76">
        <f>I29/Z29-1</f>
        <v/>
      </c>
      <c r="K29" s="2450" t="n">
        <v>53.4904888220196</v>
      </c>
      <c r="L29" s="76">
        <f>K29/AB29-1</f>
      </c>
      <c r="M29" s="2451" t="n">
        <v>51.670619071158</v>
      </c>
      <c r="N29" s="76">
        <f>M29/AD29-1</f>
      </c>
      <c r="O29" s="2452" t="n">
        <v>52.4465326334574</v>
      </c>
      <c r="P29" s="76">
        <f>O29/AF29-1</f>
      </c>
      <c r="Q29" s="1736">
        <f>C29+E29+G29+I29+K29+M29+O29</f>
      </c>
      <c r="R29" s="76">
        <f>Q29/SUM(T29+V29+X29+Z29+AB29+AD29+AF29)-1</f>
      </c>
      <c r="S29" s="1736">
        <f>T29+V29+X29+Z29+AB29+AD29</f>
        <v/>
      </c>
      <c r="T29" s="1736" t="n">
        <v>19.3997096699729</v>
      </c>
      <c r="U29" s="76">
        <f>T29/AU29-1</f>
        <v/>
      </c>
      <c r="V29" s="1736" t="n">
        <v>32.5909866876436</v>
      </c>
      <c r="W29" s="76">
        <f>V29/AW29-1</f>
        <v/>
      </c>
      <c r="X29" s="1736" t="n">
        <v>34.298127698015</v>
      </c>
      <c r="Y29" s="76">
        <f>X29/AY29-1</f>
        <v/>
      </c>
      <c r="Z29" s="1736" t="n">
        <v>35.5991028138071</v>
      </c>
      <c r="AA29" s="76">
        <f>Z29/BA29-1</f>
        <v/>
      </c>
      <c r="AB29" s="1736" t="n">
        <v>40.6932503677915</v>
      </c>
      <c r="AC29" s="76">
        <f>AB29/BC29-1</f>
        <v/>
      </c>
      <c r="AD29" s="1736" t="n">
        <v>46.0103993271577</v>
      </c>
      <c r="AE29" s="76">
        <f>AD29/BE29-1</f>
        <v/>
      </c>
      <c r="AF29" s="1736" t="n">
        <v>44.621961385696</v>
      </c>
      <c r="AG29" s="76">
        <f>AF29/BG29-1</f>
        <v/>
      </c>
      <c r="AH29" s="1736" t="n">
        <v>45.7179985448643</v>
      </c>
      <c r="AI29" s="76">
        <f>AH29/BI29-1</f>
        <v/>
      </c>
      <c r="AJ29" s="1736" t="n">
        <v>44.2618389682531</v>
      </c>
      <c r="AK29" s="76">
        <f>AJ29/BK29-1</f>
        <v/>
      </c>
      <c r="AL29" s="1736" t="n">
        <v>54.9676197227896</v>
      </c>
      <c r="AM29" s="76">
        <f>AL29/BM29-1</f>
        <v/>
      </c>
      <c r="AN29" s="1736" t="n">
        <v>52.549824680528</v>
      </c>
      <c r="AO29" s="76">
        <f>AN29/BO29-1</f>
        <v/>
      </c>
      <c r="AP29" s="1736" t="n">
        <v>52.5840976469127</v>
      </c>
      <c r="AQ29" s="76">
        <f>AP29/BQ29-1</f>
        <v/>
      </c>
      <c r="AR29" s="1736">
        <f>T29+V29+X29+Z29+AB29+AD29+AF29+AH29+AJ29+AL29+AN29+AP29</f>
      </c>
      <c r="AS29" s="76">
        <f>AR29/SUM(AU29,AW29,AY29,BA29,BC29,BE29,BG29,BI29,BK29,BM29,BO29,BQ29)-1</f>
        <v/>
      </c>
      <c r="AT29" s="76" t="n"/>
      <c r="AU29" s="1736" t="n">
        <v>30.5618045649989</v>
      </c>
      <c r="AV29" s="76" t="n"/>
      <c r="AW29" s="1736" t="n">
        <v>27.437787121829</v>
      </c>
      <c r="AX29" s="76" t="n"/>
      <c r="AY29" s="1736" t="n">
        <v>29.3023641446211</v>
      </c>
      <c r="AZ29" s="76" t="n"/>
      <c r="BA29" s="1736" t="n">
        <v>30.7771006527085</v>
      </c>
      <c r="BB29" s="76" t="n"/>
      <c r="BC29" s="1736" t="n">
        <v>30.5107188570417</v>
      </c>
      <c r="BD29" s="76" t="n"/>
      <c r="BE29" s="1736" t="n">
        <v>34.2203992502955</v>
      </c>
      <c r="BF29" s="76" t="n"/>
      <c r="BG29" s="1736" t="n">
        <v>33.3091981413116</v>
      </c>
      <c r="BH29" s="76" t="n"/>
      <c r="BI29" s="1736" t="n">
        <v>34.6928465511753</v>
      </c>
      <c r="BJ29" s="76" t="n"/>
      <c r="BK29" s="1736" t="n">
        <v>37.0137746751224</v>
      </c>
      <c r="BL29" s="76" t="n"/>
      <c r="BM29" s="1736" t="n">
        <v>37.1971417907213</v>
      </c>
      <c r="BN29" s="76" t="n"/>
      <c r="BO29" s="1736" t="n">
        <v>34.3673718392927</v>
      </c>
      <c r="BP29" s="76" t="n"/>
      <c r="BQ29" s="1736" t="n">
        <v>38.5234140598479</v>
      </c>
      <c r="BR29" s="76" t="n"/>
      <c r="BS29" s="1736">
        <f>AU29+AW29+AY29+BA29+BC29+BE29+BG29+BI29+BK29+BM29+BO29+BQ29</f>
        <v/>
      </c>
      <c r="BT29" s="76" t="n"/>
      <c r="BU29" s="1754" t="n"/>
      <c r="BV29" s="1731" t="n"/>
      <c r="BW29" s="1731" t="n"/>
      <c r="BX29" s="1731" t="n"/>
      <c r="BY29" s="1731" t="n"/>
      <c r="BZ29" s="1731" t="n"/>
      <c r="CA29" s="1731" t="n"/>
      <c r="CB29" s="1731" t="n"/>
      <c r="CC29" s="1731" t="n"/>
      <c r="CD29" s="1731" t="n"/>
      <c r="CE29" s="1731" t="n"/>
      <c r="CF29" s="1731" t="n"/>
      <c r="CG29" s="1731" t="n"/>
      <c r="CH29" s="1341" t="n"/>
    </row>
    <row r="30" ht="28.8" customHeight="1" s="21">
      <c r="A30" s="1977" t="n"/>
      <c r="B30" s="1337" t="inlineStr">
        <is>
          <t>旅客周转量     （万人公里）</t>
        </is>
      </c>
      <c r="C30" s="1736" t="n">
        <v>252.609641745303</v>
      </c>
      <c r="D30" s="76">
        <f>C30/T30-1</f>
        <v/>
      </c>
      <c r="E30" s="1736" t="n">
        <v>230.384163523465</v>
      </c>
      <c r="F30" s="76">
        <f>E30/V30-1</f>
        <v/>
      </c>
      <c r="G30" s="1736" t="n">
        <v>247.242346257166</v>
      </c>
      <c r="H30" s="76">
        <f>G30/X30-1</f>
        <v/>
      </c>
      <c r="I30" s="1736" t="n">
        <v>241.099627998438</v>
      </c>
      <c r="J30" s="76">
        <f>I30/Z30-1</f>
        <v/>
      </c>
      <c r="K30" s="2453" t="n">
        <v>260.350981306397</v>
      </c>
      <c r="L30" s="76">
        <f>K30/AB30-1</f>
      </c>
      <c r="M30" s="2454" t="n">
        <v>249.723149901359</v>
      </c>
      <c r="N30" s="76">
        <f>M30/AD30-1</f>
      </c>
      <c r="O30" s="2455" t="n">
        <v>252.612879294079</v>
      </c>
      <c r="P30" s="76">
        <f>O30/AF30-1</f>
      </c>
      <c r="Q30" s="1736">
        <f>C30+E30+G30+I30+K30+M30+O30</f>
      </c>
      <c r="R30" s="76">
        <f>Q30/SUM(T30+V30+X30+Z30+AB30+AD30+AF30)-1</f>
      </c>
      <c r="S30" s="1736">
        <f>T30+V30+X30+Z30+AB30+AD30</f>
        <v/>
      </c>
      <c r="T30" s="1736" t="n">
        <v>114.781905703304</v>
      </c>
      <c r="U30" s="76">
        <f>T30/AU30-1</f>
        <v/>
      </c>
      <c r="V30" s="1736" t="n">
        <v>190.976839127888</v>
      </c>
      <c r="W30" s="76">
        <f>V30/AW30-1</f>
        <v/>
      </c>
      <c r="X30" s="1736" t="n">
        <v>201.810730578475</v>
      </c>
      <c r="Y30" s="76">
        <f>X30/AY30-1</f>
        <v/>
      </c>
      <c r="Z30" s="1736" t="n">
        <v>211.093745822614</v>
      </c>
      <c r="AA30" s="76">
        <f>Z30/BA30-1</f>
        <v/>
      </c>
      <c r="AB30" s="1736" t="n">
        <v>240.600304542168</v>
      </c>
      <c r="AC30" s="76">
        <f>AB30/BC30-1</f>
        <v/>
      </c>
      <c r="AD30" s="1736" t="n">
        <v>271.239389410288</v>
      </c>
      <c r="AE30" s="76">
        <f>AD30/BE30-1</f>
        <v/>
      </c>
      <c r="AF30" s="1736" t="n">
        <v>206.552386728807</v>
      </c>
      <c r="AG30" s="76">
        <f>AF30/BG30-1</f>
        <v/>
      </c>
      <c r="AH30" s="1736" t="n">
        <v>212.796099931844</v>
      </c>
      <c r="AI30" s="76">
        <f>AH30/BI30-1</f>
        <v/>
      </c>
      <c r="AJ30" s="1736" t="n">
        <v>204.347682076941</v>
      </c>
      <c r="AK30" s="76">
        <f>AJ30/BK30-1</f>
        <v/>
      </c>
      <c r="AL30" s="1736" t="n">
        <v>258.833853380826</v>
      </c>
      <c r="AM30" s="76">
        <f>AL30/BM30-1</f>
        <v/>
      </c>
      <c r="AN30" s="1736" t="n">
        <v>247.161748409664</v>
      </c>
      <c r="AO30" s="76">
        <f>AN30/BO30-1</f>
        <v/>
      </c>
      <c r="AP30" s="1736" t="n">
        <v>249.017894898056</v>
      </c>
      <c r="AQ30" s="76">
        <f>AP30/BQ30-1</f>
        <v/>
      </c>
      <c r="AR30" s="1736">
        <f>T30+V30+X30+Z30+AB30+AD30+AF30+AH30+AJ30+AL30+AN30+AP30</f>
      </c>
      <c r="AS30" s="76">
        <f>AR30/SUM(AU30,AW30,AY30,BA30,BC30,BE30,BG30,BI30,BK30,BM30,BO30,BQ30)-1</f>
        <v/>
      </c>
      <c r="AT30" s="76" t="n"/>
      <c r="AU30" s="1736" t="n">
        <v>176.254806605108</v>
      </c>
      <c r="AV30" s="76" t="n"/>
      <c r="AW30" s="1736" t="n">
        <v>160.738571959532</v>
      </c>
      <c r="AX30" s="76" t="n"/>
      <c r="AY30" s="1736" t="n">
        <v>167.175784452612</v>
      </c>
      <c r="AZ30" s="76" t="n"/>
      <c r="BA30" s="1736" t="n">
        <v>178.381312030583</v>
      </c>
      <c r="BB30" s="76" t="n"/>
      <c r="BC30" s="1736" t="n">
        <v>177.096943621746</v>
      </c>
      <c r="BD30" s="76" t="n"/>
      <c r="BE30" s="1736" t="n">
        <v>203.923728837127</v>
      </c>
      <c r="BF30" s="76" t="n"/>
      <c r="BG30" s="1736" t="n">
        <v>200.677359362525</v>
      </c>
      <c r="BH30" s="76" t="n"/>
      <c r="BI30" s="1736" t="n">
        <v>213.546187268345</v>
      </c>
      <c r="BJ30" s="76" t="n"/>
      <c r="BK30" s="1736" t="n">
        <v>223.768111660832</v>
      </c>
      <c r="BL30" s="76" t="n"/>
      <c r="BM30" s="1736" t="n">
        <v>225.26443823361</v>
      </c>
      <c r="BN30" s="76" t="n"/>
      <c r="BO30" s="1736" t="n">
        <v>209.648847630684</v>
      </c>
      <c r="BP30" s="76" t="n"/>
      <c r="BQ30" s="1736" t="n">
        <v>237.64436804775</v>
      </c>
      <c r="BR30" s="76" t="n"/>
      <c r="BS30" s="1736">
        <f>AU30+AW30+AY30+BA30+BC30+BE30+BG30+BI30+BK30+BM30+BO30+BQ30</f>
        <v/>
      </c>
      <c r="BT30" s="76" t="n"/>
      <c r="BU30" s="1754" t="n"/>
      <c r="BV30" s="1652" t="n"/>
      <c r="BW30" s="1652" t="n"/>
      <c r="BX30" s="1652" t="n"/>
      <c r="BY30" s="1652" t="n"/>
      <c r="BZ30" s="1652" t="n"/>
      <c r="CA30" s="1652" t="n"/>
      <c r="CB30" s="1652" t="n"/>
      <c r="CC30" s="1652" t="n"/>
      <c r="CD30" s="1652" t="n"/>
      <c r="CE30" s="1652" t="n"/>
      <c r="CF30" s="1652" t="n"/>
      <c r="CG30" s="1652" t="n"/>
      <c r="CH30" s="1341" t="n"/>
    </row>
    <row r="31" ht="28.8" customHeight="1" s="21">
      <c r="A31" s="1977" t="n"/>
      <c r="B31" s="1337" t="inlineStr">
        <is>
          <t>其中城市内客运量（万人次）</t>
        </is>
      </c>
      <c r="C31" s="1736" t="n">
        <v>48.0527657456325</v>
      </c>
      <c r="D31" s="76">
        <f>C31/T31-1</f>
        <v/>
      </c>
      <c r="E31" s="1736" t="n">
        <v>43.2025882416743</v>
      </c>
      <c r="F31" s="76">
        <f>E31/V31-1</f>
        <v/>
      </c>
      <c r="G31" s="1736" t="n">
        <v>46.4513413441474</v>
      </c>
      <c r="H31" s="76">
        <f>G31/X31-1</f>
        <v/>
      </c>
      <c r="I31" s="1736" t="n">
        <v>44.7591036268304</v>
      </c>
      <c r="J31" s="76">
        <f>I31/Z31-1</f>
        <v/>
      </c>
      <c r="K31" s="2456" t="n">
        <v>49.8920414479058</v>
      </c>
      <c r="L31" s="76">
        <f>K31/AB31-1</f>
      </c>
      <c r="M31" s="2457" t="n">
        <v>47.9526643360868</v>
      </c>
      <c r="N31" s="76">
        <f>M31/AD31-1</f>
      </c>
      <c r="O31" s="2458" t="n">
        <v>48.6026226043308</v>
      </c>
      <c r="P31" s="76">
        <f>O31/AF31-1</f>
      </c>
      <c r="Q31" s="1736">
        <f>C31+E31+G31+I31+K31+M31+O31</f>
      </c>
      <c r="R31" s="76">
        <f>Q31/SUM(T31+V31+X31+Z31+AB31+AD31+AF31)-1</f>
      </c>
      <c r="S31" s="1736">
        <f>T31+V31+X31+Z31+AB31+AD31</f>
        <v/>
      </c>
      <c r="T31" s="1736" t="n">
        <v>18.5335061322873</v>
      </c>
      <c r="U31" s="76">
        <f>T31/AU31-1</f>
        <v/>
      </c>
      <c r="V31" s="1736" t="n">
        <v>30.8517691752982</v>
      </c>
      <c r="W31" s="76">
        <f>V31/AW31-1</f>
        <v/>
      </c>
      <c r="X31" s="1736" t="n">
        <v>31.8328040972993</v>
      </c>
      <c r="Y31" s="76">
        <f>X31/AY31-1</f>
        <v/>
      </c>
      <c r="Z31" s="1736" t="n">
        <v>32.8294583735573</v>
      </c>
      <c r="AA31" s="76">
        <f>Z31/BA31-1</f>
        <v/>
      </c>
      <c r="AB31" s="1736" t="n">
        <v>38.2612254423407</v>
      </c>
      <c r="AC31" s="76">
        <f>AB31/BC31-1</f>
        <v/>
      </c>
      <c r="AD31" s="1736" t="n">
        <v>43.6634710414893</v>
      </c>
      <c r="AE31" s="76">
        <f>AD31/BE31-1</f>
        <v/>
      </c>
      <c r="AF31" s="1736" t="n">
        <v>40.1391133272211</v>
      </c>
      <c r="AG31" s="76">
        <f>AF31/BG31-1</f>
        <v/>
      </c>
      <c r="AH31" s="1736" t="n">
        <v>40.9884222249456</v>
      </c>
      <c r="AI31" s="76">
        <f>AH31/BI31-1</f>
        <v/>
      </c>
      <c r="AJ31" s="1736" t="n">
        <v>39.2982017787557</v>
      </c>
      <c r="AK31" s="76">
        <f>AJ31/BK31-1</f>
        <v/>
      </c>
      <c r="AL31" s="1736" t="n">
        <v>50.4303870847699</v>
      </c>
      <c r="AM31" s="76">
        <f>AL31/BM31-1</f>
        <v/>
      </c>
      <c r="AN31" s="1736" t="n">
        <v>46.9269797871918</v>
      </c>
      <c r="AO31" s="76">
        <f>AN31/BO31-1</f>
        <v/>
      </c>
      <c r="AP31" s="1736" t="n">
        <v>44.8484485767697</v>
      </c>
      <c r="AQ31" s="76">
        <f>AP31/BQ31-1</f>
        <v/>
      </c>
      <c r="AR31" s="1736">
        <f>T31+V31+X31+Z31+AB31+AD31+AF31+AH31+AJ31+AL31+AN31+AP31</f>
      </c>
      <c r="AS31" s="76">
        <f>AR31/SUM(AU31,AW31,AY31,BA31,BC31,BE31,BG31,BI31,BK31,BM31,BO31,BQ31)-1</f>
        <v/>
      </c>
      <c r="AT31" s="76" t="n"/>
      <c r="AU31" s="1736" t="n">
        <v>28.9222454649505</v>
      </c>
      <c r="AV31" s="76" t="n"/>
      <c r="AW31" s="1736" t="n">
        <v>26.1711361356901</v>
      </c>
      <c r="AX31" s="76" t="n"/>
      <c r="AY31" s="1736" t="n">
        <v>27.5406640598954</v>
      </c>
      <c r="AZ31" s="76" t="n"/>
      <c r="BA31" s="1736" t="n">
        <v>29.0351477196086</v>
      </c>
      <c r="BB31" s="76" t="n"/>
      <c r="BC31" s="1736" t="n">
        <v>28.5264877449108</v>
      </c>
      <c r="BD31" s="76" t="n"/>
      <c r="BE31" s="1736" t="n">
        <v>32.9695338852022</v>
      </c>
      <c r="BF31" s="76" t="n"/>
      <c r="BG31" s="1736" t="n">
        <v>32.1772730612626</v>
      </c>
      <c r="BH31" s="76" t="n"/>
      <c r="BI31" s="1736" t="n">
        <v>34.0307277217875</v>
      </c>
      <c r="BJ31" s="76" t="n"/>
      <c r="BK31" s="1736" t="n">
        <v>35.7513435587995</v>
      </c>
      <c r="BL31" s="76" t="n"/>
      <c r="BM31" s="1736" t="n">
        <v>35.739598612427</v>
      </c>
      <c r="BN31" s="76" t="n"/>
      <c r="BO31" s="1736" t="n">
        <v>33.4145578916664</v>
      </c>
      <c r="BP31" s="76" t="n"/>
      <c r="BQ31" s="1736" t="n">
        <v>37.4308475877188</v>
      </c>
      <c r="BR31" s="76" t="n"/>
      <c r="BS31" s="1736">
        <f>AU31+AW31+AY31+BA31+BC31+BE31+BG31+BI31+BK31+BM31+BO31+BQ31</f>
        <v/>
      </c>
      <c r="BT31" s="76" t="n"/>
      <c r="BU31" s="1754" t="n"/>
      <c r="BV31" s="1781" t="n"/>
      <c r="BW31" s="1781" t="n"/>
      <c r="BX31" s="1781" t="n"/>
      <c r="BY31" s="1781" t="n"/>
      <c r="BZ31" s="1781" t="n"/>
      <c r="CA31" s="1781" t="n"/>
      <c r="CB31" s="1781" t="n"/>
      <c r="CC31" s="1781" t="n"/>
      <c r="CD31" s="1781" t="n"/>
      <c r="CE31" s="1781" t="n"/>
      <c r="CF31" s="1781" t="n"/>
      <c r="CG31" s="1781" t="n"/>
      <c r="CH31" s="1341" t="n"/>
    </row>
    <row r="32" ht="28.8" customHeight="1" s="21">
      <c r="A32" s="1954" t="n"/>
      <c r="B32" s="1337" t="inlineStr">
        <is>
          <t>其中城市内旅客周转量  (万人公里)</t>
        </is>
      </c>
      <c r="C32" s="1736" t="n">
        <v>164.56368206099</v>
      </c>
      <c r="D32" s="76">
        <f>C32/T32-1</f>
        <v/>
      </c>
      <c r="E32" s="1736" t="n">
        <v>160.354847743963</v>
      </c>
      <c r="F32" s="76">
        <f>E32/V32-1</f>
        <v/>
      </c>
      <c r="G32" s="1736" t="n">
        <v>168.405088236693</v>
      </c>
      <c r="H32" s="76">
        <f>G32/X32-1</f>
        <v/>
      </c>
      <c r="I32" s="1736" t="n">
        <v>165.882197624507</v>
      </c>
      <c r="J32" s="76">
        <f>I32/Z32-1</f>
        <v/>
      </c>
      <c r="K32" s="2459" t="n">
        <v>185.427578481934</v>
      </c>
      <c r="L32" s="76">
        <f>K32/AB32-1</f>
      </c>
      <c r="M32" s="2460" t="n">
        <v>173.711547696032</v>
      </c>
      <c r="N32" s="76">
        <f>M32/AD32-1</f>
      </c>
      <c r="O32" s="2461" t="n">
        <v>174.877719835289</v>
      </c>
      <c r="P32" s="76">
        <f>O32/AF32-1</f>
      </c>
      <c r="Q32" s="1736">
        <f>C32+E32+G32+I32+K32+M32+O32</f>
      </c>
      <c r="R32" s="76">
        <f>Q32/SUM(T32+V32+X32+Z32+AB32+AD32+AF32)-1</f>
      </c>
      <c r="S32" s="1736">
        <f>T32+V32+X32+Z32+AB32+AD32</f>
        <v/>
      </c>
      <c r="T32" s="1736" t="n">
        <v>59.0126411319894</v>
      </c>
      <c r="U32" s="76">
        <f>T32/AU32-1</f>
        <v/>
      </c>
      <c r="V32" s="1736" t="n">
        <v>94.0016737687998</v>
      </c>
      <c r="W32" s="76">
        <f>V32/AW32-1</f>
        <v/>
      </c>
      <c r="X32" s="1736" t="n">
        <v>97.7577846976713</v>
      </c>
      <c r="Y32" s="76">
        <f>X32/AY32-1</f>
        <v/>
      </c>
      <c r="Z32" s="1736" t="n">
        <v>104.123502972296</v>
      </c>
      <c r="AA32" s="76">
        <f>Z32/BA32-1</f>
        <v/>
      </c>
      <c r="AB32" s="1736" t="n">
        <v>120.339585097176</v>
      </c>
      <c r="AC32" s="76">
        <f>AB32/BC32-1</f>
        <v/>
      </c>
      <c r="AD32" s="1736" t="n">
        <v>140.545891789393</v>
      </c>
      <c r="AE32" s="76">
        <f>AD32/BE32-1</f>
        <v/>
      </c>
      <c r="AF32" s="1736" t="n">
        <v>126.093083786321</v>
      </c>
      <c r="AG32" s="76">
        <f>AF32/BG32-1</f>
        <v/>
      </c>
      <c r="AH32" s="1736" t="n">
        <v>133.691510987958</v>
      </c>
      <c r="AI32" s="76">
        <f>AH32/BI32-1</f>
        <v/>
      </c>
      <c r="AJ32" s="1736" t="n">
        <v>125.629853288862</v>
      </c>
      <c r="AK32" s="76">
        <f>AJ32/BK32-1</f>
        <v/>
      </c>
      <c r="AL32" s="1736" t="n">
        <v>176.951307519528</v>
      </c>
      <c r="AM32" s="76">
        <f>AL32/BM32-1</f>
        <v/>
      </c>
      <c r="AN32" s="1736" t="n">
        <v>165.938779142266</v>
      </c>
      <c r="AO32" s="76">
        <f>AN32/BO32-1</f>
        <v/>
      </c>
      <c r="AP32" s="1736" t="n">
        <v>162.089647258053</v>
      </c>
      <c r="AQ32" s="76">
        <f>AP32/BQ32-1</f>
        <v/>
      </c>
      <c r="AR32" s="1736">
        <f>T32+V32+X32+Z32+AB32+AD32+AF32+AH32+AJ32+AL32+AN32+AP32</f>
      </c>
      <c r="AS32" s="76">
        <f>AR32/SUM(AU32,AW32,AY32,BA32,BC32,BE32,BG32,BI32,BK32,BM32,BO32,BQ32)-1</f>
        <v/>
      </c>
      <c r="AT32" s="76" t="n"/>
      <c r="AU32" s="1736" t="n">
        <v>84.9935969513492</v>
      </c>
      <c r="AV32" s="76" t="n"/>
      <c r="AW32" s="1736" t="n">
        <v>86.9895634133771</v>
      </c>
      <c r="AX32" s="76" t="n"/>
      <c r="AY32" s="1736" t="n">
        <v>79.4696777826356</v>
      </c>
      <c r="AZ32" s="76" t="n"/>
      <c r="BA32" s="1736" t="n">
        <v>84.083823330097</v>
      </c>
      <c r="BB32" s="76" t="n"/>
      <c r="BC32" s="1736" t="n">
        <v>82.7369238845103</v>
      </c>
      <c r="BD32" s="76" t="n"/>
      <c r="BE32" s="1736" t="n">
        <v>112.499412574585</v>
      </c>
      <c r="BF32" s="76" t="n"/>
      <c r="BG32" s="1736" t="n">
        <v>111.520291529271</v>
      </c>
      <c r="BH32" s="76" t="n"/>
      <c r="BI32" s="1736" t="n">
        <v>127.685472604194</v>
      </c>
      <c r="BJ32" s="76" t="n"/>
      <c r="BK32" s="1736" t="n">
        <v>126.668288315127</v>
      </c>
      <c r="BL32" s="76" t="n"/>
      <c r="BM32" s="1736" t="n">
        <v>126.180434155262</v>
      </c>
      <c r="BN32" s="76" t="n"/>
      <c r="BO32" s="1736" t="n">
        <v>121.087952625564</v>
      </c>
      <c r="BP32" s="76" t="n"/>
      <c r="BQ32" s="1736" t="n">
        <v>143.748983830056</v>
      </c>
      <c r="BR32" s="76" t="n"/>
      <c r="BS32" s="1736">
        <f>AU32+AW32+AY32+BA32+BC32+BE32+BG32+BI32+BK32+BM32+BO32+BQ32</f>
        <v/>
      </c>
      <c r="BT32" s="76" t="n"/>
      <c r="BU32" s="1754" t="n"/>
      <c r="BV32" s="1781" t="n"/>
      <c r="BW32" s="1781" t="n"/>
      <c r="BX32" s="1781" t="n"/>
      <c r="BY32" s="1781" t="n"/>
      <c r="BZ32" s="1781" t="n"/>
      <c r="CA32" s="1781" t="n"/>
      <c r="CB32" s="1781" t="n"/>
      <c r="CC32" s="1781" t="n"/>
      <c r="CD32" s="1781" t="n"/>
      <c r="CE32" s="1781" t="n"/>
      <c r="CF32" s="1781" t="n"/>
      <c r="CG32" s="1781" t="n"/>
      <c r="CH32" s="1341" t="n"/>
    </row>
    <row r="33" ht="28.8" customHeight="1" s="21">
      <c r="A33" s="1618" t="inlineStr">
        <is>
          <t>荆门市</t>
        </is>
      </c>
      <c r="B33" s="1337" t="inlineStr">
        <is>
          <t>客运量         （万人次）</t>
        </is>
      </c>
      <c r="C33" s="1736" t="n">
        <v>137.038754774112</v>
      </c>
      <c r="D33" s="76">
        <f>C33/T33-1</f>
        <v/>
      </c>
      <c r="E33" s="1736" t="n">
        <v>123.979015635042</v>
      </c>
      <c r="F33" s="76">
        <f>E33/V33-1</f>
        <v/>
      </c>
      <c r="G33" s="1736" t="n">
        <v>135.563604367924</v>
      </c>
      <c r="H33" s="76">
        <f>G33/X33-1</f>
        <v/>
      </c>
      <c r="I33" s="1736" t="n">
        <v>137.08087372722</v>
      </c>
      <c r="J33" s="76">
        <f>I33/Z33-1</f>
        <v/>
      </c>
      <c r="K33" s="2462" t="n">
        <v>145.349149675795</v>
      </c>
      <c r="L33" s="76">
        <f>K33/AB33-1</f>
      </c>
      <c r="M33" s="2463" t="n">
        <v>141.756649385835</v>
      </c>
      <c r="N33" s="76">
        <f>M33/AD33-1</f>
      </c>
      <c r="O33" s="2464" t="n">
        <v>153.762080706161</v>
      </c>
      <c r="P33" s="76">
        <f>O33/AF33-1</f>
      </c>
      <c r="Q33" s="1736">
        <f>C33+E33+G33+I33+K33+M33+O33</f>
      </c>
      <c r="R33" s="76">
        <f>Q33/SUM(T33+V33+X33+Z33+AB33+AD33+AF33)-1</f>
      </c>
      <c r="S33" s="1736">
        <f>T33+V33+X33+Z33+AB33+AD33</f>
        <v/>
      </c>
      <c r="T33" s="1736" t="n">
        <v>42.0147124803512</v>
      </c>
      <c r="U33" s="76">
        <f>T33/AU33-1</f>
        <v/>
      </c>
      <c r="V33" s="1736" t="n">
        <v>41.1119362816369</v>
      </c>
      <c r="W33" s="76">
        <f>V33/AW33-1</f>
        <v/>
      </c>
      <c r="X33" s="1736" t="n">
        <v>48.2358340947596</v>
      </c>
      <c r="Y33" s="76">
        <f>X33/AY33-1</f>
        <v/>
      </c>
      <c r="Z33" s="1736" t="n">
        <v>54.0673186258399</v>
      </c>
      <c r="AA33" s="76">
        <f>Z33/BA33-1</f>
        <v/>
      </c>
      <c r="AB33" s="1736" t="n">
        <v>60.5065609443637</v>
      </c>
      <c r="AC33" s="76">
        <f>AB33/BC33-1</f>
        <v/>
      </c>
      <c r="AD33" s="1736" t="n">
        <v>61.3404470095316</v>
      </c>
      <c r="AE33" s="76">
        <f>AD33/BE33-1</f>
        <v/>
      </c>
      <c r="AF33" s="1736" t="n">
        <v>66.7890555357756</v>
      </c>
      <c r="AG33" s="76">
        <f>AF33/BG33-1</f>
        <v/>
      </c>
      <c r="AH33" s="1736" t="n">
        <v>74.3013911284464</v>
      </c>
      <c r="AI33" s="76">
        <f>AH33/BI33-1</f>
        <v/>
      </c>
      <c r="AJ33" s="1736" t="n">
        <v>67.56179275294311</v>
      </c>
      <c r="AK33" s="76">
        <f>AJ33/BK33-1</f>
        <v/>
      </c>
      <c r="AL33" s="1736" t="n">
        <v>130.043798550266</v>
      </c>
      <c r="AM33" s="76">
        <f>AL33/BM33-1</f>
        <v/>
      </c>
      <c r="AN33" s="1736" t="n">
        <v>148.079235467267</v>
      </c>
      <c r="AO33" s="76">
        <f>AN33/BO33-1</f>
        <v/>
      </c>
      <c r="AP33" s="1736" t="n">
        <v>138.071556866208</v>
      </c>
      <c r="AQ33" s="76">
        <f>AP33/BQ33-1</f>
        <v/>
      </c>
      <c r="AR33" s="1736">
        <f>T33+V33+X33+Z33+AB33+AD33+AF33+AH33+AJ33+AL33+AN33+AP33</f>
      </c>
      <c r="AS33" s="76">
        <f>AR33/SUM(AU33,AW33,AY33,BA33,BC33,BE33,BG33,BI33,BK33,BM33,BO33,BQ33)-1</f>
        <v/>
      </c>
      <c r="AT33" s="76" t="n"/>
      <c r="AU33" s="1736" t="n">
        <v>60.5594565971175</v>
      </c>
      <c r="AV33" s="76" t="n"/>
      <c r="AW33" s="1736" t="n">
        <v>39.9540007465733</v>
      </c>
      <c r="AX33" s="76" t="n"/>
      <c r="AY33" s="1736" t="n">
        <v>52.6393192220599</v>
      </c>
      <c r="AZ33" s="76" t="n"/>
      <c r="BA33" s="1736" t="n">
        <v>56.4545075749708</v>
      </c>
      <c r="BB33" s="76" t="n"/>
      <c r="BC33" s="1736" t="n">
        <v>55.1639985295377</v>
      </c>
      <c r="BD33" s="76" t="n"/>
      <c r="BE33" s="1736" t="n">
        <v>60.3345023880562</v>
      </c>
      <c r="BF33" s="76" t="n"/>
      <c r="BG33" s="1736" t="n">
        <v>68.5618263780884</v>
      </c>
      <c r="BH33" s="76" t="n"/>
      <c r="BI33" s="1736" t="n">
        <v>77.90974666385149</v>
      </c>
      <c r="BJ33" s="76" t="n"/>
      <c r="BK33" s="1736" t="n">
        <v>69.7948017167551</v>
      </c>
      <c r="BL33" s="76" t="n"/>
      <c r="BM33" s="1736" t="n">
        <v>74.6396376046355</v>
      </c>
      <c r="BN33" s="76" t="n"/>
      <c r="BO33" s="1736" t="n">
        <v>78.05801410375319</v>
      </c>
      <c r="BP33" s="76" t="n"/>
      <c r="BQ33" s="1736" t="n">
        <v>90.30444896142239</v>
      </c>
      <c r="BR33" s="76" t="n"/>
      <c r="BS33" s="1736">
        <f>AU33+AW33+AY33+BA33+BC33+BE33+BG33+BI33+BK33+BM33+BO33+BQ33</f>
        <v/>
      </c>
      <c r="BT33" s="76" t="n"/>
      <c r="BU33" s="1754" t="n"/>
      <c r="BV33" s="1731" t="n"/>
      <c r="BW33" s="1731" t="n"/>
      <c r="BX33" s="1731" t="n"/>
      <c r="BY33" s="1731" t="n"/>
      <c r="BZ33" s="1731" t="n"/>
      <c r="CA33" s="1731" t="n"/>
      <c r="CB33" s="1731" t="n"/>
      <c r="CC33" s="1731" t="n"/>
      <c r="CD33" s="1731" t="n"/>
      <c r="CE33" s="1731" t="n"/>
      <c r="CF33" s="1731" t="n"/>
      <c r="CG33" s="1731" t="n"/>
      <c r="CH33" s="1341" t="n"/>
    </row>
    <row r="34" ht="28.8" customHeight="1" s="21">
      <c r="A34" s="1977" t="n"/>
      <c r="B34" s="1337" t="inlineStr">
        <is>
          <t>旅客周转量     （万人公里）</t>
        </is>
      </c>
      <c r="C34" s="1736" t="n">
        <v>556.715576802741</v>
      </c>
      <c r="D34" s="76">
        <f>C34/T34-1</f>
        <v/>
      </c>
      <c r="E34" s="1736" t="n">
        <v>515.553886376493</v>
      </c>
      <c r="F34" s="76">
        <f>E34/V34-1</f>
        <v/>
      </c>
      <c r="G34" s="1736" t="n">
        <v>557.641167977974</v>
      </c>
      <c r="H34" s="76">
        <f>G34/X34-1</f>
        <v/>
      </c>
      <c r="I34" s="1736" t="n">
        <v>568.737487556682</v>
      </c>
      <c r="J34" s="76">
        <f>I34/Z34-1</f>
        <v/>
      </c>
      <c r="K34" s="2465" t="n">
        <v>605.232048990672</v>
      </c>
      <c r="L34" s="76">
        <f>K34/AB34-1</f>
      </c>
      <c r="M34" s="2466" t="n">
        <v>586.118390740625</v>
      </c>
      <c r="N34" s="76">
        <f>M34/AD34-1</f>
      </c>
      <c r="O34" s="2467" t="n">
        <v>633.599352292541</v>
      </c>
      <c r="P34" s="76">
        <f>O34/AF34-1</f>
      </c>
      <c r="Q34" s="1736">
        <f>C34+E34+G34+I34+K34+M34+O34</f>
      </c>
      <c r="R34" s="76">
        <f>Q34/SUM(T34+V34+X34+Z34+AB34+AD34+AF34)-1</f>
      </c>
      <c r="S34" s="1736">
        <f>T34+V34+X34+Z34+AB34+AD34</f>
        <v/>
      </c>
      <c r="T34" s="1736" t="n">
        <v>170.006770151832</v>
      </c>
      <c r="U34" s="76">
        <f>T34/AU34-1</f>
        <v/>
      </c>
      <c r="V34" s="1736" t="n">
        <v>164.754673906094</v>
      </c>
      <c r="W34" s="76">
        <f>V34/AW34-1</f>
        <v/>
      </c>
      <c r="X34" s="1736" t="n">
        <v>194.102109152896</v>
      </c>
      <c r="Y34" s="76">
        <f>X34/AY34-1</f>
        <v/>
      </c>
      <c r="Z34" s="1736" t="n">
        <v>219.25917003417</v>
      </c>
      <c r="AA34" s="76">
        <f>Z34/BA34-1</f>
        <v/>
      </c>
      <c r="AB34" s="1736" t="n">
        <v>244.659949495614</v>
      </c>
      <c r="AC34" s="76">
        <f>AB34/BC34-1</f>
        <v/>
      </c>
      <c r="AD34" s="1736" t="n">
        <v>247.303528110346</v>
      </c>
      <c r="AE34" s="76">
        <f>AD34/BE34-1</f>
        <v/>
      </c>
      <c r="AF34" s="1736" t="n">
        <v>270.142023411678</v>
      </c>
      <c r="AG34" s="76">
        <f>AF34/BG34-1</f>
        <v/>
      </c>
      <c r="AH34" s="1736" t="n">
        <v>302.189022857249</v>
      </c>
      <c r="AI34" s="76">
        <f>AH34/BI34-1</f>
        <v/>
      </c>
      <c r="AJ34" s="1736" t="n">
        <v>272.55032977415</v>
      </c>
      <c r="AK34" s="76">
        <f>AJ34/BK34-1</f>
        <v/>
      </c>
      <c r="AL34" s="1736" t="n">
        <v>535.068122896931</v>
      </c>
      <c r="AM34" s="76">
        <f>AL34/BM34-1</f>
        <v/>
      </c>
      <c r="AN34" s="1736" t="n">
        <v>608.568452825275</v>
      </c>
      <c r="AO34" s="76">
        <f>AN34/BO34-1</f>
        <v/>
      </c>
      <c r="AP34" s="1736" t="n">
        <v>571.328170450596</v>
      </c>
      <c r="AQ34" s="76">
        <f>AP34/BQ34-1</f>
        <v/>
      </c>
      <c r="AR34" s="1736">
        <f>T34+V34+X34+Z34+AB34+AD34+AF34+AH34+AJ34+AL34+AN34+AP34</f>
      </c>
      <c r="AS34" s="76">
        <f>AR34/SUM(AU34,AW34,AY34,BA34,BC34,BE34,BG34,BI34,BK34,BM34,BO34,BQ34)-1</f>
        <v/>
      </c>
      <c r="AT34" s="76" t="n"/>
      <c r="AU34" s="1736" t="n">
        <v>238.852925478301</v>
      </c>
      <c r="AV34" s="76" t="n"/>
      <c r="AW34" s="1736" t="n">
        <v>160.072938295369</v>
      </c>
      <c r="AX34" s="76" t="n"/>
      <c r="AY34" s="1736" t="n">
        <v>205.384465816052</v>
      </c>
      <c r="AZ34" s="76" t="n"/>
      <c r="BA34" s="1736" t="n">
        <v>223.772592228346</v>
      </c>
      <c r="BB34" s="76" t="n"/>
      <c r="BC34" s="1736" t="n">
        <v>218.97825185826</v>
      </c>
      <c r="BD34" s="76" t="n"/>
      <c r="BE34" s="1736" t="n">
        <v>245.886704878667</v>
      </c>
      <c r="BF34" s="76" t="n"/>
      <c r="BG34" s="1736" t="n">
        <v>282.490077555003</v>
      </c>
      <c r="BH34" s="76" t="n"/>
      <c r="BI34" s="1736" t="n">
        <v>327.9671145269</v>
      </c>
      <c r="BJ34" s="76" t="n"/>
      <c r="BK34" s="1736" t="n">
        <v>288.565573831792</v>
      </c>
      <c r="BL34" s="76" t="n"/>
      <c r="BM34" s="1736" t="n">
        <v>309.128615323799</v>
      </c>
      <c r="BN34" s="76" t="n"/>
      <c r="BO34" s="1736" t="n">
        <v>325.649395259791</v>
      </c>
      <c r="BP34" s="76" t="n"/>
      <c r="BQ34" s="1736" t="n">
        <v>380.976795757359</v>
      </c>
      <c r="BR34" s="76" t="n"/>
      <c r="BS34" s="1736">
        <f>AU34+AW34+AY34+BA34+BC34+BE34+BG34+BI34+BK34+BM34+BO34+BQ34</f>
        <v/>
      </c>
      <c r="BT34" s="76" t="n"/>
      <c r="BU34" s="1754" t="n"/>
      <c r="BV34" s="1652" t="n"/>
      <c r="BW34" s="1652" t="n"/>
      <c r="BX34" s="1652" t="n"/>
      <c r="BY34" s="1652" t="n"/>
      <c r="BZ34" s="1652" t="n"/>
      <c r="CA34" s="1652" t="n"/>
      <c r="CB34" s="1652" t="n"/>
      <c r="CC34" s="1652" t="n"/>
      <c r="CD34" s="1652" t="n"/>
      <c r="CE34" s="1652" t="n"/>
      <c r="CF34" s="1652" t="n"/>
      <c r="CG34" s="1652" t="n"/>
      <c r="CH34" s="1341" t="n"/>
    </row>
    <row r="35" ht="28.8" customHeight="1" s="21">
      <c r="A35" s="1977" t="n"/>
      <c r="B35" s="1337" t="inlineStr">
        <is>
          <t>其中城市内客运量（万人次）</t>
        </is>
      </c>
      <c r="C35" s="1736" t="n">
        <v>117.815440896573</v>
      </c>
      <c r="D35" s="76">
        <f>C35/T35-1</f>
        <v/>
      </c>
      <c r="E35" s="1736" t="n">
        <v>107.319643513771</v>
      </c>
      <c r="F35" s="76">
        <f>E35/V35-1</f>
        <v/>
      </c>
      <c r="G35" s="1736" t="n">
        <v>118.256302868706</v>
      </c>
      <c r="H35" s="76">
        <f>G35/X35-1</f>
        <v/>
      </c>
      <c r="I35" s="1736" t="n">
        <v>119.354184445751</v>
      </c>
      <c r="J35" s="76">
        <f>I35/Z35-1</f>
        <v/>
      </c>
      <c r="K35" s="2468" t="n">
        <v>127.29488957963</v>
      </c>
      <c r="L35" s="76">
        <f>K35/AB35-1</f>
      </c>
      <c r="M35" s="2469" t="n">
        <v>123.933400464734</v>
      </c>
      <c r="N35" s="76">
        <f>M35/AD35-1</f>
      </c>
      <c r="O35" s="2470" t="n">
        <v>134.779360187212</v>
      </c>
      <c r="P35" s="76">
        <f>O35/AF35-1</f>
      </c>
      <c r="Q35" s="1736">
        <f>C35+E35+G35+I35+K35+M35+O35</f>
      </c>
      <c r="R35" s="76">
        <f>Q35/SUM(T35+V35+X35+Z35+AB35+AD35+AF35)-1</f>
      </c>
      <c r="S35" s="1736">
        <f>T35+V35+X35+Z35+AB35+AD35</f>
        <v/>
      </c>
      <c r="T35" s="1736" t="n">
        <v>37.2051250860095</v>
      </c>
      <c r="U35" s="76">
        <f>T35/AU35-1</f>
        <v/>
      </c>
      <c r="V35" s="1736" t="n">
        <v>35.9050259352022</v>
      </c>
      <c r="W35" s="76">
        <f>V35/AW35-1</f>
        <v/>
      </c>
      <c r="X35" s="1736" t="n">
        <v>41.4966744677929</v>
      </c>
      <c r="Y35" s="76">
        <f>X35/AY35-1</f>
        <v/>
      </c>
      <c r="Z35" s="1736" t="n">
        <v>46.2166555214681</v>
      </c>
      <c r="AA35" s="76">
        <f>Z35/BA35-1</f>
        <v/>
      </c>
      <c r="AB35" s="1736" t="n">
        <v>52.9027712395929</v>
      </c>
      <c r="AC35" s="76">
        <f>AB35/BC35-1</f>
        <v/>
      </c>
      <c r="AD35" s="1736" t="n">
        <v>54.6152414587933</v>
      </c>
      <c r="AE35" s="76">
        <f>AD35/BE35-1</f>
        <v/>
      </c>
      <c r="AF35" s="1736" t="n">
        <v>57.5445748343903</v>
      </c>
      <c r="AG35" s="76">
        <f>AF35/BG35-1</f>
        <v/>
      </c>
      <c r="AH35" s="1736" t="n">
        <v>63.4320678750227</v>
      </c>
      <c r="AI35" s="76">
        <f>AH35/BI35-1</f>
        <v/>
      </c>
      <c r="AJ35" s="1736" t="n">
        <v>57.3756023368098</v>
      </c>
      <c r="AK35" s="76">
        <f>AJ35/BK35-1</f>
        <v/>
      </c>
      <c r="AL35" s="1736" t="n">
        <v>113.591927638346</v>
      </c>
      <c r="AM35" s="76">
        <f>AL35/BM35-1</f>
        <v/>
      </c>
      <c r="AN35" s="1736" t="n">
        <v>129.369012719842</v>
      </c>
      <c r="AO35" s="76">
        <f>AN35/BO35-1</f>
        <v/>
      </c>
      <c r="AP35" s="1736" t="n">
        <v>119.64947571914</v>
      </c>
      <c r="AQ35" s="76">
        <f>AP35/BQ35-1</f>
        <v/>
      </c>
      <c r="AR35" s="1736">
        <f>T35+V35+X35+Z35+AB35+AD35+AF35+AH35+AJ35+AL35+AN35+AP35</f>
      </c>
      <c r="AS35" s="76">
        <f>AR35/SUM(AU35,AW35,AY35,BA35,BC35,BE35,BG35,BI35,BK35,BM35,BO35,BQ35)-1</f>
        <v/>
      </c>
      <c r="AT35" s="76" t="n"/>
      <c r="AU35" s="1736" t="n">
        <v>54.3873450626221</v>
      </c>
      <c r="AV35" s="76" t="n"/>
      <c r="AW35" s="1736" t="n">
        <v>35.8558322593328</v>
      </c>
      <c r="AX35" s="76" t="n"/>
      <c r="AY35" s="1736" t="n">
        <v>45.9560119754815</v>
      </c>
      <c r="AZ35" s="76" t="n"/>
      <c r="BA35" s="1736" t="n">
        <v>50.0804257687097</v>
      </c>
      <c r="BB35" s="76" t="n"/>
      <c r="BC35" s="1736" t="n">
        <v>48.8204437989797</v>
      </c>
      <c r="BD35" s="76" t="n"/>
      <c r="BE35" s="1736" t="n">
        <v>54.094434763488</v>
      </c>
      <c r="BF35" s="76" t="n"/>
      <c r="BG35" s="1736" t="n">
        <v>61.2917439344189</v>
      </c>
      <c r="BH35" s="76" t="n"/>
      <c r="BI35" s="1736" t="n">
        <v>71.3922958070727</v>
      </c>
      <c r="BJ35" s="76" t="n"/>
      <c r="BK35" s="1736" t="n">
        <v>62.6845457258393</v>
      </c>
      <c r="BL35" s="76" t="n"/>
      <c r="BM35" s="1736" t="n">
        <v>66.6888370078788</v>
      </c>
      <c r="BN35" s="76" t="n"/>
      <c r="BO35" s="1736" t="n">
        <v>70.49868804194629</v>
      </c>
      <c r="BP35" s="76" t="n"/>
      <c r="BQ35" s="1736" t="n">
        <v>81.2595080384564</v>
      </c>
      <c r="BR35" s="76" t="n"/>
      <c r="BS35" s="1736">
        <f>AU35+AW35+AY35+BA35+BC35+BE35+BG35+BI35+BK35+BM35+BO35+BQ35</f>
        <v/>
      </c>
      <c r="BT35" s="76" t="n"/>
      <c r="BU35" s="1754" t="n"/>
      <c r="BV35" s="1781" t="n"/>
      <c r="BW35" s="1781" t="n"/>
      <c r="BX35" s="1781" t="n"/>
      <c r="BY35" s="1781" t="n"/>
      <c r="BZ35" s="1781" t="n"/>
      <c r="CA35" s="1781" t="n"/>
      <c r="CB35" s="1781" t="n"/>
      <c r="CC35" s="1781" t="n"/>
      <c r="CD35" s="1781" t="n"/>
      <c r="CE35" s="1781" t="n"/>
      <c r="CF35" s="1781" t="n"/>
      <c r="CG35" s="1781" t="n"/>
      <c r="CH35" s="1341" t="n"/>
    </row>
    <row r="36" ht="28.8" customHeight="1" s="21">
      <c r="A36" s="1954" t="n"/>
      <c r="B36" s="1337" t="inlineStr">
        <is>
          <t>其中城市内旅客周转量  (万人公里)</t>
        </is>
      </c>
      <c r="C36" s="1736" t="n">
        <v>354.704268132854</v>
      </c>
      <c r="D36" s="76">
        <f>C36/T36-1</f>
        <v/>
      </c>
      <c r="E36" s="1736" t="n">
        <v>350.187100142946</v>
      </c>
      <c r="F36" s="76">
        <f>E36/V36-1</f>
        <v/>
      </c>
      <c r="G36" s="1736" t="n">
        <v>376.903214812601</v>
      </c>
      <c r="H36" s="76">
        <f>G36/X36-1</f>
        <v/>
      </c>
      <c r="I36" s="1736" t="n">
        <v>388.870182621842</v>
      </c>
      <c r="J36" s="76">
        <f>I36/Z36-1</f>
        <v/>
      </c>
      <c r="K36" s="2471" t="n">
        <v>419.60192363751</v>
      </c>
      <c r="L36" s="76">
        <f>K36/AB36-1</f>
      </c>
      <c r="M36" s="2472" t="n">
        <v>398.187628647174</v>
      </c>
      <c r="N36" s="76">
        <f>M36/AD36-1</f>
      </c>
      <c r="O36" s="2473" t="n">
        <v>430.112057428882</v>
      </c>
      <c r="P36" s="76">
        <f>O36/AF36-1</f>
      </c>
      <c r="Q36" s="1736">
        <f>C36+E36+G36+I36+K36+M36+O36</f>
      </c>
      <c r="R36" s="76">
        <f>Q36/SUM(T36+V36+X36+Z36+AB36+AD36+AF36)-1</f>
      </c>
      <c r="S36" s="1736">
        <f>T36+V36+X36+Z36+AB36+AD36</f>
        <v/>
      </c>
      <c r="T36" s="1736" t="n">
        <v>102.78962956671</v>
      </c>
      <c r="U36" s="76">
        <f>T36/AU36-1</f>
        <v/>
      </c>
      <c r="V36" s="1736" t="n">
        <v>94.922643390807</v>
      </c>
      <c r="W36" s="76">
        <f>V36/AW36-1</f>
        <v/>
      </c>
      <c r="X36" s="1736" t="n">
        <v>110.572929188178</v>
      </c>
      <c r="Y36" s="76">
        <f>X36/AY36-1</f>
        <v/>
      </c>
      <c r="Z36" s="1736" t="n">
        <v>127.186973498023</v>
      </c>
      <c r="AA36" s="76">
        <f>Z36/BA36-1</f>
        <v/>
      </c>
      <c r="AB36" s="1736" t="n">
        <v>144.373379530631</v>
      </c>
      <c r="AC36" s="76">
        <f>AB36/BC36-1</f>
        <v/>
      </c>
      <c r="AD36" s="1736" t="n">
        <v>152.536164668437</v>
      </c>
      <c r="AE36" s="76">
        <f>AD36/BE36-1</f>
        <v/>
      </c>
      <c r="AF36" s="1736" t="n">
        <v>158.919237185014</v>
      </c>
      <c r="AG36" s="76">
        <f>AF36/BG36-1</f>
        <v/>
      </c>
      <c r="AH36" s="1736" t="n">
        <v>181.886344494711</v>
      </c>
      <c r="AI36" s="76">
        <f>AH36/BI36-1</f>
        <v/>
      </c>
      <c r="AJ36" s="1736" t="n">
        <v>161.248627558952</v>
      </c>
      <c r="AK36" s="76">
        <f>AJ36/BK36-1</f>
        <v/>
      </c>
      <c r="AL36" s="1736" t="n">
        <v>350.394708144704</v>
      </c>
      <c r="AM36" s="76">
        <f>AL36/BM36-1</f>
        <v/>
      </c>
      <c r="AN36" s="1736" t="n">
        <v>402.164882723833</v>
      </c>
      <c r="AO36" s="76">
        <f>AN36/BO36-1</f>
        <v/>
      </c>
      <c r="AP36" s="1736" t="n">
        <v>380.160725255255</v>
      </c>
      <c r="AQ36" s="76">
        <f>AP36/BQ36-1</f>
        <v/>
      </c>
      <c r="AR36" s="1736">
        <f>T36+V36+X36+Z36+AB36+AD36+AF36+AH36+AJ36+AL36+AN36+AP36</f>
      </c>
      <c r="AS36" s="76">
        <f>AR36/SUM(AU36,AW36,AY36,BA36,BC36,BE36,BG36,BI36,BK36,BM36,BO36,BQ36)-1</f>
        <v/>
      </c>
      <c r="AT36" s="76" t="n"/>
      <c r="AU36" s="1736" t="n">
        <v>138.679135741326</v>
      </c>
      <c r="AV36" s="76" t="n"/>
      <c r="AW36" s="1736" t="n">
        <v>103.410216666067</v>
      </c>
      <c r="AX36" s="76" t="n"/>
      <c r="AY36" s="1736" t="n">
        <v>115.061079503594</v>
      </c>
      <c r="AZ36" s="76" t="n"/>
      <c r="BA36" s="1736" t="n">
        <v>125.839066962794</v>
      </c>
      <c r="BB36" s="76" t="n"/>
      <c r="BC36" s="1736" t="n">
        <v>122.860380356706</v>
      </c>
      <c r="BD36" s="76" t="n"/>
      <c r="BE36" s="1736" t="n">
        <v>160.158171031296</v>
      </c>
      <c r="BF36" s="76" t="n"/>
      <c r="BG36" s="1736" t="n">
        <v>184.317132162348</v>
      </c>
      <c r="BH36" s="76" t="n"/>
      <c r="BI36" s="1736" t="n">
        <v>232.423836737173</v>
      </c>
      <c r="BJ36" s="76" t="n"/>
      <c r="BK36" s="1736" t="n">
        <v>192.705931832253</v>
      </c>
      <c r="BL36" s="76" t="n"/>
      <c r="BM36" s="1736" t="n">
        <v>204.2935035262</v>
      </c>
      <c r="BN36" s="76" t="n"/>
      <c r="BO36" s="1736" t="n">
        <v>221.669181520981</v>
      </c>
      <c r="BP36" s="76" t="n"/>
      <c r="BQ36" s="1736" t="n">
        <v>270.774882792283</v>
      </c>
      <c r="BR36" s="76" t="n"/>
      <c r="BS36" s="1736">
        <f>AU36+AW36+AY36+BA36+BC36+BE36+BG36+BI36+BK36+BM36+BO36+BQ36</f>
        <v/>
      </c>
      <c r="BT36" s="76" t="n"/>
      <c r="BU36" s="1754" t="n"/>
      <c r="BV36" s="1781" t="n"/>
      <c r="BW36" s="1781" t="n"/>
      <c r="BX36" s="1781" t="n"/>
      <c r="BY36" s="1781" t="n"/>
      <c r="BZ36" s="1781" t="n"/>
      <c r="CA36" s="1781" t="n"/>
      <c r="CB36" s="1781" t="n"/>
      <c r="CC36" s="1781" t="n"/>
      <c r="CD36" s="1781" t="n"/>
      <c r="CE36" s="1781" t="n"/>
      <c r="CF36" s="1781" t="n"/>
      <c r="CG36" s="1781" t="n"/>
      <c r="CH36" s="1341" t="n"/>
    </row>
    <row r="37" ht="28.8" customHeight="1" s="21">
      <c r="A37" s="1618" t="inlineStr">
        <is>
          <t>孝感市</t>
        </is>
      </c>
      <c r="B37" s="1337" t="inlineStr">
        <is>
          <t>客运量         （万人次）</t>
        </is>
      </c>
      <c r="C37" s="1736" t="n">
        <v>159.264098050744</v>
      </c>
      <c r="D37" s="76">
        <f>C37/T37-1</f>
        <v/>
      </c>
      <c r="E37" s="1736" t="n">
        <v>128.86777073599</v>
      </c>
      <c r="F37" s="76">
        <f>E37/V37-1</f>
        <v/>
      </c>
      <c r="G37" s="1736" t="n">
        <v>168.359698016017</v>
      </c>
      <c r="H37" s="76">
        <f>G37/X37-1</f>
        <v/>
      </c>
      <c r="I37" s="1736" t="n">
        <v>173.83613399797</v>
      </c>
      <c r="J37" s="76">
        <f>I37/Z37-1</f>
        <v/>
      </c>
      <c r="K37" s="2474" t="n">
        <v>188.677777189326</v>
      </c>
      <c r="L37" s="76">
        <f>K37/AB37-1</f>
      </c>
      <c r="M37" s="2475" t="n">
        <v>183.673817341905</v>
      </c>
      <c r="N37" s="76">
        <f>M37/AD37-1</f>
      </c>
      <c r="O37" s="2476" t="n">
        <v>199.246164274607</v>
      </c>
      <c r="P37" s="76">
        <f>O37/AF37-1</f>
      </c>
      <c r="Q37" s="1736">
        <f>C37+E37+G37+I37+K37+M37+O37</f>
      </c>
      <c r="R37" s="76">
        <f>Q37/SUM(T37+V37+X37+Z37+AB37+AD37+AF37)-1</f>
      </c>
      <c r="S37" s="1736">
        <f>T37+V37+X37+Z37+AB37+AD37</f>
        <v/>
      </c>
      <c r="T37" s="1736" t="n">
        <v>53.1552100602015</v>
      </c>
      <c r="U37" s="76">
        <f>T37/AU37-1</f>
        <v/>
      </c>
      <c r="V37" s="1736" t="n">
        <v>51.6243705763343</v>
      </c>
      <c r="W37" s="76">
        <f>V37/AW37-1</f>
        <v/>
      </c>
      <c r="X37" s="1736" t="n">
        <v>60.0820600140975</v>
      </c>
      <c r="Y37" s="76">
        <f>X37/AY37-1</f>
        <v/>
      </c>
      <c r="Z37" s="1736" t="n">
        <v>68.2050452481122</v>
      </c>
      <c r="AA37" s="76">
        <f>Z37/BA37-1</f>
        <v/>
      </c>
      <c r="AB37" s="1736" t="n">
        <v>77.25902632949401</v>
      </c>
      <c r="AC37" s="76">
        <f>AB37/BC37-1</f>
        <v/>
      </c>
      <c r="AD37" s="1736" t="n">
        <v>78.4055716787185</v>
      </c>
      <c r="AE37" s="76">
        <f>AD37/BE37-1</f>
        <v/>
      </c>
      <c r="AF37" s="1736" t="n">
        <v>83.6085515930415</v>
      </c>
      <c r="AG37" s="76">
        <f>AF37/BG37-1</f>
        <v/>
      </c>
      <c r="AH37" s="1736" t="n">
        <v>88.6754630486858</v>
      </c>
      <c r="AI37" s="76">
        <f>AH37/BI37-1</f>
        <v/>
      </c>
      <c r="AJ37" s="1736" t="n">
        <v>80.9506784864106</v>
      </c>
      <c r="AK37" s="76">
        <f>AJ37/BK37-1</f>
        <v/>
      </c>
      <c r="AL37" s="1736" t="n">
        <v>141.05166032627</v>
      </c>
      <c r="AM37" s="76">
        <f>AL37/BM37-1</f>
        <v/>
      </c>
      <c r="AN37" s="1736" t="n">
        <v>145.213710285107</v>
      </c>
      <c r="AO37" s="76">
        <f>AN37/BO37-1</f>
        <v/>
      </c>
      <c r="AP37" s="1736" t="n">
        <v>155.16338653897</v>
      </c>
      <c r="AQ37" s="76">
        <f>AP37/BQ37-1</f>
        <v/>
      </c>
      <c r="AR37" s="1736">
        <f>T37+V37+X37+Z37+AB37+AD37+AF37+AH37+AJ37+AL37+AN37+AP37</f>
      </c>
      <c r="AS37" s="76">
        <f>AR37/SUM(AU37,AW37,AY37,BA37,BC37,BE37,BG37,BI37,BK37,BM37,BO37,BQ37)-1</f>
        <v/>
      </c>
      <c r="AT37" s="76" t="n"/>
      <c r="AU37" s="1736" t="n">
        <v>70.3272290972304</v>
      </c>
      <c r="AV37" s="76" t="n"/>
      <c r="AW37" s="1736" t="n">
        <v>48.5721409966972</v>
      </c>
      <c r="AX37" s="76" t="n"/>
      <c r="AY37" s="1736" t="n">
        <v>57.9265764643856</v>
      </c>
      <c r="AZ37" s="76" t="n"/>
      <c r="BA37" s="1736" t="n">
        <v>61.090652558645</v>
      </c>
      <c r="BB37" s="76" t="n"/>
      <c r="BC37" s="1736" t="n">
        <v>64.8410372700542</v>
      </c>
      <c r="BD37" s="76" t="n"/>
      <c r="BE37" s="1736" t="n">
        <v>66.7558151290812</v>
      </c>
      <c r="BF37" s="76" t="n"/>
      <c r="BG37" s="1736" t="n">
        <v>71.2409114894942</v>
      </c>
      <c r="BH37" s="76" t="n"/>
      <c r="BI37" s="1736" t="n">
        <v>69.61276511262071</v>
      </c>
      <c r="BJ37" s="76" t="n"/>
      <c r="BK37" s="1736" t="n">
        <v>76.97659380863951</v>
      </c>
      <c r="BL37" s="76" t="n"/>
      <c r="BM37" s="1736" t="n">
        <v>84.47724873894271</v>
      </c>
      <c r="BN37" s="76" t="n"/>
      <c r="BO37" s="1736" t="n">
        <v>81.1877298824045</v>
      </c>
      <c r="BP37" s="76" t="n"/>
      <c r="BQ37" s="1736" t="n">
        <v>91.46299443960601</v>
      </c>
      <c r="BR37" s="76" t="n"/>
      <c r="BS37" s="1736">
        <f>AU37+AW37+AY37+BA37+BC37+BE37+BG37+BI37+BK37+BM37+BO37+BQ37</f>
        <v/>
      </c>
      <c r="BT37" s="76" t="n"/>
      <c r="BU37" s="1754" t="n"/>
      <c r="BV37" s="1731" t="n"/>
      <c r="BW37" s="1731" t="n"/>
      <c r="BX37" s="1731" t="n"/>
      <c r="BY37" s="1731" t="n"/>
      <c r="BZ37" s="1731" t="n"/>
      <c r="CA37" s="1731" t="n"/>
      <c r="CB37" s="1731" t="n"/>
      <c r="CC37" s="1731" t="n"/>
      <c r="CD37" s="1731" t="n"/>
      <c r="CE37" s="1731" t="n"/>
      <c r="CF37" s="1731" t="n"/>
      <c r="CG37" s="1731" t="n"/>
      <c r="CH37" s="1341" t="n"/>
    </row>
    <row r="38" ht="28.8" customHeight="1" s="21">
      <c r="A38" s="1977" t="n"/>
      <c r="B38" s="1337" t="inlineStr">
        <is>
          <t>旅客周转量     （万人公里）</t>
        </is>
      </c>
      <c r="C38" s="1736" t="n">
        <v>747.650598958878</v>
      </c>
      <c r="D38" s="76">
        <f>C38/T38-1</f>
        <v/>
      </c>
      <c r="E38" s="1736" t="n">
        <v>619.242887184115</v>
      </c>
      <c r="F38" s="76">
        <f>E38/V38-1</f>
        <v/>
      </c>
      <c r="G38" s="1736" t="n">
        <v>800.277651078382</v>
      </c>
      <c r="H38" s="76">
        <f>G38/X38-1</f>
        <v/>
      </c>
      <c r="I38" s="1736" t="n">
        <v>833.423757205161</v>
      </c>
      <c r="J38" s="76">
        <f>I38/Z38-1</f>
        <v/>
      </c>
      <c r="K38" s="2477" t="n">
        <v>907.864434323177</v>
      </c>
      <c r="L38" s="76">
        <f>K38/AB38-1</f>
      </c>
      <c r="M38" s="2478" t="n">
        <v>877.566408633412</v>
      </c>
      <c r="N38" s="76">
        <f>M38/AD38-1</f>
      </c>
      <c r="O38" s="2479" t="n">
        <v>948.73795826098</v>
      </c>
      <c r="P38" s="76">
        <f>O38/AF38-1</f>
      </c>
      <c r="Q38" s="1736">
        <f>C38+E38+G38+I38+K38+M38+O38</f>
      </c>
      <c r="R38" s="76">
        <f>Q38/SUM(T38+V38+X38+Z38+AB38+AD38+AF38)-1</f>
      </c>
      <c r="S38" s="1736">
        <f>T38+V38+X38+Z38+AB38+AD38</f>
        <v/>
      </c>
      <c r="T38" s="1736" t="n">
        <v>248.542973200832</v>
      </c>
      <c r="U38" s="76">
        <f>T38/AU38-1</f>
        <v/>
      </c>
      <c r="V38" s="1736" t="n">
        <v>239.064677062027</v>
      </c>
      <c r="W38" s="76">
        <f>V38/AW38-1</f>
        <v/>
      </c>
      <c r="X38" s="1736" t="n">
        <v>279.380510394458</v>
      </c>
      <c r="Y38" s="76">
        <f>X38/AY38-1</f>
        <v/>
      </c>
      <c r="Z38" s="1736" t="n">
        <v>319.617290137526</v>
      </c>
      <c r="AA38" s="76">
        <f>Z38/BA38-1</f>
        <v/>
      </c>
      <c r="AB38" s="1736" t="n">
        <v>360.994406634577</v>
      </c>
      <c r="AC38" s="76">
        <f>AB38/BC38-1</f>
        <v/>
      </c>
      <c r="AD38" s="1736" t="n">
        <v>365.275994021954</v>
      </c>
      <c r="AE38" s="76">
        <f>AD38/BE38-1</f>
        <v/>
      </c>
      <c r="AF38" s="1736" t="n">
        <v>390.776443593886</v>
      </c>
      <c r="AG38" s="76">
        <f>AF38/BG38-1</f>
        <v/>
      </c>
      <c r="AH38" s="1736" t="n">
        <v>416.750408453521</v>
      </c>
      <c r="AI38" s="76">
        <f>AH38/BI38-1</f>
        <v/>
      </c>
      <c r="AJ38" s="1736" t="n">
        <v>377.360874584768</v>
      </c>
      <c r="AK38" s="76">
        <f>AJ38/BK38-1</f>
        <v/>
      </c>
      <c r="AL38" s="1736" t="n">
        <v>670.638472765724</v>
      </c>
      <c r="AM38" s="76">
        <f>AL38/BM38-1</f>
        <v/>
      </c>
      <c r="AN38" s="1736" t="n">
        <v>689.626154291268</v>
      </c>
      <c r="AO38" s="76">
        <f>AN38/BO38-1</f>
        <v/>
      </c>
      <c r="AP38" s="1736" t="n">
        <v>741.927546643684</v>
      </c>
      <c r="AQ38" s="76">
        <f>AP38/BQ38-1</f>
        <v/>
      </c>
      <c r="AR38" s="1736">
        <f>T38+V38+X38+Z38+AB38+AD38+AF38+AH38+AJ38+AL38+AN38+AP38</f>
      </c>
      <c r="AS38" s="76">
        <f>AR38/SUM(AU38,AW38,AY38,BA38,BC38,BE38,BG38,BI38,BK38,BM38,BO38,BQ38)-1</f>
        <v/>
      </c>
      <c r="AT38" s="76" t="n"/>
      <c r="AU38" s="1736" t="n">
        <v>320.525754884772</v>
      </c>
      <c r="AV38" s="76" t="n"/>
      <c r="AW38" s="1736" t="n">
        <v>224.872174964782</v>
      </c>
      <c r="AX38" s="76" t="n"/>
      <c r="AY38" s="1736" t="n">
        <v>261.171642649057</v>
      </c>
      <c r="AZ38" s="76" t="n"/>
      <c r="BA38" s="1736" t="n">
        <v>279.816850023451</v>
      </c>
      <c r="BB38" s="76" t="n"/>
      <c r="BC38" s="1736" t="n">
        <v>297.430861981252</v>
      </c>
      <c r="BD38" s="76" t="n"/>
      <c r="BE38" s="1736" t="n">
        <v>314.37589944301</v>
      </c>
      <c r="BF38" s="76" t="n"/>
      <c r="BG38" s="1736" t="n">
        <v>339.188498289083</v>
      </c>
      <c r="BH38" s="76" t="n"/>
      <c r="BI38" s="1736" t="n">
        <v>338.624378895455</v>
      </c>
      <c r="BJ38" s="76" t="n"/>
      <c r="BK38" s="1736" t="n">
        <v>367.765478140367</v>
      </c>
      <c r="BL38" s="76" t="n"/>
      <c r="BM38" s="1736" t="n">
        <v>404.296775484465</v>
      </c>
      <c r="BN38" s="76" t="n"/>
      <c r="BO38" s="1736" t="n">
        <v>391.393857788923</v>
      </c>
      <c r="BP38" s="76" t="n"/>
      <c r="BQ38" s="1736" t="n">
        <v>445.88783474905</v>
      </c>
      <c r="BR38" s="76" t="n"/>
      <c r="BS38" s="1736">
        <f>AU38+AW38+AY38+BA38+BC38+BE38+BG38+BI38+BK38+BM38+BO38+BQ38</f>
        <v/>
      </c>
      <c r="BT38" s="76" t="n"/>
      <c r="BU38" s="1754" t="n"/>
      <c r="BV38" s="1652" t="n"/>
      <c r="BW38" s="1652" t="n"/>
      <c r="BX38" s="1652" t="n"/>
      <c r="BY38" s="1652" t="n"/>
      <c r="BZ38" s="1652" t="n"/>
      <c r="CA38" s="1652" t="n"/>
      <c r="CB38" s="1652" t="n"/>
      <c r="CC38" s="1652" t="n"/>
      <c r="CD38" s="1652" t="n"/>
      <c r="CE38" s="1652" t="n"/>
      <c r="CF38" s="1652" t="n"/>
      <c r="CG38" s="1652" t="n"/>
      <c r="CH38" s="1341" t="n"/>
    </row>
    <row r="39" ht="28.8" customHeight="1" s="21">
      <c r="A39" s="1977" t="n"/>
      <c r="B39" s="1337" t="inlineStr">
        <is>
          <t>其中城市内客运量（万人次）</t>
        </is>
      </c>
      <c r="C39" s="1736" t="n">
        <v>127.147646099469</v>
      </c>
      <c r="D39" s="76">
        <f>C39/T39-1</f>
        <v/>
      </c>
      <c r="E39" s="1736" t="n">
        <v>103.854436080331</v>
      </c>
      <c r="F39" s="76">
        <f>E39/V39-1</f>
        <v/>
      </c>
      <c r="G39" s="1736" t="n">
        <v>135.680151644112</v>
      </c>
      <c r="H39" s="76">
        <f>G39/X39-1</f>
        <v/>
      </c>
      <c r="I39" s="1736" t="n">
        <v>141.818633029024</v>
      </c>
      <c r="J39" s="76">
        <f>I39/Z39-1</f>
        <v/>
      </c>
      <c r="K39" s="2480" t="n">
        <v>150.985766044168</v>
      </c>
      <c r="L39" s="76">
        <f>K39/AB39-1</f>
      </c>
      <c r="M39" s="2481" t="n">
        <v>144.856212664028</v>
      </c>
      <c r="N39" s="76">
        <f>M39/AD39-1</f>
      </c>
      <c r="O39" s="2482" t="n">
        <v>158.923177808734</v>
      </c>
      <c r="P39" s="76">
        <f>O39/AF39-1</f>
      </c>
      <c r="Q39" s="1736">
        <f>C39+E39+G39+I39+K39+M39+O39</f>
      </c>
      <c r="R39" s="76">
        <f>Q39/SUM(T39+V39+X39+Z39+AB39+AD39+AF39)-1</f>
      </c>
      <c r="S39" s="1736">
        <f>T39+V39+X39+Z39+AB39+AD39</f>
        <v/>
      </c>
      <c r="T39" s="1736" t="n">
        <v>42.9823441500205</v>
      </c>
      <c r="U39" s="76">
        <f>T39/AU39-1</f>
        <v/>
      </c>
      <c r="V39" s="1736" t="n">
        <v>40.7395174721605</v>
      </c>
      <c r="W39" s="76">
        <f>V39/AW39-1</f>
        <v/>
      </c>
      <c r="X39" s="1736" t="n">
        <v>47.1988265221692</v>
      </c>
      <c r="Y39" s="76">
        <f>X39/AY39-1</f>
        <v/>
      </c>
      <c r="Z39" s="1736" t="n">
        <v>53.2381639179291</v>
      </c>
      <c r="AA39" s="76">
        <f>Z39/BA39-1</f>
        <v/>
      </c>
      <c r="AB39" s="1736" t="n">
        <v>57.4069695818096</v>
      </c>
      <c r="AC39" s="76">
        <f>AB39/BC39-1</f>
        <v/>
      </c>
      <c r="AD39" s="1736" t="n">
        <v>60.0728991489813</v>
      </c>
      <c r="AE39" s="76">
        <f>AD39/BE39-1</f>
        <v/>
      </c>
      <c r="AF39" s="1736" t="n">
        <v>63.0003290537687</v>
      </c>
      <c r="AG39" s="76">
        <f>AF39/BG39-1</f>
        <v/>
      </c>
      <c r="AH39" s="1736" t="n">
        <v>66.6850864536212</v>
      </c>
      <c r="AI39" s="76">
        <f>AH39/BI39-1</f>
        <v/>
      </c>
      <c r="AJ39" s="1736" t="n">
        <v>60.4371121827535</v>
      </c>
      <c r="AK39" s="76">
        <f>AJ39/BK39-1</f>
        <v/>
      </c>
      <c r="AL39" s="1736" t="n">
        <v>108.53914167092</v>
      </c>
      <c r="AM39" s="76">
        <f>AL39/BM39-1</f>
        <v/>
      </c>
      <c r="AN39" s="1736" t="n">
        <v>111.873575627714</v>
      </c>
      <c r="AO39" s="76">
        <f>AN39/BO39-1</f>
        <v/>
      </c>
      <c r="AP39" s="1736" t="n">
        <v>118.927886737128</v>
      </c>
      <c r="AQ39" s="76">
        <f>AP39/BQ39-1</f>
        <v/>
      </c>
      <c r="AR39" s="1736">
        <f>T39+V39+X39+Z39+AB39+AD39+AF39+AH39+AJ39+AL39+AN39+AP39</f>
      </c>
      <c r="AS39" s="76">
        <f>AR39/SUM(AU39,AW39,AY39,BA39,BC39,BE39,BG39,BI39,BK39,BM39,BO39,BQ39)-1</f>
        <v/>
      </c>
      <c r="AT39" s="76" t="n"/>
      <c r="AU39" s="1736" t="n">
        <v>53.5189041137188</v>
      </c>
      <c r="AV39" s="76" t="n"/>
      <c r="AW39" s="1736" t="n">
        <v>38.6747990677524</v>
      </c>
      <c r="AX39" s="76" t="n"/>
      <c r="AY39" s="1736" t="n">
        <v>45.6743022879953</v>
      </c>
      <c r="AZ39" s="76" t="n"/>
      <c r="BA39" s="1736" t="n">
        <v>48.542931735768</v>
      </c>
      <c r="BB39" s="76" t="n"/>
      <c r="BC39" s="1736" t="n">
        <v>51.2416038163517</v>
      </c>
      <c r="BD39" s="76" t="n"/>
      <c r="BE39" s="1736" t="n">
        <v>54.9435031861956</v>
      </c>
      <c r="BF39" s="76" t="n"/>
      <c r="BG39" s="1736" t="n">
        <v>58.28608031692</v>
      </c>
      <c r="BH39" s="76" t="n"/>
      <c r="BI39" s="1736" t="n">
        <v>57.2313698263501</v>
      </c>
      <c r="BJ39" s="76" t="n"/>
      <c r="BK39" s="1736" t="n">
        <v>61.9315801127274</v>
      </c>
      <c r="BL39" s="76" t="n"/>
      <c r="BM39" s="1736" t="n">
        <v>68.9313765726919</v>
      </c>
      <c r="BN39" s="76" t="n"/>
      <c r="BO39" s="1736" t="n">
        <v>66.4124128690698</v>
      </c>
      <c r="BP39" s="76" t="n"/>
      <c r="BQ39" s="1736" t="n">
        <v>75.2814667176164</v>
      </c>
      <c r="BR39" s="76" t="n"/>
      <c r="BS39" s="1736">
        <f>AU39+AW39+AY39+BA39+BC39+BE39+BG39+BI39+BK39+BM39+BO39+BQ39</f>
        <v/>
      </c>
      <c r="BT39" s="76" t="n"/>
      <c r="BU39" s="1754" t="n"/>
      <c r="BV39" s="1781" t="n"/>
      <c r="BW39" s="1781" t="n"/>
      <c r="BX39" s="1781" t="n"/>
      <c r="BY39" s="1781" t="n"/>
      <c r="BZ39" s="1781" t="n"/>
      <c r="CA39" s="1781" t="n"/>
      <c r="CB39" s="1781" t="n"/>
      <c r="CC39" s="1781" t="n"/>
      <c r="CD39" s="1781" t="n"/>
      <c r="CE39" s="1781" t="n"/>
      <c r="CF39" s="1781" t="n"/>
      <c r="CG39" s="1781" t="n"/>
      <c r="CH39" s="1341" t="n"/>
    </row>
    <row r="40" ht="28.8" customHeight="1" s="21">
      <c r="A40" s="1954" t="n"/>
      <c r="B40" s="1337" t="inlineStr">
        <is>
          <t>其中城市内旅客周转量  (万人公里)</t>
        </is>
      </c>
      <c r="C40" s="1736" t="n">
        <v>325.380447160581</v>
      </c>
      <c r="D40" s="76">
        <f>C40/T40-1</f>
        <v/>
      </c>
      <c r="E40" s="1736" t="n">
        <v>288.048023871721</v>
      </c>
      <c r="F40" s="76">
        <f>E40/V40-1</f>
        <v/>
      </c>
      <c r="G40" s="1736" t="n">
        <v>367.570619792229</v>
      </c>
      <c r="H40" s="76">
        <f>G40/X40-1</f>
        <v/>
      </c>
      <c r="I40" s="1736" t="n">
        <v>392.752732416405</v>
      </c>
      <c r="J40" s="76">
        <f>I40/Z40-1</f>
        <v/>
      </c>
      <c r="K40" s="2483" t="n">
        <v>423.040000826009</v>
      </c>
      <c r="L40" s="76">
        <f>K40/AB40-1</f>
      </c>
      <c r="M40" s="2484" t="n">
        <v>395.599240070287</v>
      </c>
      <c r="N40" s="76">
        <f>M40/AD40-1</f>
      </c>
      <c r="O40" s="2485" t="n">
        <v>431.086470900875</v>
      </c>
      <c r="P40" s="76">
        <f>O40/AF40-1</f>
      </c>
      <c r="Q40" s="1736">
        <f>C40+E40+G40+I40+K40+M40+O40</f>
      </c>
      <c r="R40" s="76">
        <f>Q40/SUM(T40+V40+X40+Z40+AB40+AD40+AF40)-1</f>
      </c>
      <c r="S40" s="1736">
        <f>T40+V40+X40+Z40+AB40+AD40</f>
        <v/>
      </c>
      <c r="T40" s="1736" t="n">
        <v>100.93819976265</v>
      </c>
      <c r="U40" s="76">
        <f>T40/AU40-1</f>
        <v/>
      </c>
      <c r="V40" s="1736" t="n">
        <v>91.5481106048229</v>
      </c>
      <c r="W40" s="76">
        <f>V40/AW40-1</f>
        <v/>
      </c>
      <c r="X40" s="1736" t="n">
        <v>106.901955018679</v>
      </c>
      <c r="Y40" s="76">
        <f>X40/AY40-1</f>
        <v/>
      </c>
      <c r="Z40" s="1736" t="n">
        <v>124.533476879187</v>
      </c>
      <c r="AA40" s="76">
        <f>Z40/BA40-1</f>
        <v/>
      </c>
      <c r="AB40" s="1736" t="n">
        <v>133.165660531502</v>
      </c>
      <c r="AC40" s="76">
        <f>AB40/BC40-1</f>
        <v/>
      </c>
      <c r="AD40" s="1736" t="n">
        <v>142.612135058875</v>
      </c>
      <c r="AE40" s="76">
        <f>AD40/BE40-1</f>
        <v/>
      </c>
      <c r="AF40" s="1736" t="n">
        <v>147.888304410573</v>
      </c>
      <c r="AG40" s="76">
        <f>AF40/BG40-1</f>
        <v/>
      </c>
      <c r="AH40" s="1736" t="n">
        <v>162.531996222656</v>
      </c>
      <c r="AI40" s="76">
        <f>AH40/BI40-1</f>
        <v/>
      </c>
      <c r="AJ40" s="1736" t="n">
        <v>144.374801252704</v>
      </c>
      <c r="AK40" s="76">
        <f>AJ40/BK40-1</f>
        <v/>
      </c>
      <c r="AL40" s="1736" t="n">
        <v>284.587209759939</v>
      </c>
      <c r="AM40" s="76">
        <f>AL40/BM40-1</f>
        <v/>
      </c>
      <c r="AN40" s="1736" t="n">
        <v>295.610819815875</v>
      </c>
      <c r="AO40" s="76">
        <f>AN40/BO40-1</f>
        <v/>
      </c>
      <c r="AP40" s="1736" t="n">
        <v>321.18782546119</v>
      </c>
      <c r="AQ40" s="76">
        <f>AP40/BQ40-1</f>
        <v/>
      </c>
      <c r="AR40" s="1736">
        <f>T40+V40+X40+Z40+AB40+AD40+AF40+AH40+AJ40+AL40+AN40+AP40</f>
      </c>
      <c r="AS40" s="76">
        <f>AR40/SUM(AU40,AW40,AY40,BA40,BC40,BE40,BG40,BI40,BK40,BM40,BO40,BQ40)-1</f>
        <v/>
      </c>
      <c r="AT40" s="76" t="n"/>
      <c r="AU40" s="1736" t="n">
        <v>115.995036268135</v>
      </c>
      <c r="AV40" s="76" t="n"/>
      <c r="AW40" s="1736" t="n">
        <v>94.8092328148681</v>
      </c>
      <c r="AX40" s="76" t="n"/>
      <c r="AY40" s="1736" t="n">
        <v>97.20239324049579</v>
      </c>
      <c r="AZ40" s="76" t="n"/>
      <c r="BA40" s="1736" t="n">
        <v>103.679383151764</v>
      </c>
      <c r="BB40" s="76" t="n"/>
      <c r="BC40" s="1736" t="n">
        <v>109.61040249355</v>
      </c>
      <c r="BD40" s="76" t="n"/>
      <c r="BE40" s="1736" t="n">
        <v>138.271217103998</v>
      </c>
      <c r="BF40" s="76" t="n"/>
      <c r="BG40" s="1736" t="n">
        <v>148.98670045055</v>
      </c>
      <c r="BH40" s="76" t="n"/>
      <c r="BI40" s="1736" t="n">
        <v>158.373452561384</v>
      </c>
      <c r="BJ40" s="76" t="n"/>
      <c r="BK40" s="1736" t="n">
        <v>161.832478957653</v>
      </c>
      <c r="BL40" s="76" t="n"/>
      <c r="BM40" s="1736" t="n">
        <v>179.488773481941</v>
      </c>
      <c r="BN40" s="76" t="n"/>
      <c r="BO40" s="1736" t="n">
        <v>177.497592799837</v>
      </c>
      <c r="BP40" s="76" t="n"/>
      <c r="BQ40" s="1736" t="n">
        <v>213.226503533098</v>
      </c>
      <c r="BR40" s="76" t="n"/>
      <c r="BS40" s="1736">
        <f>AU40+AW40+AY40+BA40+BC40+BE40+BG40+BI40+BK40+BM40+BO40+BQ40</f>
        <v/>
      </c>
      <c r="BT40" s="76" t="n"/>
      <c r="BU40" s="1754" t="n"/>
      <c r="BV40" s="1781" t="n"/>
      <c r="BW40" s="1781" t="n"/>
      <c r="BX40" s="1781" t="n"/>
      <c r="BY40" s="1781" t="n"/>
      <c r="BZ40" s="1781" t="n"/>
      <c r="CA40" s="1781" t="n"/>
      <c r="CB40" s="1781" t="n"/>
      <c r="CC40" s="1781" t="n"/>
      <c r="CD40" s="1781" t="n"/>
      <c r="CE40" s="1781" t="n"/>
      <c r="CF40" s="1781" t="n"/>
      <c r="CG40" s="1781" t="n"/>
      <c r="CH40" s="1341" t="n"/>
    </row>
    <row r="41" ht="28.8" customHeight="1" s="21">
      <c r="A41" s="1618" t="inlineStr">
        <is>
          <t>荆州市</t>
        </is>
      </c>
      <c r="B41" s="1337" t="inlineStr">
        <is>
          <t>客运量         （万人次）</t>
        </is>
      </c>
      <c r="C41" s="1736" t="n">
        <v>177.960585876797</v>
      </c>
      <c r="D41" s="76">
        <f>C41/T41-1</f>
        <v/>
      </c>
      <c r="E41" s="1736" t="n">
        <v>185.916735792595</v>
      </c>
      <c r="F41" s="76">
        <f>E41/V41-1</f>
        <v/>
      </c>
      <c r="G41" s="1736" t="n">
        <v>218.998950110263</v>
      </c>
      <c r="H41" s="76">
        <f>G41/X41-1</f>
        <v/>
      </c>
      <c r="I41" s="1736" t="n">
        <v>218.211293950887</v>
      </c>
      <c r="J41" s="76">
        <f>I41/Z41-1</f>
        <v/>
      </c>
      <c r="K41" s="2486" t="n">
        <v>222.853705871439</v>
      </c>
      <c r="L41" s="76">
        <f>K41/AB41-1</f>
      </c>
      <c r="M41" s="2487" t="n">
        <v>234.260031939009</v>
      </c>
      <c r="N41" s="76">
        <f>M41/AD41-1</f>
      </c>
      <c r="O41" s="2488" t="n">
        <v>256.809917442156</v>
      </c>
      <c r="P41" s="76">
        <f>O41/AF41-1</f>
      </c>
      <c r="Q41" s="1736">
        <f>C41+E41+G41+I41+K41+M41+O41</f>
      </c>
      <c r="R41" s="76">
        <f>Q41/SUM(T41+V41+X41+Z41+AB41+AD41+AF41)-1</f>
      </c>
      <c r="S41" s="1736">
        <f>T41+V41+X41+Z41+AB41+AD41</f>
        <v/>
      </c>
      <c r="T41" s="1736" t="n">
        <v>61.1629078511049</v>
      </c>
      <c r="U41" s="76">
        <f>T41/AU41-1</f>
        <v/>
      </c>
      <c r="V41" s="1736" t="n">
        <v>95.8309800936006</v>
      </c>
      <c r="W41" s="76">
        <f>V41/AW41-1</f>
        <v/>
      </c>
      <c r="X41" s="1736" t="n">
        <v>103.485380751332</v>
      </c>
      <c r="Y41" s="76">
        <f>X41/AY41-1</f>
        <v/>
      </c>
      <c r="Z41" s="1736" t="n">
        <v>142.417145035232</v>
      </c>
      <c r="AA41" s="76">
        <f>Z41/BA41-1</f>
        <v/>
      </c>
      <c r="AB41" s="1736" t="n">
        <v>147.442814552035</v>
      </c>
      <c r="AC41" s="76">
        <f>AB41/BC41-1</f>
        <v/>
      </c>
      <c r="AD41" s="1736" t="n">
        <v>139.651700384334</v>
      </c>
      <c r="AE41" s="76">
        <f>AD41/BE41-1</f>
        <v/>
      </c>
      <c r="AF41" s="1736" t="n">
        <v>145.924909017666</v>
      </c>
      <c r="AG41" s="76">
        <f>AF41/BG41-1</f>
        <v/>
      </c>
      <c r="AH41" s="1736" t="n">
        <v>142.546747833903</v>
      </c>
      <c r="AI41" s="76">
        <f>AH41/BI41-1</f>
        <v/>
      </c>
      <c r="AJ41" s="1736" t="n">
        <v>128.90593767142</v>
      </c>
      <c r="AK41" s="76">
        <f>AJ41/BK41-1</f>
        <v/>
      </c>
      <c r="AL41" s="1736" t="n">
        <v>155.450535671742</v>
      </c>
      <c r="AM41" s="76">
        <f>AL41/BM41-1</f>
        <v/>
      </c>
      <c r="AN41" s="1736" t="n">
        <v>133.315139923297</v>
      </c>
      <c r="AO41" s="76">
        <f>AN41/BO41-1</f>
        <v/>
      </c>
      <c r="AP41" s="1736" t="n">
        <v>167.680020189211</v>
      </c>
      <c r="AQ41" s="76">
        <f>AP41/BQ41-1</f>
        <v/>
      </c>
      <c r="AR41" s="1736">
        <f>T41+V41+X41+Z41+AB41+AD41+AF41+AH41+AJ41+AL41+AN41+AP41</f>
      </c>
      <c r="AS41" s="76">
        <f>AR41/SUM(AU41,AW41,AY41,BA41,BC41,BE41,BG41,BI41,BK41,BM41,BO41,BQ41)-1</f>
        <v/>
      </c>
      <c r="AT41" s="76" t="n"/>
      <c r="AU41" s="1736" t="n">
        <v>97.1893363761239</v>
      </c>
      <c r="AV41" s="76" t="n"/>
      <c r="AW41" s="1736" t="n">
        <v>69.13486272001541</v>
      </c>
      <c r="AX41" s="76" t="n"/>
      <c r="AY41" s="1736" t="n">
        <v>87.6910146465315</v>
      </c>
      <c r="AZ41" s="76" t="n"/>
      <c r="BA41" s="1736" t="n">
        <v>92.5709195575209</v>
      </c>
      <c r="BB41" s="76" t="n"/>
      <c r="BC41" s="1736" t="n">
        <v>93.53788151525551</v>
      </c>
      <c r="BD41" s="76" t="n"/>
      <c r="BE41" s="1736" t="n">
        <v>111.621696883874</v>
      </c>
      <c r="BF41" s="76" t="n"/>
      <c r="BG41" s="1736" t="n">
        <v>119.392672273732</v>
      </c>
      <c r="BH41" s="76" t="n"/>
      <c r="BI41" s="1736" t="n">
        <v>123.381455089256</v>
      </c>
      <c r="BJ41" s="76" t="n"/>
      <c r="BK41" s="1736" t="n">
        <v>110.665557272673</v>
      </c>
      <c r="BL41" s="76" t="n"/>
      <c r="BM41" s="1736" t="n">
        <v>119.798623472839</v>
      </c>
      <c r="BN41" s="76" t="n"/>
      <c r="BO41" s="1736" t="n">
        <v>114.423693904763</v>
      </c>
      <c r="BP41" s="76" t="n"/>
      <c r="BQ41" s="1736" t="n">
        <v>128.529466795967</v>
      </c>
      <c r="BR41" s="76" t="n"/>
      <c r="BS41" s="1736">
        <f>AU41+AW41+AY41+BA41+BC41+BE41+BG41+BI41+BK41+BM41+BO41+BQ41</f>
        <v/>
      </c>
      <c r="BT41" s="76" t="n"/>
      <c r="BU41" s="1754" t="n"/>
      <c r="BV41" s="1659" t="n"/>
      <c r="BW41" s="1659" t="n"/>
      <c r="BX41" s="1659" t="n"/>
      <c r="BY41" s="1659" t="n"/>
      <c r="BZ41" s="1659" t="n"/>
      <c r="CA41" s="1659" t="n"/>
      <c r="CB41" s="1659" t="n"/>
      <c r="CC41" s="1659" t="n"/>
      <c r="CD41" s="1659" t="n"/>
      <c r="CE41" s="1659" t="n"/>
      <c r="CF41" s="1659" t="n"/>
      <c r="CG41" s="1659" t="n"/>
      <c r="CH41" s="1341" t="n"/>
    </row>
    <row r="42" ht="28.8" customHeight="1" s="21">
      <c r="A42" s="1977" t="n"/>
      <c r="B42" s="1337" t="inlineStr">
        <is>
          <t>旅客周转量     （万人公里）</t>
        </is>
      </c>
      <c r="C42" s="1736" t="n">
        <v>780.795949350907</v>
      </c>
      <c r="D42" s="76">
        <f>C42/T42-1</f>
        <v/>
      </c>
      <c r="E42" s="1736" t="n">
        <v>845.27292037029</v>
      </c>
      <c r="F42" s="76">
        <f>E42/V42-1</f>
        <v/>
      </c>
      <c r="G42" s="1736" t="n">
        <v>948.898109802916</v>
      </c>
      <c r="H42" s="76">
        <f>G42/X42-1</f>
        <v/>
      </c>
      <c r="I42" s="1736" t="n">
        <v>983.80394831681</v>
      </c>
      <c r="J42" s="76">
        <f>I42/Z42-1</f>
        <v/>
      </c>
      <c r="K42" s="2489" t="n">
        <v>1016.63179436058</v>
      </c>
      <c r="L42" s="76">
        <f>K42/AB42-1</f>
      </c>
      <c r="M42" s="2490" t="n">
        <v>1046.07750403384</v>
      </c>
      <c r="N42" s="76">
        <f>M42/AD42-1</f>
      </c>
      <c r="O42" s="2491" t="n">
        <v>1145.23263685913</v>
      </c>
      <c r="P42" s="76">
        <f>O42/AF42-1</f>
      </c>
      <c r="Q42" s="1736">
        <f>C42+E42+G42+I42+K42+M42+O42</f>
      </c>
      <c r="R42" s="76">
        <f>Q42/SUM(T42+V42+X42+Z42+AB42+AD42+AF42)-1</f>
      </c>
      <c r="S42" s="1736">
        <f>T42+V42+X42+Z42+AB42+AD42</f>
        <v/>
      </c>
      <c r="T42" s="1736" t="n">
        <v>274.985906470616</v>
      </c>
      <c r="U42" s="76">
        <f>T42/AU42-1</f>
        <v/>
      </c>
      <c r="V42" s="1736" t="n">
        <v>426.710404796171</v>
      </c>
      <c r="W42" s="76">
        <f>V42/AW42-1</f>
        <v/>
      </c>
      <c r="X42" s="1736" t="n">
        <v>462.697288282574</v>
      </c>
      <c r="Y42" s="76">
        <f>X42/AY42-1</f>
        <v/>
      </c>
      <c r="Z42" s="1736" t="n">
        <v>641.715751825669</v>
      </c>
      <c r="AA42" s="76">
        <f>Z42/BA42-1</f>
        <v/>
      </c>
      <c r="AB42" s="1736" t="n">
        <v>662.432323201773</v>
      </c>
      <c r="AC42" s="76">
        <f>AB42/BC42-1</f>
        <v/>
      </c>
      <c r="AD42" s="1736" t="n">
        <v>625.586105368943</v>
      </c>
      <c r="AE42" s="76">
        <f>AD42/BE42-1</f>
        <v/>
      </c>
      <c r="AF42" s="1736" t="n">
        <v>695.151770738623</v>
      </c>
      <c r="AG42" s="76">
        <f>AF42/BG42-1</f>
        <v/>
      </c>
      <c r="AH42" s="1736" t="n">
        <v>685.39064327425</v>
      </c>
      <c r="AI42" s="76">
        <f>AH42/BI42-1</f>
        <v/>
      </c>
      <c r="AJ42" s="1736" t="n">
        <v>584.731475575481</v>
      </c>
      <c r="AK42" s="76">
        <f>AJ42/BK42-1</f>
        <v/>
      </c>
      <c r="AL42" s="1736" t="n">
        <v>707.829214665007</v>
      </c>
      <c r="AM42" s="76">
        <f>AL42/BM42-1</f>
        <v/>
      </c>
      <c r="AN42" s="1736" t="n">
        <v>608.768588469204</v>
      </c>
      <c r="AO42" s="76">
        <f>AN42/BO42-1</f>
        <v/>
      </c>
      <c r="AP42" s="1736" t="n">
        <v>772.481248715832</v>
      </c>
      <c r="AQ42" s="76">
        <f>AP42/BQ42-1</f>
        <v/>
      </c>
      <c r="AR42" s="1736">
        <f>T42+V42+X42+Z42+AB42+AD42+AF42+AH42+AJ42+AL42+AN42+AP42</f>
      </c>
      <c r="AS42" s="76">
        <f>AR42/SUM(AU42,AW42,AY42,BA42,BC42,BE42,BG42,BI42,BK42,BM42,BO42,BQ42)-1</f>
        <v/>
      </c>
      <c r="AT42" s="76" t="n"/>
      <c r="AU42" s="1736" t="n">
        <v>425.916733059486</v>
      </c>
      <c r="AV42" s="76" t="n"/>
      <c r="AW42" s="1736" t="n">
        <v>307.760046482649</v>
      </c>
      <c r="AX42" s="76" t="n"/>
      <c r="AY42" s="1736" t="n">
        <v>380.163059903913</v>
      </c>
      <c r="AZ42" s="76" t="n"/>
      <c r="BA42" s="1736" t="n">
        <v>407.699649075638</v>
      </c>
      <c r="BB42" s="76" t="n"/>
      <c r="BC42" s="1736" t="n">
        <v>412.56299041098</v>
      </c>
      <c r="BD42" s="76" t="n"/>
      <c r="BE42" s="1736" t="n">
        <v>505.446766745934</v>
      </c>
      <c r="BF42" s="76" t="n"/>
      <c r="BG42" s="1736" t="n">
        <v>546.582827853871</v>
      </c>
      <c r="BH42" s="76" t="n"/>
      <c r="BI42" s="1736" t="n">
        <v>577.093104443071</v>
      </c>
      <c r="BJ42" s="76" t="n"/>
      <c r="BK42" s="1736" t="n">
        <v>508.383452513034</v>
      </c>
      <c r="BL42" s="76" t="n"/>
      <c r="BM42" s="1736" t="n">
        <v>551.288591131395</v>
      </c>
      <c r="BN42" s="76" t="n"/>
      <c r="BO42" s="1736" t="n">
        <v>530.403318200254</v>
      </c>
      <c r="BP42" s="76" t="n"/>
      <c r="BQ42" s="1736" t="n">
        <v>602.489627322886</v>
      </c>
      <c r="BR42" s="76" t="n"/>
      <c r="BS42" s="1736">
        <f>AU42+AW42+AY42+BA42+BC42+BE42+BG42+BI42+BK42+BM42+BO42+BQ42</f>
        <v/>
      </c>
      <c r="BT42" s="76" t="n"/>
      <c r="BU42" s="1754" t="n"/>
      <c r="BV42" s="1652" t="n"/>
      <c r="BW42" s="1652" t="n"/>
      <c r="BX42" s="1652" t="n"/>
      <c r="BY42" s="1652" t="n"/>
      <c r="BZ42" s="1652" t="n"/>
      <c r="CA42" s="1652" t="n"/>
      <c r="CB42" s="1652" t="n"/>
      <c r="CC42" s="1652" t="n"/>
      <c r="CD42" s="1652" t="n"/>
      <c r="CE42" s="1652" t="n"/>
      <c r="CF42" s="1652" t="n"/>
      <c r="CG42" s="1652" t="n"/>
      <c r="CH42" s="1341" t="n"/>
    </row>
    <row r="43" ht="28.8" customHeight="1" s="21">
      <c r="A43" s="1977" t="n"/>
      <c r="B43" s="1337" t="inlineStr">
        <is>
          <t>其中城市内客运量（万人次）</t>
        </is>
      </c>
      <c r="C43" s="1736" t="n">
        <v>144.547188336343</v>
      </c>
      <c r="D43" s="76">
        <f>C43/T43-1</f>
        <v/>
      </c>
      <c r="E43" s="1736" t="n">
        <v>152.260464713713</v>
      </c>
      <c r="F43" s="76">
        <f>E43/V43-1</f>
        <v/>
      </c>
      <c r="G43" s="1736" t="n">
        <v>182.519714291107</v>
      </c>
      <c r="H43" s="76">
        <f>G43/X43-1</f>
        <v/>
      </c>
      <c r="I43" s="1736" t="n">
        <v>182.861813843693</v>
      </c>
      <c r="J43" s="76">
        <f>I43/Z43-1</f>
        <v/>
      </c>
      <c r="K43" s="2492" t="n">
        <v>184.414373679325</v>
      </c>
      <c r="L43" s="76">
        <f>K43/AB43-1</f>
      </c>
      <c r="M43" s="2493" t="n">
        <v>192.837723162843</v>
      </c>
      <c r="N43" s="76">
        <f>M43/AD43-1</f>
      </c>
      <c r="O43" s="2494" t="n">
        <v>212.17481874449</v>
      </c>
      <c r="P43" s="76">
        <f>O43/AF43-1</f>
      </c>
      <c r="Q43" s="1736">
        <f>C43+E43+G43+I43+K43+M43+O43</f>
      </c>
      <c r="R43" s="76">
        <f>Q43/SUM(T43+V43+X43+Z43+AB43+AD43+AF43)-1</f>
      </c>
      <c r="S43" s="1736">
        <f>T43+V43+X43+Z43+AB43+AD43</f>
        <v/>
      </c>
      <c r="T43" s="1736" t="n">
        <v>59.3261406192214</v>
      </c>
      <c r="U43" s="76">
        <f>T43/AU43-1</f>
        <v/>
      </c>
      <c r="V43" s="1736" t="n">
        <v>91.08611232161989</v>
      </c>
      <c r="W43" s="76">
        <f>V43/AW43-1</f>
        <v/>
      </c>
      <c r="X43" s="1736" t="n">
        <v>97.5167237467203</v>
      </c>
      <c r="Y43" s="76">
        <f>X43/AY43-1</f>
        <v/>
      </c>
      <c r="Z43" s="1736" t="n">
        <v>133.346787306728</v>
      </c>
      <c r="AA43" s="76">
        <f>Z43/BA43-1</f>
        <v/>
      </c>
      <c r="AB43" s="1736" t="n">
        <v>139.474348505851</v>
      </c>
      <c r="AC43" s="76">
        <f>AB43/BC43-1</f>
        <v/>
      </c>
      <c r="AD43" s="1736" t="n">
        <v>133.334025519772</v>
      </c>
      <c r="AE43" s="76">
        <f>AD43/BE43-1</f>
        <v/>
      </c>
      <c r="AF43" s="1736" t="n">
        <v>120.975129894597</v>
      </c>
      <c r="AG43" s="76">
        <f>AF43/BG43-1</f>
        <v/>
      </c>
      <c r="AH43" s="1736" t="n">
        <v>109.181264737336</v>
      </c>
      <c r="AI43" s="76">
        <f>AH43/BI43-1</f>
        <v/>
      </c>
      <c r="AJ43" s="1736" t="n">
        <v>97.52248073576359</v>
      </c>
      <c r="AK43" s="76">
        <f>AJ43/BK43-1</f>
        <v/>
      </c>
      <c r="AL43" s="1736" t="n">
        <v>129.44178375195</v>
      </c>
      <c r="AM43" s="76">
        <f>AL43/BM43-1</f>
        <v/>
      </c>
      <c r="AN43" s="1736" t="n">
        <v>109.048043801366</v>
      </c>
      <c r="AO43" s="76">
        <f>AN43/BO43-1</f>
        <v/>
      </c>
      <c r="AP43" s="1736" t="n">
        <v>136.692986384012</v>
      </c>
      <c r="AQ43" s="76">
        <f>AP43/BQ43-1</f>
        <v/>
      </c>
      <c r="AR43" s="1736">
        <f>T43+V43+X43+Z43+AB43+AD43+AF43+AH43+AJ43+AL43+AN43+AP43</f>
      </c>
      <c r="AS43" s="76">
        <f>AR43/SUM(AU43,AW43,AY43,BA43,BC43,BE43,BG43,BI43,BK43,BM43,BO43,BQ43)-1</f>
        <v/>
      </c>
      <c r="AT43" s="76" t="n"/>
      <c r="AU43" s="1736" t="n">
        <v>93.2461292386601</v>
      </c>
      <c r="AV43" s="76" t="n"/>
      <c r="AW43" s="1736" t="n">
        <v>66.5424342066467</v>
      </c>
      <c r="AX43" s="76" t="n"/>
      <c r="AY43" s="1736" t="n">
        <v>83.41866713568</v>
      </c>
      <c r="AZ43" s="76" t="n"/>
      <c r="BA43" s="1736" t="n">
        <v>88.03170186474119</v>
      </c>
      <c r="BB43" s="76" t="n"/>
      <c r="BC43" s="1736" t="n">
        <v>88.4644027281626</v>
      </c>
      <c r="BD43" s="76" t="n"/>
      <c r="BE43" s="1736" t="n">
        <v>108.417964656787</v>
      </c>
      <c r="BF43" s="76" t="n"/>
      <c r="BG43" s="1736" t="n">
        <v>116.028997082434</v>
      </c>
      <c r="BH43" s="76" t="n"/>
      <c r="BI43" s="1736" t="n">
        <v>121.649748990325</v>
      </c>
      <c r="BJ43" s="76" t="n"/>
      <c r="BK43" s="1736" t="n">
        <v>107.539339911824</v>
      </c>
      <c r="BL43" s="76" t="n"/>
      <c r="BM43" s="1736" t="n">
        <v>116.390284456974</v>
      </c>
      <c r="BN43" s="76" t="n"/>
      <c r="BO43" s="1736" t="n">
        <v>111.585044895458</v>
      </c>
      <c r="BP43" s="76" t="n"/>
      <c r="BQ43" s="1736" t="n">
        <v>125.901667153618</v>
      </c>
      <c r="BR43" s="76" t="n"/>
      <c r="BS43" s="1736">
        <f>AU43+AW43+AY43+BA43+BC43+BE43+BG43+BI43+BK43+BM43+BO43+BQ43</f>
        <v/>
      </c>
      <c r="BT43" s="76" t="n"/>
      <c r="BU43" s="1754" t="n"/>
      <c r="BV43" s="1652" t="n"/>
      <c r="BW43" s="1652" t="n"/>
      <c r="BX43" s="1652" t="n"/>
      <c r="BY43" s="1652" t="n"/>
      <c r="BZ43" s="1652" t="n"/>
      <c r="CA43" s="1652" t="n"/>
      <c r="CB43" s="1652" t="n"/>
      <c r="CC43" s="1652" t="n"/>
      <c r="CD43" s="1652" t="n"/>
      <c r="CE43" s="1652" t="n"/>
      <c r="CF43" s="1652" t="n"/>
      <c r="CG43" s="1652" t="n"/>
      <c r="CH43" s="1341" t="n"/>
    </row>
    <row r="44" ht="28.8" customHeight="1" s="21">
      <c r="A44" s="1954" t="n"/>
      <c r="B44" s="1337" t="inlineStr">
        <is>
          <t>其中城市内旅客周转量  (万人公里)</t>
        </is>
      </c>
      <c r="C44" s="1736" t="n">
        <v>392.754401240148</v>
      </c>
      <c r="D44" s="76">
        <f>C44/T44-1</f>
        <v/>
      </c>
      <c r="E44" s="1736" t="n">
        <v>452.115572335836</v>
      </c>
      <c r="F44" s="76">
        <f>E44/V44-1</f>
        <v/>
      </c>
      <c r="G44" s="1736" t="n">
        <v>532.275429334412</v>
      </c>
      <c r="H44" s="76">
        <f>G44/X44-1</f>
        <v/>
      </c>
      <c r="I44" s="1736" t="n">
        <v>586.84883705636</v>
      </c>
      <c r="J44" s="76">
        <f>I44/Z44-1</f>
        <v/>
      </c>
      <c r="K44" s="2495" t="n">
        <v>598.766508261417</v>
      </c>
      <c r="L44" s="76">
        <f>K44/AB44-1</f>
      </c>
      <c r="M44" s="2496" t="n">
        <v>588.592870375518</v>
      </c>
      <c r="N44" s="76">
        <f>M44/AD44-1</f>
      </c>
      <c r="O44" s="2497" t="n">
        <v>651.707629115882</v>
      </c>
      <c r="P44" s="76">
        <f>O44/AF44-1</f>
      </c>
      <c r="Q44" s="1736">
        <f>C44+E44+G44+I44+K44+M44+O44</f>
      </c>
      <c r="R44" s="76">
        <f>Q44/SUM(T44+V44+X44+Z44+AB44+AD44+AF44)-1</f>
      </c>
      <c r="S44" s="1736">
        <f>T44+V44+X44+Z44+AB44+AD44</f>
        <v/>
      </c>
      <c r="T44" s="1736" t="n">
        <v>163.905161016793</v>
      </c>
      <c r="U44" s="76">
        <f>T44/AU44-1</f>
        <v/>
      </c>
      <c r="V44" s="1736" t="n">
        <v>240.805690361115</v>
      </c>
      <c r="W44" s="76">
        <f>V44/AW44-1</f>
        <v/>
      </c>
      <c r="X44" s="1736" t="n">
        <v>259.845154528661</v>
      </c>
      <c r="Y44" s="76">
        <f>X44/AY44-1</f>
        <v/>
      </c>
      <c r="Z44" s="1736" t="n">
        <v>366.966716043511</v>
      </c>
      <c r="AA44" s="76">
        <f>Z44/BA44-1</f>
        <v/>
      </c>
      <c r="AB44" s="1736" t="n">
        <v>380.630023338975</v>
      </c>
      <c r="AC44" s="76">
        <f>AB44/BC44-1</f>
        <v/>
      </c>
      <c r="AD44" s="1736" t="n">
        <v>372.391668137814</v>
      </c>
      <c r="AE44" s="76">
        <f>AD44/BE44-1</f>
        <v/>
      </c>
      <c r="AF44" s="1736" t="n">
        <v>334.093620754634</v>
      </c>
      <c r="AG44" s="76">
        <f>AF44/BG44-1</f>
        <v/>
      </c>
      <c r="AH44" s="1736" t="n">
        <v>313.068480906374</v>
      </c>
      <c r="AI44" s="76">
        <f>AH44/BI44-1</f>
        <v/>
      </c>
      <c r="AJ44" s="1736" t="n">
        <v>255.577342297989</v>
      </c>
      <c r="AK44" s="76">
        <f>AJ44/BK44-1</f>
        <v/>
      </c>
      <c r="AL44" s="1736" t="n">
        <v>354.366712687625</v>
      </c>
      <c r="AM44" s="76">
        <f>AL44/BM44-1</f>
        <v/>
      </c>
      <c r="AN44" s="1736" t="n">
        <v>309.33184618538</v>
      </c>
      <c r="AO44" s="76">
        <f>AN44/BO44-1</f>
        <v/>
      </c>
      <c r="AP44" s="1736" t="n">
        <v>402.825168688692</v>
      </c>
      <c r="AQ44" s="76">
        <f>AP44/BQ44-1</f>
        <v/>
      </c>
      <c r="AR44" s="1736">
        <f>T44+V44+X44+Z44+AB44+AD44+AF44+AH44+AJ44+AL44+AN44+AP44</f>
      </c>
      <c r="AS44" s="76">
        <f>AR44/SUM(AU44,AW44,AY44,BA44,BC44,BE44,BG44,BI44,BK44,BM44,BO44,BQ44)-1</f>
        <v/>
      </c>
      <c r="AT44" s="76" t="n"/>
      <c r="AU44" s="1736" t="n">
        <v>237.762895010819</v>
      </c>
      <c r="AV44" s="76" t="n"/>
      <c r="AW44" s="1736" t="n">
        <v>191.912085292784</v>
      </c>
      <c r="AX44" s="76" t="n"/>
      <c r="AY44" s="1736" t="n">
        <v>208.857154456814</v>
      </c>
      <c r="AZ44" s="76" t="n"/>
      <c r="BA44" s="1736" t="n">
        <v>221.200739725486</v>
      </c>
      <c r="BB44" s="76" t="n"/>
      <c r="BC44" s="1736" t="n">
        <v>222.627434768178</v>
      </c>
      <c r="BD44" s="76" t="n"/>
      <c r="BE44" s="1736" t="n">
        <v>320.994627308443</v>
      </c>
      <c r="BF44" s="76" t="n"/>
      <c r="BG44" s="1736" t="n">
        <v>348.923535489388</v>
      </c>
      <c r="BH44" s="76" t="n"/>
      <c r="BI44" s="1736" t="n">
        <v>396.041352625116</v>
      </c>
      <c r="BJ44" s="76" t="n"/>
      <c r="BK44" s="1736" t="n">
        <v>330.599328213539</v>
      </c>
      <c r="BL44" s="76" t="n"/>
      <c r="BM44" s="1736" t="n">
        <v>356.548112922064</v>
      </c>
      <c r="BN44" s="76" t="n"/>
      <c r="BO44" s="1736" t="n">
        <v>350.85710470585</v>
      </c>
      <c r="BP44" s="76" t="n"/>
      <c r="BQ44" s="1736" t="n">
        <v>419.53255674081</v>
      </c>
      <c r="BR44" s="76" t="n"/>
      <c r="BS44" s="1736">
        <f>AU44+AW44+AY44+BA44+BC44+BE44+BG44+BI44+BK44+BM44+BO44+BQ44</f>
        <v/>
      </c>
      <c r="BT44" s="76" t="n"/>
      <c r="BU44" s="1754" t="n"/>
      <c r="BV44" s="1652" t="n"/>
      <c r="BW44" s="1652" t="n"/>
      <c r="BX44" s="1652" t="n"/>
      <c r="BY44" s="1652" t="n"/>
      <c r="BZ44" s="1652" t="n"/>
      <c r="CA44" s="1652" t="n"/>
      <c r="CB44" s="1652" t="n"/>
      <c r="CC44" s="1652" t="n"/>
      <c r="CD44" s="1652" t="n"/>
      <c r="CE44" s="1652" t="n"/>
      <c r="CF44" s="1652" t="n"/>
      <c r="CG44" s="1652" t="n"/>
      <c r="CH44" s="1341" t="n"/>
    </row>
    <row r="45" ht="28.8" customHeight="1" s="21">
      <c r="A45" s="1618" t="inlineStr">
        <is>
          <t>黄冈市</t>
        </is>
      </c>
      <c r="B45" s="1337" t="inlineStr">
        <is>
          <t>客运量         （万人次）</t>
        </is>
      </c>
      <c r="C45" s="1736" t="n">
        <v>141.626283015408</v>
      </c>
      <c r="D45" s="76">
        <f>C45/T45-1</f>
        <v/>
      </c>
      <c r="E45" s="1736" t="n">
        <v>158.753345375567</v>
      </c>
      <c r="F45" s="76">
        <f>E45/V45-1</f>
        <v/>
      </c>
      <c r="G45" s="1736" t="n">
        <v>160.677518836719</v>
      </c>
      <c r="H45" s="76">
        <f>G45/X45-1</f>
        <v/>
      </c>
      <c r="I45" s="1736" t="n">
        <v>160.679757248665</v>
      </c>
      <c r="J45" s="76">
        <f>I45/Z45-1</f>
        <v/>
      </c>
      <c r="K45" s="2498" t="n">
        <v>169.337528686059</v>
      </c>
      <c r="L45" s="76">
        <f>K45/AB45-1</f>
      </c>
      <c r="M45" s="2499" t="n">
        <v>171.118960856776</v>
      </c>
      <c r="N45" s="76">
        <f>M45/AD45-1</f>
      </c>
      <c r="O45" s="2500" t="n">
        <v>183.744188195329</v>
      </c>
      <c r="P45" s="76">
        <f>O45/AF45-1</f>
      </c>
      <c r="Q45" s="1736">
        <f>C45+E45+G45+I45+K45+M45+O45</f>
      </c>
      <c r="R45" s="76">
        <f>Q45/SUM(T45+V45+X45+Z45+AB45+AD45+AF45)-1</f>
      </c>
      <c r="S45" s="1736">
        <f>T45+V45+X45+Z45+AB45+AD45</f>
        <v/>
      </c>
      <c r="T45" s="1736" t="n">
        <v>51.4174243158176</v>
      </c>
      <c r="U45" s="76">
        <f>T45/AU45-1</f>
        <v/>
      </c>
      <c r="V45" s="1736" t="n">
        <v>55.4717946287413</v>
      </c>
      <c r="W45" s="76">
        <f>V45/AW45-1</f>
        <v/>
      </c>
      <c r="X45" s="1736" t="n">
        <v>56.164062776053</v>
      </c>
      <c r="Y45" s="76">
        <f>X45/AY45-1</f>
        <v/>
      </c>
      <c r="Z45" s="1736" t="n">
        <v>66.9036018263221</v>
      </c>
      <c r="AA45" s="76">
        <f>Z45/BA45-1</f>
        <v/>
      </c>
      <c r="AB45" s="1736" t="n">
        <v>76.0563807867436</v>
      </c>
      <c r="AC45" s="76">
        <f>AB45/BC45-1</f>
        <v/>
      </c>
      <c r="AD45" s="1736" t="n">
        <v>83.68644718491559</v>
      </c>
      <c r="AE45" s="76">
        <f>AD45/BE45-1</f>
        <v/>
      </c>
      <c r="AF45" s="1736" t="n">
        <v>85.3077453742906</v>
      </c>
      <c r="AG45" s="76">
        <f>AF45/BG45-1</f>
        <v/>
      </c>
      <c r="AH45" s="1736" t="n">
        <v>90.8701398881559</v>
      </c>
      <c r="AI45" s="76">
        <f>AH45/BI45-1</f>
        <v/>
      </c>
      <c r="AJ45" s="1736" t="n">
        <v>79.5682578301045</v>
      </c>
      <c r="AK45" s="76">
        <f>AJ45/BK45-1</f>
        <v/>
      </c>
      <c r="AL45" s="1736" t="n">
        <v>99.9403404712655</v>
      </c>
      <c r="AM45" s="76">
        <f>AL45/BM45-1</f>
        <v/>
      </c>
      <c r="AN45" s="1736" t="n">
        <v>92.29835051586581</v>
      </c>
      <c r="AO45" s="76">
        <f>AN45/BO45-1</f>
        <v/>
      </c>
      <c r="AP45" s="1736" t="n">
        <v>112.942517986031</v>
      </c>
      <c r="AQ45" s="76">
        <f>AP45/BQ45-1</f>
        <v/>
      </c>
      <c r="AR45" s="1736">
        <f>T45+V45+X45+Z45+AB45+AD45+AF45+AH45+AJ45+AL45+AN45+AP45</f>
      </c>
      <c r="AS45" s="76">
        <f>AR45/SUM(AU45,AW45,AY45,BA45,BC45,BE45,BG45,BI45,BK45,BM45,BO45,BQ45)-1</f>
        <v/>
      </c>
      <c r="AT45" s="76" t="n"/>
      <c r="AU45" s="1736" t="n">
        <v>95.1099056857509</v>
      </c>
      <c r="AV45" s="76" t="n"/>
      <c r="AW45" s="1736" t="n">
        <v>86.96835839010861</v>
      </c>
      <c r="AX45" s="76" t="n"/>
      <c r="AY45" s="1736" t="n">
        <v>78.4986592733254</v>
      </c>
      <c r="AZ45" s="76" t="n"/>
      <c r="BA45" s="1736" t="n">
        <v>83.80557438983401</v>
      </c>
      <c r="BB45" s="76" t="n"/>
      <c r="BC45" s="1736" t="n">
        <v>82.5948726053339</v>
      </c>
      <c r="BD45" s="76" t="n"/>
      <c r="BE45" s="1736" t="n">
        <v>96.85744662818129</v>
      </c>
      <c r="BF45" s="76" t="n"/>
      <c r="BG45" s="1736" t="n">
        <v>98.1927494396967</v>
      </c>
      <c r="BH45" s="76" t="n"/>
      <c r="BI45" s="1736" t="n">
        <v>107.294515790548</v>
      </c>
      <c r="BJ45" s="76" t="n"/>
      <c r="BK45" s="1736" t="n">
        <v>96.6699946492224</v>
      </c>
      <c r="BL45" s="76" t="n"/>
      <c r="BM45" s="1736" t="n">
        <v>103.368884849093</v>
      </c>
      <c r="BN45" s="76" t="n"/>
      <c r="BO45" s="1736" t="n">
        <v>101.603197041151</v>
      </c>
      <c r="BP45" s="76" t="n"/>
      <c r="BQ45" s="1736" t="n">
        <v>121.412224275432</v>
      </c>
      <c r="BR45" s="76" t="n"/>
      <c r="BS45" s="1736">
        <f>AU45+AW45+AY45+BA45+BC45+BE45+BG45+BI45+BK45+BM45+BO45+BQ45</f>
        <v/>
      </c>
      <c r="BT45" s="76" t="n"/>
      <c r="BU45" s="1754" t="n"/>
      <c r="BV45" s="1731" t="n"/>
      <c r="BW45" s="1731" t="n"/>
      <c r="BX45" s="1731" t="n"/>
      <c r="BY45" s="1731" t="n"/>
      <c r="BZ45" s="1731" t="n"/>
      <c r="CA45" s="1731" t="n"/>
      <c r="CB45" s="1731" t="n"/>
      <c r="CC45" s="1731" t="n"/>
      <c r="CD45" s="1731" t="n"/>
      <c r="CE45" s="1731" t="n"/>
      <c r="CF45" s="1731" t="n"/>
      <c r="CG45" s="1731" t="n"/>
      <c r="CH45" s="1341" t="n"/>
    </row>
    <row r="46" ht="28.8" customHeight="1" s="21">
      <c r="A46" s="1977" t="n"/>
      <c r="B46" s="1337" t="inlineStr">
        <is>
          <t>旅客周转量     （万人公里）</t>
        </is>
      </c>
      <c r="C46" s="1736" t="n">
        <v>690.422717013001</v>
      </c>
      <c r="D46" s="76">
        <f>C46/T46-1</f>
        <v/>
      </c>
      <c r="E46" s="1736" t="n">
        <v>806.861406172074</v>
      </c>
      <c r="F46" s="76">
        <f>E46/V46-1</f>
        <v/>
      </c>
      <c r="G46" s="1736" t="n">
        <v>793.136768733874</v>
      </c>
      <c r="H46" s="76">
        <f>G46/X46-1</f>
        <v/>
      </c>
      <c r="I46" s="1736" t="n">
        <v>829.6055932253061</v>
      </c>
      <c r="J46" s="76">
        <f>I46/Z46-1</f>
        <v/>
      </c>
      <c r="K46" s="2501" t="n">
        <v>877.48187075082</v>
      </c>
      <c r="L46" s="76">
        <f>K46/AB46-1</f>
      </c>
      <c r="M46" s="2502" t="n">
        <v>880.472014264281</v>
      </c>
      <c r="N46" s="76">
        <f>M46/AD46-1</f>
      </c>
      <c r="O46" s="2503" t="n">
        <v>942.224953892857</v>
      </c>
      <c r="P46" s="76">
        <f>O46/AF46-1</f>
      </c>
      <c r="Q46" s="1736">
        <f>C46+E46+G46+I46+K46+M46+O46</f>
      </c>
      <c r="R46" s="76">
        <f>Q46/SUM(T46+V46+X46+Z46+AB46+AD46+AF46)-1</f>
      </c>
      <c r="S46" s="1736">
        <f>T46+V46+X46+Z46+AB46+AD46</f>
        <v/>
      </c>
      <c r="T46" s="1736" t="n">
        <v>286.651562817763</v>
      </c>
      <c r="U46" s="76">
        <f>T46/AU46-1</f>
        <v/>
      </c>
      <c r="V46" s="1736" t="n">
        <v>291.461722115993</v>
      </c>
      <c r="W46" s="76">
        <f>V46/AW46-1</f>
        <v/>
      </c>
      <c r="X46" s="1736" t="n">
        <v>291.295957494846</v>
      </c>
      <c r="Y46" s="76">
        <f>X46/AY46-1</f>
        <v/>
      </c>
      <c r="Z46" s="1736" t="n">
        <v>349.693784107488</v>
      </c>
      <c r="AA46" s="76">
        <f>Z46/BA46-1</f>
        <v/>
      </c>
      <c r="AB46" s="1736" t="n">
        <v>396.379830373332</v>
      </c>
      <c r="AC46" s="76">
        <f>AB46/BC46-1</f>
        <v/>
      </c>
      <c r="AD46" s="1736" t="n">
        <v>404.873873331255</v>
      </c>
      <c r="AE46" s="76">
        <f>AD46/BE46-1</f>
        <v/>
      </c>
      <c r="AF46" s="1736" t="n">
        <v>391.050614480625</v>
      </c>
      <c r="AG46" s="76">
        <f>AF46/BG46-1</f>
        <v/>
      </c>
      <c r="AH46" s="1736" t="n">
        <v>427.064788980301</v>
      </c>
      <c r="AI46" s="76">
        <f>AH46/BI46-1</f>
        <v/>
      </c>
      <c r="AJ46" s="1736" t="n">
        <v>370.916562101393</v>
      </c>
      <c r="AK46" s="76">
        <f>AJ46/BK46-1</f>
        <v/>
      </c>
      <c r="AL46" s="1736" t="n">
        <v>493.448124159218</v>
      </c>
      <c r="AM46" s="76">
        <f>AL46/BM46-1</f>
        <v/>
      </c>
      <c r="AN46" s="1736" t="n">
        <v>438.328835402068</v>
      </c>
      <c r="AO46" s="76">
        <f>AN46/BO46-1</f>
        <v/>
      </c>
      <c r="AP46" s="1736" t="n">
        <v>571.20113009008</v>
      </c>
      <c r="AQ46" s="76">
        <f>AP46/BQ46-1</f>
        <v/>
      </c>
      <c r="AR46" s="1736">
        <f>T46+V46+X46+Z46+AB46+AD46+AF46+AH46+AJ46+AL46+AN46+AP46</f>
      </c>
      <c r="AS46" s="76">
        <f>AR46/SUM(AU46,AW46,AY46,BA46,BC46,BE46,BG46,BI46,BK46,BM46,BO46,BQ46)-1</f>
        <v/>
      </c>
      <c r="AT46" s="76" t="n"/>
      <c r="AU46" s="1736" t="n">
        <v>500.164752493021</v>
      </c>
      <c r="AV46" s="76" t="n"/>
      <c r="AW46" s="1736" t="n">
        <v>464.576943688537</v>
      </c>
      <c r="AX46" s="76" t="n"/>
      <c r="AY46" s="1736" t="n">
        <v>360.730549939136</v>
      </c>
      <c r="AZ46" s="76" t="n"/>
      <c r="BA46" s="1736" t="n">
        <v>391.24115476645</v>
      </c>
      <c r="BB46" s="76" t="n"/>
      <c r="BC46" s="1736" t="n">
        <v>386.155024120999</v>
      </c>
      <c r="BD46" s="76" t="n"/>
      <c r="BE46" s="1736" t="n">
        <v>464.906569925002</v>
      </c>
      <c r="BF46" s="76" t="n"/>
      <c r="BG46" s="1736" t="n">
        <v>467.510178196393</v>
      </c>
      <c r="BH46" s="76" t="n"/>
      <c r="BI46" s="1736" t="n">
        <v>524.934608041094</v>
      </c>
      <c r="BJ46" s="76" t="n"/>
      <c r="BK46" s="1736" t="n">
        <v>464.517745902634</v>
      </c>
      <c r="BL46" s="76" t="n"/>
      <c r="BM46" s="1736" t="n">
        <v>504.223256978344</v>
      </c>
      <c r="BN46" s="76" t="n"/>
      <c r="BO46" s="1736" t="n">
        <v>508.652750949063</v>
      </c>
      <c r="BP46" s="76" t="n"/>
      <c r="BQ46" s="1736" t="n">
        <v>614.657293662084</v>
      </c>
      <c r="BR46" s="76" t="n"/>
      <c r="BS46" s="1736">
        <f>AU46+AW46+AY46+BA46+BC46+BE46+BG46+BI46+BK46+BM46+BO46+BQ46</f>
        <v/>
      </c>
      <c r="BT46" s="76" t="n"/>
      <c r="BU46" s="1754" t="n"/>
      <c r="BV46" s="1652" t="n"/>
      <c r="BW46" s="1652" t="n"/>
      <c r="BX46" s="1652" t="n"/>
      <c r="BY46" s="1652" t="n"/>
      <c r="BZ46" s="1652" t="n"/>
      <c r="CA46" s="1652" t="n"/>
      <c r="CB46" s="1652" t="n"/>
      <c r="CC46" s="1652" t="n"/>
      <c r="CD46" s="1652" t="n"/>
      <c r="CE46" s="1652" t="n"/>
      <c r="CF46" s="1652" t="n"/>
      <c r="CG46" s="1652" t="n"/>
      <c r="CH46" s="1341" t="n"/>
    </row>
    <row r="47" ht="28.8" customHeight="1" s="21">
      <c r="A47" s="1977" t="n"/>
      <c r="B47" s="1337" t="inlineStr">
        <is>
          <t>其中城市内客运量（万人次）</t>
        </is>
      </c>
      <c r="C47" s="1736" t="n">
        <v>124.323342960254</v>
      </c>
      <c r="D47" s="76">
        <f>C47/T47-1</f>
        <v/>
      </c>
      <c r="E47" s="1736" t="n">
        <v>140.891982883712</v>
      </c>
      <c r="F47" s="76">
        <f>E47/V47-1</f>
        <v/>
      </c>
      <c r="G47" s="1736" t="n">
        <v>141.968848753193</v>
      </c>
      <c r="H47" s="76">
        <f>G47/X47-1</f>
        <v/>
      </c>
      <c r="I47" s="1736" t="n">
        <v>142.395502620252</v>
      </c>
      <c r="J47" s="76">
        <f>I47/Z47-1</f>
        <v/>
      </c>
      <c r="K47" s="2504" t="n">
        <v>148.922870172992</v>
      </c>
      <c r="L47" s="76">
        <f>K47/AB47-1</f>
      </c>
      <c r="M47" s="2505" t="n">
        <v>149.784476951394</v>
      </c>
      <c r="N47" s="76">
        <f>M47/AD47-1</f>
      </c>
      <c r="O47" s="2506" t="n">
        <v>160.601153213417</v>
      </c>
      <c r="P47" s="76">
        <f>O47/AF47-1</f>
      </c>
      <c r="Q47" s="1736">
        <f>C47+E47+G47+I47+K47+M47+O47</f>
      </c>
      <c r="R47" s="76">
        <f>Q47/SUM(T47+V47+X47+Z47+AB47+AD47+AF47)-1</f>
      </c>
      <c r="S47" s="1736">
        <f>T47+V47+X47+Z47+AB47+AD47</f>
        <v/>
      </c>
      <c r="T47" s="1736" t="n">
        <v>48.0227902564167</v>
      </c>
      <c r="U47" s="76">
        <f>T47/AU47-1</f>
        <v/>
      </c>
      <c r="V47" s="1736" t="n">
        <v>50.769445597725</v>
      </c>
      <c r="W47" s="76">
        <f>V47/AW47-1</f>
        <v/>
      </c>
      <c r="X47" s="1736" t="n">
        <v>50.960973629339</v>
      </c>
      <c r="Y47" s="76">
        <f>X47/AY47-1</f>
        <v/>
      </c>
      <c r="Z47" s="1736" t="n">
        <v>60.3182705744045</v>
      </c>
      <c r="AA47" s="76">
        <f>Z47/BA47-1</f>
        <v/>
      </c>
      <c r="AB47" s="1736" t="n">
        <v>70.00145419929279</v>
      </c>
      <c r="AC47" s="76">
        <f>AB47/BC47-1</f>
        <v/>
      </c>
      <c r="AD47" s="1736" t="n">
        <v>77.73691241929519</v>
      </c>
      <c r="AE47" s="76">
        <f>AD47/BE47-1</f>
        <v/>
      </c>
      <c r="AF47" s="1736" t="n">
        <v>73.69383000241049</v>
      </c>
      <c r="AG47" s="76">
        <f>AF47/BG47-1</f>
        <v/>
      </c>
      <c r="AH47" s="1736" t="n">
        <v>78.05676064850419</v>
      </c>
      <c r="AI47" s="76">
        <f>AH47/BI47-1</f>
        <v/>
      </c>
      <c r="AJ47" s="1736" t="n">
        <v>67.89484749643221</v>
      </c>
      <c r="AK47" s="76">
        <f>AJ47/BK47-1</f>
        <v/>
      </c>
      <c r="AL47" s="1736" t="n">
        <v>83.9527377127735</v>
      </c>
      <c r="AM47" s="76">
        <f>AL47/BM47-1</f>
        <v/>
      </c>
      <c r="AN47" s="1736" t="n">
        <v>81.8152508343407</v>
      </c>
      <c r="AO47" s="76">
        <f>AN47/BO47-1</f>
        <v/>
      </c>
      <c r="AP47" s="1736" t="n">
        <v>100.412442534522</v>
      </c>
      <c r="AQ47" s="76">
        <f>AP47/BQ47-1</f>
        <v/>
      </c>
      <c r="AR47" s="1736">
        <f>T47+V47+X47+Z47+AB47+AD47+AF47+AH47+AJ47+AL47+AN47+AP47</f>
      </c>
      <c r="AS47" s="76">
        <f>AR47/SUM(AU47,AW47,AY47,BA47,BC47,BE47,BG47,BI47,BK47,BM47,BO47,BQ47)-1</f>
        <v/>
      </c>
      <c r="AT47" s="76" t="n"/>
      <c r="AU47" s="1736" t="n">
        <v>88.7814540671647</v>
      </c>
      <c r="AV47" s="76" t="n"/>
      <c r="AW47" s="1736" t="n">
        <v>82.5277990142214</v>
      </c>
      <c r="AX47" s="76" t="n"/>
      <c r="AY47" s="1736" t="n">
        <v>72.6517665299196</v>
      </c>
      <c r="AZ47" s="76" t="n"/>
      <c r="BA47" s="1736" t="n">
        <v>77.5431630931579</v>
      </c>
      <c r="BB47" s="76" t="n"/>
      <c r="BC47" s="1736" t="n">
        <v>75.99578532387569</v>
      </c>
      <c r="BD47" s="76" t="n"/>
      <c r="BE47" s="1736" t="n">
        <v>91.52939191643659</v>
      </c>
      <c r="BF47" s="76" t="n"/>
      <c r="BG47" s="1736" t="n">
        <v>92.8415894033793</v>
      </c>
      <c r="BH47" s="76" t="n"/>
      <c r="BI47" s="1736" t="n">
        <v>102.922900508073</v>
      </c>
      <c r="BJ47" s="76" t="n"/>
      <c r="BK47" s="1736" t="n">
        <v>91.3973213632742</v>
      </c>
      <c r="BL47" s="76" t="n"/>
      <c r="BM47" s="1736" t="n">
        <v>97.707785775327</v>
      </c>
      <c r="BN47" s="76" t="n"/>
      <c r="BO47" s="1736" t="n">
        <v>96.4005169205127</v>
      </c>
      <c r="BP47" s="76" t="n"/>
      <c r="BQ47" s="1736" t="n">
        <v>115.709385926481</v>
      </c>
      <c r="BR47" s="76" t="n"/>
      <c r="BS47" s="1736">
        <f>AU47+AW47+AY47+BA47+BC47+BE47+BG47+BI47+BK47+BM47+BO47+BQ47</f>
        <v/>
      </c>
      <c r="BT47" s="76" t="n"/>
      <c r="BU47" s="1754" t="n"/>
      <c r="BV47" s="1781" t="n"/>
      <c r="BW47" s="1781" t="n"/>
      <c r="BX47" s="1781" t="n"/>
      <c r="BY47" s="1781" t="n"/>
      <c r="BZ47" s="1781" t="n"/>
      <c r="CA47" s="1781" t="n"/>
      <c r="CB47" s="1781" t="n"/>
      <c r="CC47" s="1781" t="n"/>
      <c r="CD47" s="1781" t="n"/>
      <c r="CE47" s="1781" t="n"/>
      <c r="CF47" s="1781" t="n"/>
      <c r="CG47" s="1781" t="n"/>
      <c r="CH47" s="1341" t="n"/>
    </row>
    <row r="48" ht="28.8" customHeight="1" s="21">
      <c r="A48" s="1954" t="n"/>
      <c r="B48" s="1337" t="inlineStr">
        <is>
          <t>其中城市内旅客周转量  (万人公里)</t>
        </is>
      </c>
      <c r="C48" s="1736" t="n">
        <v>393.01233389282</v>
      </c>
      <c r="D48" s="76">
        <f>C48/T48-1</f>
        <v/>
      </c>
      <c r="E48" s="1736" t="n">
        <v>528.694806464498</v>
      </c>
      <c r="F48" s="76">
        <f>E48/V48-1</f>
        <v/>
      </c>
      <c r="G48" s="1736" t="n">
        <v>509.039082698589</v>
      </c>
      <c r="H48" s="76">
        <f>G48/X48-1</f>
        <v/>
      </c>
      <c r="I48" s="1736" t="n">
        <v>521.934241654842</v>
      </c>
      <c r="J48" s="76">
        <f>I48/Z48-1</f>
        <v/>
      </c>
      <c r="K48" s="2507" t="n">
        <v>564.528328318979</v>
      </c>
      <c r="L48" s="76">
        <f>K48/AB48-1</f>
      </c>
      <c r="M48" s="2508" t="n">
        <v>553.431716398076</v>
      </c>
      <c r="N48" s="76">
        <f>M48/AD48-1</f>
      </c>
      <c r="O48" s="2509" t="n">
        <v>589.392665084948</v>
      </c>
      <c r="P48" s="76">
        <f>O48/AF48-1</f>
      </c>
      <c r="Q48" s="1736">
        <f>C48+E48+G48+I48+K48+M48+O48</f>
      </c>
      <c r="R48" s="76">
        <f>Q48/SUM(T48+V48+X48+Z48+AB48+AD48+AF48)-1</f>
      </c>
      <c r="S48" s="1736">
        <f>T48+V48+X48+Z48+AB48+AD48</f>
        <v/>
      </c>
      <c r="T48" s="1736" t="n">
        <v>179.113240265618</v>
      </c>
      <c r="U48" s="76">
        <f>T48/AU48-1</f>
        <v/>
      </c>
      <c r="V48" s="1736" t="n">
        <v>171.130407623342</v>
      </c>
      <c r="W48" s="76">
        <f>V48/AW48-1</f>
        <v/>
      </c>
      <c r="X48" s="1736" t="n">
        <v>173.134422359193</v>
      </c>
      <c r="Y48" s="76">
        <f>X48/AY48-1</f>
        <v/>
      </c>
      <c r="Z48" s="1736" t="n">
        <v>211.642646961397</v>
      </c>
      <c r="AA48" s="76">
        <f>Z48/BA48-1</f>
        <v/>
      </c>
      <c r="AB48" s="1736" t="n">
        <v>243.571206280018</v>
      </c>
      <c r="AC48" s="76">
        <f>AB48/BC48-1</f>
        <v/>
      </c>
      <c r="AD48" s="1736" t="n">
        <v>249.680193301623</v>
      </c>
      <c r="AE48" s="76">
        <f>AD48/BE48-1</f>
        <v/>
      </c>
      <c r="AF48" s="1736" t="n">
        <v>223.870000103794</v>
      </c>
      <c r="AG48" s="76">
        <f>AF48/BG48-1</f>
        <v/>
      </c>
      <c r="AH48" s="1736" t="n">
        <v>246.2036201306</v>
      </c>
      <c r="AI48" s="76">
        <f>AH48/BI48-1</f>
        <v/>
      </c>
      <c r="AJ48" s="1736" t="n">
        <v>209.893152914411</v>
      </c>
      <c r="AK48" s="76">
        <f>AJ48/BK48-1</f>
        <v/>
      </c>
      <c r="AL48" s="1736" t="n">
        <v>284.864032193556</v>
      </c>
      <c r="AM48" s="76">
        <f>AL48/BM48-1</f>
        <v/>
      </c>
      <c r="AN48" s="1736" t="n">
        <v>279.769800136565</v>
      </c>
      <c r="AO48" s="76">
        <f>AN48/BO48-1</f>
        <v/>
      </c>
      <c r="AP48" s="1736" t="n">
        <v>342.967085775573</v>
      </c>
      <c r="AQ48" s="76">
        <f>AP48/BQ48-1</f>
        <v/>
      </c>
      <c r="AR48" s="1736">
        <f>T48+V48+X48+Z48+AB48+AD48+AF48+AH48+AJ48+AL48+AN48+AP48</f>
      </c>
      <c r="AS48" s="76">
        <f>AR48/SUM(AU48,AW48,AY48,BA48,BC48,BE48,BG48,BI48,BK48,BM48,BO48,BQ48)-1</f>
        <v/>
      </c>
      <c r="AT48" s="76" t="n"/>
      <c r="AU48" s="1736" t="n">
        <v>254.676013674338</v>
      </c>
      <c r="AV48" s="76" t="n"/>
      <c r="AW48" s="1736" t="n">
        <v>273.716982570802</v>
      </c>
      <c r="AX48" s="76" t="n"/>
      <c r="AY48" s="1736" t="n">
        <v>190.994819648348</v>
      </c>
      <c r="AZ48" s="76" t="n"/>
      <c r="BA48" s="1736" t="n">
        <v>204.588062109442</v>
      </c>
      <c r="BB48" s="76" t="n"/>
      <c r="BC48" s="1736" t="n">
        <v>215.155356226344</v>
      </c>
      <c r="BD48" s="76" t="n"/>
      <c r="BE48" s="1736" t="n">
        <v>304.866435478356</v>
      </c>
      <c r="BF48" s="76" t="n"/>
      <c r="BG48" s="1736" t="n">
        <v>308.509520505749</v>
      </c>
      <c r="BH48" s="76" t="n"/>
      <c r="BI48" s="1736" t="n">
        <v>385.335636385431</v>
      </c>
      <c r="BJ48" s="76" t="n"/>
      <c r="BK48" s="1736" t="n">
        <v>323.121538854427</v>
      </c>
      <c r="BL48" s="76" t="n"/>
      <c r="BM48" s="1736" t="n">
        <v>344.213916292937</v>
      </c>
      <c r="BN48" s="76" t="n"/>
      <c r="BO48" s="1736" t="n">
        <v>341.001404595813</v>
      </c>
      <c r="BP48" s="76" t="n"/>
      <c r="BQ48" s="1736" t="n">
        <v>447.260727458054</v>
      </c>
      <c r="BR48" s="76" t="n"/>
      <c r="BS48" s="1736">
        <f>AU48+AW48+AY48+BA48+BC48+BE48+BG48+BI48+BK48+BM48+BO48+BQ48</f>
        <v/>
      </c>
      <c r="BT48" s="76" t="n"/>
      <c r="BU48" s="1754" t="n"/>
      <c r="BV48" s="1781" t="n"/>
      <c r="BW48" s="1781" t="n"/>
      <c r="BX48" s="1781" t="n"/>
      <c r="BY48" s="1781" t="n"/>
      <c r="BZ48" s="1781" t="n"/>
      <c r="CA48" s="1781" t="n"/>
      <c r="CB48" s="1781" t="n"/>
      <c r="CC48" s="1781" t="n"/>
      <c r="CD48" s="1781" t="n"/>
      <c r="CE48" s="1781" t="n"/>
      <c r="CF48" s="1781" t="n"/>
      <c r="CG48" s="1781" t="n"/>
      <c r="CH48" s="1341" t="n"/>
    </row>
    <row r="49" ht="28.8" customHeight="1" s="21">
      <c r="A49" s="1618" t="inlineStr">
        <is>
          <t>咸宁市</t>
        </is>
      </c>
      <c r="B49" s="1337" t="inlineStr">
        <is>
          <t>客运量         （万人次）</t>
        </is>
      </c>
      <c r="C49" s="1736" t="n">
        <v>148.531970248615</v>
      </c>
      <c r="D49" s="76">
        <f>C49/T49-1</f>
        <v/>
      </c>
      <c r="E49" s="1736" t="n">
        <v>128.331106055023</v>
      </c>
      <c r="F49" s="76">
        <f>E49/V49-1</f>
        <v/>
      </c>
      <c r="G49" s="1736" t="n">
        <v>149.553620447868</v>
      </c>
      <c r="H49" s="76">
        <f>G49/X49-1</f>
        <v/>
      </c>
      <c r="I49" s="1736" t="n">
        <v>138.637051569213</v>
      </c>
      <c r="J49" s="76">
        <f>I49/Z49-1</f>
        <v/>
      </c>
      <c r="K49" s="2510" t="n">
        <v>164.413817318963</v>
      </c>
      <c r="L49" s="76">
        <f>K49/AB49-1</f>
      </c>
      <c r="M49" s="2511" t="n">
        <v>171.330532111177</v>
      </c>
      <c r="N49" s="76">
        <f>M49/AD49-1</f>
      </c>
      <c r="O49" s="2512" t="n">
        <v>151.532007944222</v>
      </c>
      <c r="P49" s="76">
        <f>O49/AF49-1</f>
      </c>
      <c r="Q49" s="1736">
        <f>C49+E49+G49+I49+K49+M49+O49</f>
      </c>
      <c r="R49" s="76">
        <f>Q49/SUM(T49+V49+X49+Z49+AB49+AD49+AF49)-1</f>
      </c>
      <c r="S49" s="1736">
        <f>T49+V49+X49+Z49+AB49+AD49</f>
        <v/>
      </c>
      <c r="T49" s="1736" t="n">
        <v>166.487163775067</v>
      </c>
      <c r="U49" s="76">
        <f>T49/AU49-1</f>
        <v/>
      </c>
      <c r="V49" s="1736" t="n">
        <v>99.2046926742415</v>
      </c>
      <c r="W49" s="76">
        <f>V49/AW49-1</f>
        <v/>
      </c>
      <c r="X49" s="1736" t="n">
        <v>106.428630138921</v>
      </c>
      <c r="Y49" s="76">
        <f>X49/AY49-1</f>
        <v/>
      </c>
      <c r="Z49" s="1736" t="n">
        <v>109.488712576557</v>
      </c>
      <c r="AA49" s="76">
        <f>Z49/BA49-1</f>
        <v/>
      </c>
      <c r="AB49" s="1736" t="n">
        <v>116.055533779975</v>
      </c>
      <c r="AC49" s="76">
        <f>AB49/BC49-1</f>
        <v/>
      </c>
      <c r="AD49" s="1736" t="n">
        <v>112.529649181769</v>
      </c>
      <c r="AE49" s="76">
        <f>AD49/BE49-1</f>
        <v/>
      </c>
      <c r="AF49" s="1736" t="n">
        <v>105.128235620698</v>
      </c>
      <c r="AG49" s="76">
        <f>AF49/BG49-1</f>
        <v/>
      </c>
      <c r="AH49" s="1736" t="n">
        <v>104.408099179644</v>
      </c>
      <c r="AI49" s="76">
        <f>AH49/BI49-1</f>
        <v/>
      </c>
      <c r="AJ49" s="1736" t="n">
        <v>95.2216033698767</v>
      </c>
      <c r="AK49" s="76">
        <f>AJ49/BK49-1</f>
        <v/>
      </c>
      <c r="AL49" s="1736" t="n">
        <v>143.781836258445</v>
      </c>
      <c r="AM49" s="76">
        <f>AL49/BM49-1</f>
        <v/>
      </c>
      <c r="AN49" s="1736" t="n">
        <v>144.993994236736</v>
      </c>
      <c r="AO49" s="76">
        <f>AN49/BO49-1</f>
        <v/>
      </c>
      <c r="AP49" s="1736" t="n">
        <v>190.985192870953</v>
      </c>
      <c r="AQ49" s="76">
        <f>AP49/BQ49-1</f>
        <v/>
      </c>
      <c r="AR49" s="1736">
        <f>T49+V49+X49+Z49+AB49+AD49+AF49+AH49+AJ49+AL49+AN49+AP49</f>
      </c>
      <c r="AS49" s="76">
        <f>AR49/SUM(AU49,AW49,AY49,BA49,BC49,BE49,BG49,BI49,BK49,BM49,BO49,BQ49)-1</f>
        <v/>
      </c>
      <c r="AT49" s="76" t="n"/>
      <c r="AU49" s="1736" t="n">
        <v>127.192301959218</v>
      </c>
      <c r="AV49" s="76" t="n"/>
      <c r="AW49" s="1736" t="n">
        <v>101.365387320042</v>
      </c>
      <c r="AX49" s="76" t="n"/>
      <c r="AY49" s="1736" t="n">
        <v>113.755074550154</v>
      </c>
      <c r="AZ49" s="76" t="n"/>
      <c r="BA49" s="1736" t="n">
        <v>124.131967087749</v>
      </c>
      <c r="BB49" s="76" t="n"/>
      <c r="BC49" s="1736" t="n">
        <v>121.351618481255</v>
      </c>
      <c r="BD49" s="76" t="n"/>
      <c r="BE49" s="1736" t="n">
        <v>164.976364527709</v>
      </c>
      <c r="BF49" s="76" t="n"/>
      <c r="BG49" s="1736" t="n">
        <v>161.841860656286</v>
      </c>
      <c r="BH49" s="76" t="n"/>
      <c r="BI49" s="1736" t="n">
        <v>167.396457088398</v>
      </c>
      <c r="BJ49" s="76" t="n"/>
      <c r="BK49" s="1736" t="n">
        <v>159.737846942497</v>
      </c>
      <c r="BL49" s="76" t="n"/>
      <c r="BM49" s="1736" t="n">
        <v>162.457418166217</v>
      </c>
      <c r="BN49" s="76" t="n"/>
      <c r="BO49" s="1736" t="n">
        <v>156.157529411265</v>
      </c>
      <c r="BP49" s="76" t="n"/>
      <c r="BQ49" s="1736" t="n">
        <v>172.619285994779</v>
      </c>
      <c r="BR49" s="76" t="n"/>
      <c r="BS49" s="1736">
        <f>AU49+AW49+AY49+BA49+BC49+BE49+BG49+BI49+BK49+BM49+BO49+BQ49</f>
        <v/>
      </c>
      <c r="BT49" s="76" t="n"/>
      <c r="BU49" s="1754" t="n"/>
      <c r="BV49" s="1731" t="n"/>
      <c r="BW49" s="1731" t="n"/>
      <c r="BX49" s="1731" t="n"/>
      <c r="BY49" s="1731" t="n"/>
      <c r="BZ49" s="1731" t="n"/>
      <c r="CA49" s="1731" t="n"/>
      <c r="CB49" s="1731" t="n"/>
      <c r="CC49" s="1731" t="n"/>
      <c r="CD49" s="1731" t="n"/>
      <c r="CE49" s="1731" t="n"/>
      <c r="CF49" s="1731" t="n"/>
      <c r="CG49" s="1731" t="n"/>
      <c r="CH49" s="1341" t="n"/>
    </row>
    <row r="50" ht="28.8" customHeight="1" s="21">
      <c r="A50" s="1977" t="n"/>
      <c r="B50" s="1337" t="inlineStr">
        <is>
          <t>旅客周转量     （万人公里）</t>
        </is>
      </c>
      <c r="C50" s="1736" t="n">
        <v>811.24638037659</v>
      </c>
      <c r="D50" s="76">
        <f>C50/T50-1</f>
        <v/>
      </c>
      <c r="E50" s="1736" t="n">
        <v>640.381923964501</v>
      </c>
      <c r="F50" s="76">
        <f>E50/V50-1</f>
        <v/>
      </c>
      <c r="G50" s="1736" t="n">
        <v>792.910431855927</v>
      </c>
      <c r="H50" s="76">
        <f>G50/X50-1</f>
        <v/>
      </c>
      <c r="I50" s="1736" t="n">
        <v>741.361083242519</v>
      </c>
      <c r="J50" s="76">
        <f>I50/Z50-1</f>
        <v/>
      </c>
      <c r="K50" s="2513" t="n">
        <v>894.566327816704</v>
      </c>
      <c r="L50" s="76">
        <f>K50/AB50-1</f>
      </c>
      <c r="M50" s="2514" t="n">
        <v>927.212875528077</v>
      </c>
      <c r="N50" s="76">
        <f>M50/AD50-1</f>
      </c>
      <c r="O50" s="2515" t="n">
        <v>792.306921602354</v>
      </c>
      <c r="P50" s="76">
        <f>O50/AF50-1</f>
      </c>
      <c r="Q50" s="1736">
        <f>C50+E50+G50+I50+K50+M50+O50</f>
      </c>
      <c r="R50" s="76">
        <f>Q50/SUM(T50+V50+X50+Z50+AB50+AD50+AF50)-1</f>
      </c>
      <c r="S50" s="1736">
        <f>T50+V50+X50+Z50+AB50+AD50</f>
        <v/>
      </c>
      <c r="T50" s="1736" t="n">
        <v>940.1403778883709</v>
      </c>
      <c r="U50" s="76">
        <f>T50/AU50-1</f>
        <v/>
      </c>
      <c r="V50" s="1736" t="n">
        <v>553.932766390452</v>
      </c>
      <c r="W50" s="76">
        <f>V50/AW50-1</f>
        <v/>
      </c>
      <c r="X50" s="1736" t="n">
        <v>574.835206187431</v>
      </c>
      <c r="Y50" s="76">
        <f>X50/AY50-1</f>
        <v/>
      </c>
      <c r="Z50" s="1736" t="n">
        <v>595.959446034751</v>
      </c>
      <c r="AA50" s="76">
        <f>Z50/BA50-1</f>
        <v/>
      </c>
      <c r="AB50" s="1736" t="n">
        <v>622.569847791255</v>
      </c>
      <c r="AC50" s="76">
        <f>AB50/BC50-1</f>
        <v/>
      </c>
      <c r="AD50" s="1736" t="n">
        <v>611.964906396205</v>
      </c>
      <c r="AE50" s="76">
        <f>AD50/BE50-1</f>
        <v/>
      </c>
      <c r="AF50" s="1736" t="n">
        <v>585.84860174014</v>
      </c>
      <c r="AG50" s="76">
        <f>AF50/BG50-1</f>
        <v/>
      </c>
      <c r="AH50" s="1736" t="n">
        <v>585.052856689846</v>
      </c>
      <c r="AI50" s="76">
        <f>AH50/BI50-1</f>
        <v/>
      </c>
      <c r="AJ50" s="1736" t="n">
        <v>528.395575009096</v>
      </c>
      <c r="AK50" s="76">
        <f>AJ50/BK50-1</f>
        <v/>
      </c>
      <c r="AL50" s="1736" t="n">
        <v>813.769845038729</v>
      </c>
      <c r="AM50" s="76">
        <f>AL50/BM50-1</f>
        <v/>
      </c>
      <c r="AN50" s="1736" t="n">
        <v>807.7604906369151</v>
      </c>
      <c r="AO50" s="76">
        <f>AN50/BO50-1</f>
        <v/>
      </c>
      <c r="AP50" s="1736" t="n">
        <v>1080.0496388516</v>
      </c>
      <c r="AQ50" s="76">
        <f>AP50/BQ50-1</f>
        <v/>
      </c>
      <c r="AR50" s="1736">
        <f>T50+V50+X50+Z50+AB50+AD50+AF50+AH50+AJ50+AL50+AN50+AP50</f>
      </c>
      <c r="AS50" s="76">
        <f>AR50/SUM(AU50,AW50,AY50,BA50,BC50,BE50,BG50,BI50,BK50,BM50,BO50,BQ50)-1</f>
        <v/>
      </c>
      <c r="AT50" s="76" t="n"/>
      <c r="AU50" s="1736" t="n">
        <v>847.247900293548</v>
      </c>
      <c r="AV50" s="76" t="n"/>
      <c r="AW50" s="1736" t="n">
        <v>555.924131269266</v>
      </c>
      <c r="AX50" s="76" t="n"/>
      <c r="AY50" s="1736" t="n">
        <v>607.569979096678</v>
      </c>
      <c r="AZ50" s="76" t="n"/>
      <c r="BA50" s="1736" t="n">
        <v>681.18870742193</v>
      </c>
      <c r="BB50" s="76" t="n"/>
      <c r="BC50" s="1736" t="n">
        <v>666.908652492596</v>
      </c>
      <c r="BD50" s="76" t="n"/>
      <c r="BE50" s="1736" t="n">
        <v>932.31595572519</v>
      </c>
      <c r="BF50" s="76" t="n"/>
      <c r="BG50" s="1736" t="n">
        <v>923.1817606708</v>
      </c>
      <c r="BH50" s="76" t="n"/>
      <c r="BI50" s="1736" t="n">
        <v>970.87640010241</v>
      </c>
      <c r="BJ50" s="76" t="n"/>
      <c r="BK50" s="1736" t="n">
        <v>912.866222137787</v>
      </c>
      <c r="BL50" s="76" t="n"/>
      <c r="BM50" s="1736" t="n">
        <v>934.494472718249</v>
      </c>
      <c r="BN50" s="76" t="n"/>
      <c r="BO50" s="1736" t="n">
        <v>896.135831153255</v>
      </c>
      <c r="BP50" s="76" t="n"/>
      <c r="BQ50" s="1736" t="n">
        <v>1009.83581575994</v>
      </c>
      <c r="BR50" s="76" t="n"/>
      <c r="BS50" s="1736">
        <f>AU50+AW50+AY50+BA50+BC50+BE50+BG50+BI50+BK50+BM50+BO50+BQ50</f>
        <v/>
      </c>
      <c r="BT50" s="76" t="n"/>
      <c r="BU50" s="1754" t="n"/>
      <c r="BV50" s="1652" t="n"/>
      <c r="BW50" s="1652" t="n"/>
      <c r="BX50" s="1652" t="n"/>
      <c r="BY50" s="1652" t="n"/>
      <c r="BZ50" s="1652" t="n"/>
      <c r="CA50" s="1652" t="n"/>
      <c r="CB50" s="1652" t="n"/>
      <c r="CC50" s="1652" t="n"/>
      <c r="CD50" s="1652" t="n"/>
      <c r="CE50" s="1652" t="n"/>
      <c r="CF50" s="1652" t="n"/>
      <c r="CG50" s="1652" t="n"/>
      <c r="CH50" s="1341" t="n"/>
    </row>
    <row r="51" ht="28.8" customHeight="1" s="21">
      <c r="A51" s="1977" t="n"/>
      <c r="B51" s="1337" t="inlineStr">
        <is>
          <t>其中城市内客运量（万人次）</t>
        </is>
      </c>
      <c r="C51" s="1736" t="n">
        <v>111.930362064473</v>
      </c>
      <c r="D51" s="76">
        <f>C51/T51-1</f>
        <v/>
      </c>
      <c r="E51" s="1736" t="n">
        <v>99.5175392406717</v>
      </c>
      <c r="F51" s="76">
        <f>E51/V51-1</f>
        <v/>
      </c>
      <c r="G51" s="1736" t="n">
        <v>116.085804734724</v>
      </c>
      <c r="H51" s="76">
        <f>G51/X51-1</f>
        <v/>
      </c>
      <c r="I51" s="1736" t="n">
        <v>109.634243492883</v>
      </c>
      <c r="J51" s="76">
        <f>I51/Z51-1</f>
        <v/>
      </c>
      <c r="K51" s="2516" t="n">
        <v>129.5993208422</v>
      </c>
      <c r="L51" s="76">
        <f>K51/AB51-1</f>
      </c>
      <c r="M51" s="2517" t="n">
        <v>135.789465701708</v>
      </c>
      <c r="N51" s="76">
        <f>M51/AD51-1</f>
      </c>
      <c r="O51" s="2518" t="n">
        <v>116.90003879499</v>
      </c>
      <c r="P51" s="76">
        <f>O51/AF51-1</f>
      </c>
      <c r="Q51" s="1736">
        <f>C51+E51+G51+I51+K51+M51+O51</f>
      </c>
      <c r="R51" s="76">
        <f>Q51/SUM(T51+V51+X51+Z51+AB51+AD51+AF51)-1</f>
      </c>
      <c r="S51" s="1736">
        <f>T51+V51+X51+Z51+AB51+AD51</f>
        <v/>
      </c>
      <c r="T51" s="1736" t="n">
        <v>133.576027960301</v>
      </c>
      <c r="U51" s="76">
        <f>T51/AU51-1</f>
        <v/>
      </c>
      <c r="V51" s="1736" t="n">
        <v>78.4802231449693</v>
      </c>
      <c r="W51" s="76">
        <f>V51/AW51-1</f>
        <v/>
      </c>
      <c r="X51" s="1736" t="n">
        <v>82.95610841410731</v>
      </c>
      <c r="Y51" s="76">
        <f>X51/AY51-1</f>
        <v/>
      </c>
      <c r="Z51" s="1736" t="n">
        <v>84.7967932013603</v>
      </c>
      <c r="AA51" s="76">
        <f>Z51/BA51-1</f>
        <v/>
      </c>
      <c r="AB51" s="1736" t="n">
        <v>87.6979834280345</v>
      </c>
      <c r="AC51" s="76">
        <f>AB51/BC51-1</f>
        <v/>
      </c>
      <c r="AD51" s="1736" t="n">
        <v>86.4569390937763</v>
      </c>
      <c r="AE51" s="76">
        <f>AD51/BE51-1</f>
        <v/>
      </c>
      <c r="AF51" s="1736" t="n">
        <v>79.87336300876601</v>
      </c>
      <c r="AG51" s="76">
        <f>AF51/BG51-1</f>
        <v/>
      </c>
      <c r="AH51" s="1736" t="n">
        <v>78.6276531697432</v>
      </c>
      <c r="AI51" s="76">
        <f>AH51/BI51-1</f>
        <v/>
      </c>
      <c r="AJ51" s="1736" t="n">
        <v>71.2562518531481</v>
      </c>
      <c r="AK51" s="76">
        <f>AJ51/BK51-1</f>
        <v/>
      </c>
      <c r="AL51" s="1736" t="n">
        <v>111.604963594149</v>
      </c>
      <c r="AM51" s="76">
        <f>AL51/BM51-1</f>
        <v/>
      </c>
      <c r="AN51" s="1736" t="n">
        <v>109.382968690869</v>
      </c>
      <c r="AO51" s="76">
        <f>AN51/BO51-1</f>
        <v/>
      </c>
      <c r="AP51" s="1736" t="n">
        <v>148.13970396997</v>
      </c>
      <c r="AQ51" s="76">
        <f>AP51/BQ51-1</f>
        <v/>
      </c>
      <c r="AR51" s="1736">
        <f>T51+V51+X51+Z51+AB51+AD51+AF51+AH51+AJ51+AL51+AN51+AP51</f>
      </c>
      <c r="AS51" s="76">
        <f>AR51/SUM(AU51,AW51,AY51,BA51,BC51,BE51,BG51,BI51,BK51,BM51,BO51,BQ51)-1</f>
        <v/>
      </c>
      <c r="AT51" s="76" t="n"/>
      <c r="AU51" s="1736" t="n">
        <v>93.238473531688</v>
      </c>
      <c r="AV51" s="76" t="n"/>
      <c r="AW51" s="1736" t="n">
        <v>84.7084061285674</v>
      </c>
      <c r="AX51" s="76" t="n"/>
      <c r="AY51" s="1736" t="n">
        <v>94.6062680832168</v>
      </c>
      <c r="AZ51" s="76" t="n"/>
      <c r="BA51" s="1736" t="n">
        <v>102.255561664933</v>
      </c>
      <c r="BB51" s="76" t="n"/>
      <c r="BC51" s="1736" t="n">
        <v>99.32170725248029</v>
      </c>
      <c r="BD51" s="76" t="n"/>
      <c r="BE51" s="1736" t="n">
        <v>136.472084616873</v>
      </c>
      <c r="BF51" s="76" t="n"/>
      <c r="BG51" s="1736" t="n">
        <v>135.158977618554</v>
      </c>
      <c r="BH51" s="76" t="n"/>
      <c r="BI51" s="1736" t="n">
        <v>141.053456409877</v>
      </c>
      <c r="BJ51" s="76" t="n"/>
      <c r="BK51" s="1736" t="n">
        <v>131.603080712156</v>
      </c>
      <c r="BL51" s="76" t="n"/>
      <c r="BM51" s="1736" t="n">
        <v>132.610703789745</v>
      </c>
      <c r="BN51" s="76" t="n"/>
      <c r="BO51" s="1736" t="n">
        <v>126.877806211616</v>
      </c>
      <c r="BP51" s="76" t="n"/>
      <c r="BQ51" s="1736" t="n">
        <v>163.478582868292</v>
      </c>
      <c r="BR51" s="76" t="n"/>
      <c r="BS51" s="1736">
        <f>AU51+AW51+AY51+BA51+BC51+BE51+BG51+BI51+BK51+BM51+BO51+BQ51</f>
        <v/>
      </c>
      <c r="BT51" s="76" t="n"/>
      <c r="BU51" s="1754" t="n"/>
      <c r="BV51" s="1781" t="n"/>
      <c r="BW51" s="1781" t="n"/>
      <c r="BX51" s="1781" t="n"/>
      <c r="BY51" s="1781" t="n"/>
      <c r="BZ51" s="1781" t="n"/>
      <c r="CA51" s="1781" t="n"/>
      <c r="CB51" s="1781" t="n"/>
      <c r="CC51" s="1781" t="n"/>
      <c r="CD51" s="1781" t="n"/>
      <c r="CE51" s="1781" t="n"/>
      <c r="CF51" s="1781" t="n"/>
      <c r="CG51" s="1781" t="n"/>
      <c r="CH51" s="1341" t="n"/>
    </row>
    <row r="52" ht="28.8" customHeight="1" s="21">
      <c r="A52" s="1954" t="n"/>
      <c r="B52" s="1337" t="inlineStr">
        <is>
          <t>其中城市内旅客周转量  (万人公里)</t>
        </is>
      </c>
      <c r="C52" s="1736" t="n">
        <v>379.109469546311</v>
      </c>
      <c r="D52" s="76">
        <f>C52/T52-1</f>
        <v/>
      </c>
      <c r="E52" s="1736" t="n">
        <v>316.610393079542</v>
      </c>
      <c r="F52" s="76">
        <f>E52/V52-1</f>
        <v/>
      </c>
      <c r="G52" s="1736" t="n">
        <v>416.233646151633</v>
      </c>
      <c r="H52" s="76">
        <f>G52/X52-1</f>
        <v/>
      </c>
      <c r="I52" s="1736" t="n">
        <v>401.851636350216</v>
      </c>
      <c r="J52" s="76">
        <f>I52/Z52-1</f>
        <v/>
      </c>
      <c r="K52" s="2519" t="n">
        <v>474.189798214699</v>
      </c>
      <c r="L52" s="76">
        <f>K52/AB52-1</f>
      </c>
      <c r="M52" s="2520" t="n">
        <v>498.450097171262</v>
      </c>
      <c r="N52" s="76">
        <f>M52/AD52-1</f>
      </c>
      <c r="O52" s="2521" t="n">
        <v>433.676454620941</v>
      </c>
      <c r="P52" s="76">
        <f>O52/AF52-1</f>
      </c>
      <c r="Q52" s="1736">
        <f>C52+E52+G52+I52+K52+M52+O52</f>
      </c>
      <c r="R52" s="76">
        <f>Q52/SUM(T52+V52+X52+Z52+AB52+AD52+AF52)-1</f>
      </c>
      <c r="S52" s="1736">
        <f>T52+V52+X52+Z52+AB52+AD52</f>
        <v/>
      </c>
      <c r="T52" s="1736" t="n">
        <v>422.552371735827</v>
      </c>
      <c r="U52" s="76">
        <f>T52/AU52-1</f>
        <v/>
      </c>
      <c r="V52" s="1736" t="n">
        <v>236.526420647131</v>
      </c>
      <c r="W52" s="76">
        <f>V52/AW52-1</f>
        <v/>
      </c>
      <c r="X52" s="1736" t="n">
        <v>243.151289132122</v>
      </c>
      <c r="Y52" s="76">
        <f>X52/AY52-1</f>
        <v/>
      </c>
      <c r="Z52" s="1736" t="n">
        <v>257.277700498718</v>
      </c>
      <c r="AA52" s="76">
        <f>Z52/BA52-1</f>
        <v/>
      </c>
      <c r="AB52" s="1736" t="n">
        <v>263.862033663107</v>
      </c>
      <c r="AC52" s="76">
        <f>AB52/BC52-1</f>
        <v/>
      </c>
      <c r="AD52" s="1736" t="n">
        <v>268.632676886904</v>
      </c>
      <c r="AE52" s="76">
        <f>AD52/BE52-1</f>
        <v/>
      </c>
      <c r="AF52" s="1736" t="n">
        <v>248.157027868334</v>
      </c>
      <c r="AG52" s="76">
        <f>AF52/BG52-1</f>
        <v/>
      </c>
      <c r="AH52" s="1736" t="n">
        <v>255.331707262687</v>
      </c>
      <c r="AI52" s="76">
        <f>AH52/BI52-1</f>
        <v/>
      </c>
      <c r="AJ52" s="1736" t="n">
        <v>226.292513779962</v>
      </c>
      <c r="AK52" s="76">
        <f>AJ52/BK52-1</f>
        <v/>
      </c>
      <c r="AL52" s="1736" t="n">
        <v>389.020083458326</v>
      </c>
      <c r="AM52" s="76">
        <f>AL52/BM52-1</f>
        <v/>
      </c>
      <c r="AN52" s="1736" t="n">
        <v>385.089607170413</v>
      </c>
      <c r="AO52" s="76">
        <f>AN52/BO52-1</f>
        <v/>
      </c>
      <c r="AP52" s="1736" t="n">
        <v>534.224475716952</v>
      </c>
      <c r="AQ52" s="76">
        <f>AP52/BQ52-1</f>
        <v/>
      </c>
      <c r="AR52" s="1736">
        <f>T52+V52+X52+Z52+AB52+AD52+AF52+AH52+AJ52+AL52+AN52+AP52</f>
      </c>
      <c r="AS52" s="76">
        <f>AR52/SUM(AU52,AW52,AY52,BA52,BC52,BE52,BG52,BI52,BK52,BM52,BO52,BQ52)-1</f>
        <v/>
      </c>
      <c r="AT52" s="76" t="n"/>
      <c r="AU52" s="1736" t="n">
        <v>279.34846464714</v>
      </c>
      <c r="AV52" s="76" t="n"/>
      <c r="AW52" s="1736" t="n">
        <v>299.882865136671</v>
      </c>
      <c r="AX52" s="76" t="n"/>
      <c r="AY52" s="1736" t="n">
        <v>290.755221296241</v>
      </c>
      <c r="AZ52" s="76" t="n"/>
      <c r="BA52" s="1736" t="n">
        <v>292.271064230284</v>
      </c>
      <c r="BB52" s="76" t="n"/>
      <c r="BC52" s="1736" t="n">
        <v>283.694012622912</v>
      </c>
      <c r="BD52" s="76" t="n"/>
      <c r="BE52" s="1736" t="n">
        <v>460.622544697595</v>
      </c>
      <c r="BF52" s="76" t="n"/>
      <c r="BG52" s="1736" t="n">
        <v>461.322339186305</v>
      </c>
      <c r="BH52" s="76" t="n"/>
      <c r="BI52" s="1736" t="n">
        <v>539.5738791562439</v>
      </c>
      <c r="BJ52" s="76" t="n"/>
      <c r="BK52" s="1736" t="n">
        <v>477.400273516048</v>
      </c>
      <c r="BL52" s="76" t="n"/>
      <c r="BM52" s="1736" t="n">
        <v>463.110730483318</v>
      </c>
      <c r="BN52" s="76" t="n"/>
      <c r="BO52" s="1736" t="n">
        <v>455.791427061492</v>
      </c>
      <c r="BP52" s="76" t="n"/>
      <c r="BQ52" s="1736" t="n">
        <v>626.459345636211</v>
      </c>
      <c r="BR52" s="76" t="n"/>
      <c r="BS52" s="1736">
        <f>AU52+AW52+AY52+BA52+BC52+BE52+BG52+BI52+BK52+BM52+BO52+BQ52</f>
        <v/>
      </c>
      <c r="BT52" s="76" t="n"/>
      <c r="BU52" s="1754" t="n"/>
      <c r="BV52" s="1781" t="n"/>
      <c r="BW52" s="1781" t="n"/>
      <c r="BX52" s="1781" t="n"/>
      <c r="BY52" s="1781" t="n"/>
      <c r="BZ52" s="1781" t="n"/>
      <c r="CA52" s="1781" t="n"/>
      <c r="CB52" s="1781" t="n"/>
      <c r="CC52" s="1781" t="n"/>
      <c r="CD52" s="1781" t="n"/>
      <c r="CE52" s="1781" t="n"/>
      <c r="CF52" s="1781" t="n"/>
      <c r="CG52" s="1781" t="n"/>
      <c r="CH52" s="1341" t="n"/>
    </row>
    <row r="53" ht="28.8" customHeight="1" s="21">
      <c r="A53" s="1618" t="inlineStr">
        <is>
          <t>随州市</t>
        </is>
      </c>
      <c r="B53" s="1337" t="inlineStr">
        <is>
          <t>客运量         （万人次）</t>
        </is>
      </c>
      <c r="C53" s="1736" t="n">
        <v>90.8584556926307</v>
      </c>
      <c r="D53" s="76">
        <f>C53/T53-1</f>
        <v/>
      </c>
      <c r="E53" s="1736" t="n">
        <v>96.89158045263289</v>
      </c>
      <c r="F53" s="76">
        <f>E53/V53-1</f>
        <v/>
      </c>
      <c r="G53" s="1736" t="n">
        <v>89.0542198747102</v>
      </c>
      <c r="H53" s="76">
        <f>G53/X53-1</f>
        <v/>
      </c>
      <c r="I53" s="1736" t="n">
        <v>85.4061653466394</v>
      </c>
      <c r="J53" s="76">
        <f>I53/Z53-1</f>
        <v/>
      </c>
      <c r="K53" s="2522" t="n">
        <v>84.4039953573833</v>
      </c>
      <c r="L53" s="76">
        <f>K53/AB53-1</f>
      </c>
      <c r="M53" s="2523" t="n">
        <v>82.9175271430725</v>
      </c>
      <c r="N53" s="76">
        <f>M53/AD53-1</f>
      </c>
      <c r="O53" s="2524" t="n">
        <v>86.2080454906161</v>
      </c>
      <c r="P53" s="76">
        <f>O53/AF53-1</f>
      </c>
      <c r="Q53" s="1736">
        <f>C53+E53+G53+I53+K53+M53+O53</f>
      </c>
      <c r="R53" s="76">
        <f>Q53/SUM(T53+V53+X53+Z53+AB53+AD53+AF53)-1</f>
      </c>
      <c r="S53" s="1736">
        <f>T53+V53+X53+Z53+AB53+AD53</f>
        <v/>
      </c>
      <c r="T53" s="1736" t="n">
        <v>15.1156198697773</v>
      </c>
      <c r="U53" s="76">
        <f>T53/AU53-1</f>
        <v/>
      </c>
      <c r="V53" s="1736" t="n">
        <v>15.6061225281975</v>
      </c>
      <c r="W53" s="76">
        <f>V53/AW53-1</f>
        <v/>
      </c>
      <c r="X53" s="1736" t="n">
        <v>16.2945698373075</v>
      </c>
      <c r="Y53" s="76">
        <f>X53/AY53-1</f>
        <v/>
      </c>
      <c r="Z53" s="1736" t="n">
        <v>19.0511540113763</v>
      </c>
      <c r="AA53" s="76">
        <f>Z53/BA53-1</f>
        <v/>
      </c>
      <c r="AB53" s="1736" t="n">
        <v>20.8616237751398</v>
      </c>
      <c r="AC53" s="76">
        <f>AB53/BC53-1</f>
        <v/>
      </c>
      <c r="AD53" s="1736" t="n">
        <v>21.8566844107702</v>
      </c>
      <c r="AE53" s="76">
        <f>AD53/BE53-1</f>
        <v/>
      </c>
      <c r="AF53" s="1736" t="n">
        <v>25.2654933417121</v>
      </c>
      <c r="AG53" s="76">
        <f>AF53/BG53-1</f>
        <v/>
      </c>
      <c r="AH53" s="1736" t="n">
        <v>28.9556670583009</v>
      </c>
      <c r="AI53" s="76">
        <f>AH53/BI53-1</f>
        <v/>
      </c>
      <c r="AJ53" s="1736" t="n">
        <v>26.6983056282237</v>
      </c>
      <c r="AK53" s="76">
        <f>AJ53/BK53-1</f>
        <v/>
      </c>
      <c r="AL53" s="1736" t="n">
        <v>37.2780290951107</v>
      </c>
      <c r="AM53" s="76">
        <f>AL53/BM53-1</f>
        <v/>
      </c>
      <c r="AN53" s="1736" t="n">
        <v>48.1176500118946</v>
      </c>
      <c r="AO53" s="76">
        <f>AN53/BO53-1</f>
        <v/>
      </c>
      <c r="AP53" s="1736" t="n">
        <v>76.9015047444437</v>
      </c>
      <c r="AQ53" s="76">
        <f>AP53/BQ53-1</f>
        <v/>
      </c>
      <c r="AR53" s="1736">
        <f>T53+V53+X53+Z53+AB53+AD53+AF53+AH53+AJ53+AL53+AN53+AP53</f>
      </c>
      <c r="AS53" s="76">
        <f>AR53/SUM(AU53,AW53,AY53,BA53,BC53,BE53,BG53,BI53,BK53,BM53,BO53,BQ53)-1</f>
        <v/>
      </c>
      <c r="AT53" s="76" t="n"/>
      <c r="AU53" s="1736" t="n">
        <v>48.3152028906356</v>
      </c>
      <c r="AV53" s="76" t="n"/>
      <c r="AW53" s="1736" t="n">
        <v>38.5110628994549</v>
      </c>
      <c r="AX53" s="76" t="n"/>
      <c r="AY53" s="1736" t="n">
        <v>35.4298315523022</v>
      </c>
      <c r="AZ53" s="76" t="n"/>
      <c r="BA53" s="1736" t="n">
        <v>36.3746278903266</v>
      </c>
      <c r="BB53" s="76" t="n"/>
      <c r="BC53" s="1736" t="n">
        <v>31.7710107778929</v>
      </c>
      <c r="BD53" s="76" t="n"/>
      <c r="BE53" s="1736" t="n">
        <v>38.1258275333441</v>
      </c>
      <c r="BF53" s="76" t="n"/>
      <c r="BG53" s="1736" t="n">
        <v>43.8309089909154</v>
      </c>
      <c r="BH53" s="76" t="n"/>
      <c r="BI53" s="1736" t="n">
        <v>45.3557796698982</v>
      </c>
      <c r="BJ53" s="76" t="n"/>
      <c r="BK53" s="1736" t="n">
        <v>37.08597985566</v>
      </c>
      <c r="BL53" s="76" t="n"/>
      <c r="BM53" s="1736" t="n">
        <v>41.4534790217397</v>
      </c>
      <c r="BN53" s="76" t="n"/>
      <c r="BO53" s="1736" t="n">
        <v>43.8342714304816</v>
      </c>
      <c r="BP53" s="76" t="n"/>
      <c r="BQ53" s="1736" t="n">
        <v>49.8517468121916</v>
      </c>
      <c r="BR53" s="76" t="n"/>
      <c r="BS53" s="1736">
        <f>AU53+AW53+AY53+BA53+BC53+BE53+BG53+BI53+BK53+BM53+BO53+BQ53</f>
        <v/>
      </c>
      <c r="BT53" s="76" t="n"/>
      <c r="BU53" s="1754" t="n"/>
      <c r="BV53" s="1731" t="n"/>
      <c r="BW53" s="1731" t="n"/>
      <c r="BX53" s="1731" t="n"/>
      <c r="BY53" s="1731" t="n"/>
      <c r="BZ53" s="1731" t="n"/>
      <c r="CA53" s="1731" t="n"/>
      <c r="CB53" s="1731" t="n"/>
      <c r="CC53" s="1731" t="n"/>
      <c r="CD53" s="1731" t="n"/>
      <c r="CE53" s="1731" t="n"/>
      <c r="CF53" s="1731" t="n"/>
      <c r="CG53" s="1731" t="n"/>
      <c r="CH53" s="1341" t="n"/>
    </row>
    <row r="54" ht="28.8" customHeight="1" s="21">
      <c r="A54" s="1977" t="n"/>
      <c r="B54" s="1337" t="inlineStr">
        <is>
          <t>旅客周转量     （万人公里）</t>
        </is>
      </c>
      <c r="C54" s="1736" t="n">
        <v>493.786597104954</v>
      </c>
      <c r="D54" s="76">
        <f>C54/T54-1</f>
        <v/>
      </c>
      <c r="E54" s="1736" t="n">
        <v>539.008853382637</v>
      </c>
      <c r="F54" s="76">
        <f>E54/V54-1</f>
        <v/>
      </c>
      <c r="G54" s="1736" t="n">
        <v>490.061067616998</v>
      </c>
      <c r="H54" s="76">
        <f>G54/X54-1</f>
        <v/>
      </c>
      <c r="I54" s="1736" t="n">
        <v>474.032580125723</v>
      </c>
      <c r="J54" s="76">
        <f>I54/Z54-1</f>
        <v/>
      </c>
      <c r="K54" s="2525" t="n">
        <v>470.171612540327</v>
      </c>
      <c r="L54" s="76">
        <f>K54/AB54-1</f>
      </c>
      <c r="M54" s="2526" t="n">
        <v>458.640316123547</v>
      </c>
      <c r="N54" s="76">
        <f>M54/AD54-1</f>
      </c>
      <c r="O54" s="2527" t="n">
        <v>475.222783489257</v>
      </c>
      <c r="P54" s="76">
        <f>O54/AF54-1</f>
      </c>
      <c r="Q54" s="1736">
        <f>C54+E54+G54+I54+K54+M54+O54</f>
      </c>
      <c r="R54" s="76">
        <f>Q54/SUM(T54+V54+X54+Z54+AB54+AD54+AF54)-1</f>
      </c>
      <c r="S54" s="1736">
        <f>T54+V54+X54+Z54+AB54+AD54</f>
        <v/>
      </c>
      <c r="T54" s="1736" t="n">
        <v>82.0947164543696</v>
      </c>
      <c r="U54" s="76">
        <f>T54/AU54-1</f>
        <v/>
      </c>
      <c r="V54" s="1736" t="n">
        <v>83.9439206882807</v>
      </c>
      <c r="W54" s="76">
        <f>V54/AW54-1</f>
        <v/>
      </c>
      <c r="X54" s="1736" t="n">
        <v>88.00914190042459</v>
      </c>
      <c r="Y54" s="76">
        <f>X54/AY54-1</f>
        <v/>
      </c>
      <c r="Z54" s="1736" t="n">
        <v>103.697586022886</v>
      </c>
      <c r="AA54" s="76">
        <f>Z54/BA54-1</f>
        <v/>
      </c>
      <c r="AB54" s="1736" t="n">
        <v>113.22255374531</v>
      </c>
      <c r="AC54" s="76">
        <f>AB54/BC54-1</f>
        <v/>
      </c>
      <c r="AD54" s="1736" t="n">
        <v>118.274761791884</v>
      </c>
      <c r="AE54" s="76">
        <f>AD54/BE54-1</f>
        <v/>
      </c>
      <c r="AF54" s="1736" t="n">
        <v>137.163656503629</v>
      </c>
      <c r="AG54" s="76">
        <f>AF54/BG54-1</f>
        <v/>
      </c>
      <c r="AH54" s="1736" t="n">
        <v>158.066464148801</v>
      </c>
      <c r="AI54" s="76">
        <f>AH54/BI54-1</f>
        <v/>
      </c>
      <c r="AJ54" s="1736" t="n">
        <v>144.561841536527</v>
      </c>
      <c r="AK54" s="76">
        <f>AJ54/BK54-1</f>
        <v/>
      </c>
      <c r="AL54" s="1736" t="n">
        <v>205.87177049323</v>
      </c>
      <c r="AM54" s="76">
        <f>AL54/BM54-1</f>
        <v/>
      </c>
      <c r="AN54" s="1736" t="n">
        <v>265.426393320519</v>
      </c>
      <c r="AO54" s="76">
        <f>AN54/BO54-1</f>
        <v/>
      </c>
      <c r="AP54" s="1736" t="n">
        <v>427.110923779609</v>
      </c>
      <c r="AQ54" s="76">
        <f>AP54/BQ54-1</f>
        <v/>
      </c>
      <c r="AR54" s="1736">
        <f>T54+V54+X54+Z54+AB54+AD54+AF54+AH54+AJ54+AL54+AN54+AP54</f>
      </c>
      <c r="AS54" s="76">
        <f>AR54/SUM(AU54,AW54,AY54,BA54,BC54,BE54,BG54,BI54,BK54,BM54,BO54,BQ54)-1</f>
        <v/>
      </c>
      <c r="AT54" s="76" t="n"/>
      <c r="AU54" s="1736" t="n">
        <v>255.350787363472</v>
      </c>
      <c r="AV54" s="76" t="n"/>
      <c r="AW54" s="1736" t="n">
        <v>207.094027215854</v>
      </c>
      <c r="AX54" s="76" t="n"/>
      <c r="AY54" s="1736" t="n">
        <v>185.545677407737</v>
      </c>
      <c r="AZ54" s="76" t="n"/>
      <c r="BA54" s="1736" t="n">
        <v>193.522405321352</v>
      </c>
      <c r="BB54" s="76" t="n"/>
      <c r="BC54" s="1736" t="n">
        <v>169.278071590976</v>
      </c>
      <c r="BD54" s="76" t="n"/>
      <c r="BE54" s="1736" t="n">
        <v>208.551354865699</v>
      </c>
      <c r="BF54" s="76" t="n"/>
      <c r="BG54" s="1736" t="n">
        <v>242.396152516881</v>
      </c>
      <c r="BH54" s="76" t="n"/>
      <c r="BI54" s="1736" t="n">
        <v>256.268701577919</v>
      </c>
      <c r="BJ54" s="76" t="n"/>
      <c r="BK54" s="1736" t="n">
        <v>205.804858564372</v>
      </c>
      <c r="BL54" s="76" t="n"/>
      <c r="BM54" s="1736" t="n">
        <v>230.438530067968</v>
      </c>
      <c r="BN54" s="76" t="n"/>
      <c r="BO54" s="1736" t="n">
        <v>245.454498162407</v>
      </c>
      <c r="BP54" s="76" t="n"/>
      <c r="BQ54" s="1736" t="n">
        <v>282.289148296158</v>
      </c>
      <c r="BR54" s="76" t="n"/>
      <c r="BS54" s="1736">
        <f>AU54+AW54+AY54+BA54+BC54+BE54+BG54+BI54+BK54+BM54+BO54+BQ54</f>
        <v/>
      </c>
      <c r="BT54" s="76" t="n"/>
      <c r="BU54" s="1754" t="n"/>
      <c r="BV54" s="1652" t="n"/>
      <c r="BW54" s="1652" t="n"/>
      <c r="BX54" s="1652" t="n"/>
      <c r="BY54" s="1652" t="n"/>
      <c r="BZ54" s="1652" t="n"/>
      <c r="CA54" s="1652" t="n"/>
      <c r="CB54" s="1652" t="n"/>
      <c r="CC54" s="1652" t="n"/>
      <c r="CD54" s="1652" t="n"/>
      <c r="CE54" s="1652" t="n"/>
      <c r="CF54" s="1652" t="n"/>
      <c r="CG54" s="1652" t="n"/>
      <c r="CH54" s="1341" t="n"/>
    </row>
    <row r="55" ht="28.8" customHeight="1" s="21">
      <c r="A55" s="1977" t="n"/>
      <c r="B55" s="1337" t="inlineStr">
        <is>
          <t>其中城市内客运量（万人次）</t>
        </is>
      </c>
      <c r="C55" s="1736" t="n">
        <v>81.0768687975981</v>
      </c>
      <c r="D55" s="76">
        <f>C55/T55-1</f>
        <v/>
      </c>
      <c r="E55" s="1736" t="n">
        <v>87.5355015702977</v>
      </c>
      <c r="F55" s="76">
        <f>E55/V55-1</f>
        <v/>
      </c>
      <c r="G55" s="1736" t="n">
        <v>80.12611266776381</v>
      </c>
      <c r="H55" s="76">
        <f>G55/X55-1</f>
        <v/>
      </c>
      <c r="I55" s="1736" t="n">
        <v>77.09010787897979</v>
      </c>
      <c r="J55" s="76">
        <f>I55/Z55-1</f>
        <v/>
      </c>
      <c r="K55" s="2528" t="n">
        <v>76.1864674868134</v>
      </c>
      <c r="L55" s="76">
        <f>K55/AB55-1</f>
      </c>
      <c r="M55" s="2529" t="n">
        <v>74.479047495971</v>
      </c>
      <c r="N55" s="76">
        <f>M55/AD55-1</f>
      </c>
      <c r="O55" s="2530" t="n">
        <v>77.3107981137469</v>
      </c>
      <c r="P55" s="76">
        <f>O55/AF55-1</f>
      </c>
      <c r="Q55" s="1736">
        <f>C55+E55+G55+I55+K55+M55+O55</f>
      </c>
      <c r="R55" s="76">
        <f>Q55/SUM(T55+V55+X55+Z55+AB55+AD55+AF55)-1</f>
      </c>
      <c r="S55" s="1736">
        <f>T55+V55+X55+Z55+AB55+AD55</f>
        <v/>
      </c>
      <c r="T55" s="1736" t="n">
        <v>13.7789036766182</v>
      </c>
      <c r="U55" s="76">
        <f>T55/AU55-1</f>
        <v/>
      </c>
      <c r="V55" s="1736" t="n">
        <v>13.931037378248</v>
      </c>
      <c r="W55" s="76">
        <f>V55/AW55-1</f>
        <v/>
      </c>
      <c r="X55" s="1736" t="n">
        <v>14.4302458543872</v>
      </c>
      <c r="Y55" s="76">
        <f>X55/AY55-1</f>
        <v/>
      </c>
      <c r="Z55" s="1736" t="n">
        <v>16.7637933935386</v>
      </c>
      <c r="AA55" s="76">
        <f>Z55/BA55-1</f>
        <v/>
      </c>
      <c r="AB55" s="1736" t="n">
        <v>18.5639412665801</v>
      </c>
      <c r="AC55" s="76">
        <f>AB55/BC55-1</f>
        <v/>
      </c>
      <c r="AD55" s="1736" t="n">
        <v>19.6195186440396</v>
      </c>
      <c r="AE55" s="76">
        <f>AD55/BE55-1</f>
        <v/>
      </c>
      <c r="AF55" s="1736" t="n">
        <v>22.1933227459117</v>
      </c>
      <c r="AG55" s="76">
        <f>AF55/BG55-1</f>
        <v/>
      </c>
      <c r="AH55" s="1736" t="n">
        <v>25.335190149404</v>
      </c>
      <c r="AI55" s="76">
        <f>AH55/BI55-1</f>
        <v/>
      </c>
      <c r="AJ55" s="1736" t="n">
        <v>23.1917802604568</v>
      </c>
      <c r="AK55" s="76">
        <f>AJ55/BK55-1</f>
        <v/>
      </c>
      <c r="AL55" s="1736" t="n">
        <v>33.3103702783098</v>
      </c>
      <c r="AM55" s="76">
        <f>AL55/BM55-1</f>
        <v/>
      </c>
      <c r="AN55" s="1736" t="n">
        <v>43.1288850390825</v>
      </c>
      <c r="AO55" s="76">
        <f>AN55/BO55-1</f>
        <v/>
      </c>
      <c r="AP55" s="1736" t="n">
        <v>69.0093726324416</v>
      </c>
      <c r="AQ55" s="76">
        <f>AP55/BQ55-1</f>
        <v/>
      </c>
      <c r="AR55" s="1736">
        <f>T55+V55+X55+Z55+AB55+AD55+AF55+AH55+AJ55+AL55+AN55+AP55</f>
      </c>
      <c r="AS55" s="76">
        <f>AR55/SUM(AU55,AW55,AY55,BA55,BC55,BE55,BG55,BI55,BK55,BM55,BO55,BQ55)-1</f>
        <v/>
      </c>
      <c r="AT55" s="76" t="n"/>
      <c r="AU55" s="1736" t="n">
        <v>44.1517137646843</v>
      </c>
      <c r="AV55" s="76" t="n"/>
      <c r="AW55" s="1736" t="n">
        <v>34.9436464056092</v>
      </c>
      <c r="AX55" s="76" t="n"/>
      <c r="AY55" s="1736" t="n">
        <v>31.6633745843386</v>
      </c>
      <c r="AZ55" s="76" t="n"/>
      <c r="BA55" s="1736" t="n">
        <v>32.4684496852763</v>
      </c>
      <c r="BB55" s="76" t="n"/>
      <c r="BC55" s="1736" t="n">
        <v>28.2004598658153</v>
      </c>
      <c r="BD55" s="76" t="n"/>
      <c r="BE55" s="1736" t="n">
        <v>34.7949927462599</v>
      </c>
      <c r="BF55" s="76" t="n"/>
      <c r="BG55" s="1736" t="n">
        <v>39.9695579170763</v>
      </c>
      <c r="BH55" s="76" t="n"/>
      <c r="BI55" s="1736" t="n">
        <v>41.9867407868969</v>
      </c>
      <c r="BJ55" s="76" t="n"/>
      <c r="BK55" s="1736" t="n">
        <v>33.8505193948928</v>
      </c>
      <c r="BL55" s="76" t="n"/>
      <c r="BM55" s="1736" t="n">
        <v>37.8292175779004</v>
      </c>
      <c r="BN55" s="76" t="n"/>
      <c r="BO55" s="1736" t="n">
        <v>40.1554107085707</v>
      </c>
      <c r="BP55" s="76" t="n"/>
      <c r="BQ55" s="1736" t="n">
        <v>45.8633509113553</v>
      </c>
      <c r="BR55" s="76" t="n"/>
      <c r="BS55" s="1736">
        <f>AU55+AW55+AY55+BA55+BC55+BE55+BG55+BI55+BK55+BM55+BO55+BQ55</f>
        <v/>
      </c>
      <c r="BT55" s="76" t="n"/>
      <c r="BU55" s="1754" t="n"/>
      <c r="BV55" s="1781" t="n"/>
      <c r="BW55" s="1781" t="n"/>
      <c r="BX55" s="1781" t="n"/>
      <c r="BY55" s="1781" t="n"/>
      <c r="BZ55" s="1781" t="n"/>
      <c r="CA55" s="1781" t="n"/>
      <c r="CB55" s="1781" t="n"/>
      <c r="CC55" s="1781" t="n"/>
      <c r="CD55" s="1781" t="n"/>
      <c r="CE55" s="1781" t="n"/>
      <c r="CF55" s="1781" t="n"/>
      <c r="CG55" s="1781" t="n"/>
      <c r="CH55" s="1341" t="n"/>
    </row>
    <row r="56" ht="28.8" customHeight="1" s="21">
      <c r="A56" s="1954" t="n"/>
      <c r="B56" s="1337" t="inlineStr">
        <is>
          <t>其中城市内旅客周转量  (万人公里)</t>
        </is>
      </c>
      <c r="C56" s="1736" t="n">
        <v>286.813134584428</v>
      </c>
      <c r="D56" s="76">
        <f>C56/T56-1</f>
        <v/>
      </c>
      <c r="E56" s="1736" t="n">
        <v>335.616275638949</v>
      </c>
      <c r="F56" s="76">
        <f>E56/V56-1</f>
        <v/>
      </c>
      <c r="G56" s="1736" t="n">
        <v>300.066480591095</v>
      </c>
      <c r="H56" s="76">
        <f>G56/X56-1</f>
        <v/>
      </c>
      <c r="I56" s="1736" t="n">
        <v>295.123310928936</v>
      </c>
      <c r="J56" s="76">
        <f>I56/Z56-1</f>
        <v/>
      </c>
      <c r="K56" s="2531" t="n">
        <v>295.08165167796</v>
      </c>
      <c r="L56" s="76">
        <f>K56/AB56-1</f>
      </c>
      <c r="M56" s="2532" t="n">
        <v>281.171551448255</v>
      </c>
      <c r="N56" s="76">
        <f>M56/AD56-1</f>
      </c>
      <c r="O56" s="2533" t="n">
        <v>289.892013217615</v>
      </c>
      <c r="P56" s="76">
        <f>O56/AF56-1</f>
      </c>
      <c r="Q56" s="1736">
        <f>C56+E56+G56+I56+K56+M56+O56</f>
      </c>
      <c r="R56" s="76">
        <f>Q56/SUM(T56+V56+X56+Z56+AB56+AD56+AF56)-1</f>
      </c>
      <c r="S56" s="1736">
        <f>T56+V56+X56+Z56+AB56+AD56</f>
        <v/>
      </c>
      <c r="T56" s="1736" t="n">
        <v>44.9203574439618</v>
      </c>
      <c r="U56" s="76">
        <f>T56/AU56-1</f>
        <v/>
      </c>
      <c r="V56" s="1736" t="n">
        <v>43.4590315210184</v>
      </c>
      <c r="W56" s="76">
        <f>V56/AW56-1</f>
        <v/>
      </c>
      <c r="X56" s="1736" t="n">
        <v>45.3723484283299</v>
      </c>
      <c r="Y56" s="76">
        <f>X56/AY56-1</f>
        <v/>
      </c>
      <c r="Z56" s="1736" t="n">
        <v>54.4375317507412</v>
      </c>
      <c r="AA56" s="76">
        <f>Z56/BA56-1</f>
        <v/>
      </c>
      <c r="AB56" s="1736" t="n">
        <v>59.7806858282123</v>
      </c>
      <c r="AC56" s="76">
        <f>AB56/BC56-1</f>
        <v/>
      </c>
      <c r="AD56" s="1736" t="n">
        <v>64.6590500209648</v>
      </c>
      <c r="AE56" s="76">
        <f>AD56/BE56-1</f>
        <v/>
      </c>
      <c r="AF56" s="1736" t="n">
        <v>72.3229982879724</v>
      </c>
      <c r="AG56" s="76">
        <f>AF56/BG56-1</f>
        <v/>
      </c>
      <c r="AH56" s="1736" t="n">
        <v>85.72300774224421</v>
      </c>
      <c r="AI56" s="76">
        <f>AH56/BI56-1</f>
        <v/>
      </c>
      <c r="AJ56" s="1736" t="n">
        <v>76.91036347679319</v>
      </c>
      <c r="AK56" s="76">
        <f>AJ56/BK56-1</f>
        <v/>
      </c>
      <c r="AL56" s="1736" t="n">
        <v>121.247149362979</v>
      </c>
      <c r="AM56" s="76">
        <f>AL56/BM56-1</f>
        <v/>
      </c>
      <c r="AN56" s="1736" t="n">
        <v>158.206425961914</v>
      </c>
      <c r="AO56" s="76">
        <f>AN56/BO56-1</f>
        <v/>
      </c>
      <c r="AP56" s="1736" t="n">
        <v>258.729848419148</v>
      </c>
      <c r="AQ56" s="76">
        <f>AP56/BQ56-1</f>
        <v/>
      </c>
      <c r="AR56" s="1736">
        <f>T56+V56+X56+Z56+AB56+AD56+AF56+AH56+AJ56+AL56+AN56+AP56</f>
      </c>
      <c r="AS56" s="76">
        <f>AR56/SUM(AU56,AW56,AY56,BA56,BC56,BE56,BG56,BI56,BK56,BM56,BO56,BQ56)-1</f>
        <v/>
      </c>
      <c r="AT56" s="76" t="n"/>
      <c r="AU56" s="1736" t="n">
        <v>127.215279478128</v>
      </c>
      <c r="AV56" s="76" t="n"/>
      <c r="AW56" s="1736" t="n">
        <v>118.919717811313</v>
      </c>
      <c r="AX56" s="76" t="n"/>
      <c r="AY56" s="1736" t="n">
        <v>93.54602034585589</v>
      </c>
      <c r="AZ56" s="76" t="n"/>
      <c r="BA56" s="1736" t="n">
        <v>96.2700143751206</v>
      </c>
      <c r="BB56" s="76" t="n"/>
      <c r="BC56" s="1736" t="n">
        <v>83.74296437666111</v>
      </c>
      <c r="BD56" s="76" t="n"/>
      <c r="BE56" s="1736" t="n">
        <v>121.561281856642</v>
      </c>
      <c r="BF56" s="76" t="n"/>
      <c r="BG56" s="1736" t="n">
        <v>141.832277939536</v>
      </c>
      <c r="BH56" s="76" t="n"/>
      <c r="BI56" s="1736" t="n">
        <v>161.295959809704</v>
      </c>
      <c r="BJ56" s="76" t="n"/>
      <c r="BK56" s="1736" t="n">
        <v>122.795356539776</v>
      </c>
      <c r="BL56" s="76" t="n"/>
      <c r="BM56" s="1736" t="n">
        <v>136.744786906432</v>
      </c>
      <c r="BN56" s="76" t="n"/>
      <c r="BO56" s="1736" t="n">
        <v>148.98768163929</v>
      </c>
      <c r="BP56" s="76" t="n"/>
      <c r="BQ56" s="1736" t="n">
        <v>180.335811099122</v>
      </c>
      <c r="BR56" s="76" t="n"/>
      <c r="BS56" s="1736">
        <f>AU56+AW56+AY56+BA56+BC56+BE56+BG56+BI56+BK56+BM56+BO56+BQ56</f>
        <v/>
      </c>
      <c r="BT56" s="76" t="n"/>
      <c r="BU56" s="1754" t="n"/>
      <c r="BV56" s="1781" t="n"/>
      <c r="BW56" s="1781" t="n"/>
      <c r="BX56" s="1781" t="n"/>
      <c r="BY56" s="1781" t="n"/>
      <c r="BZ56" s="1781" t="n"/>
      <c r="CA56" s="1781" t="n"/>
      <c r="CB56" s="1781" t="n"/>
      <c r="CC56" s="1781" t="n"/>
      <c r="CD56" s="1781" t="n"/>
      <c r="CE56" s="1781" t="n"/>
      <c r="CF56" s="1781" t="n"/>
      <c r="CG56" s="1781" t="n"/>
      <c r="CH56" s="1341" t="n"/>
    </row>
    <row r="57" ht="28.8" customHeight="1" s="21">
      <c r="A57" s="1618" t="inlineStr">
        <is>
          <t>恩施州</t>
        </is>
      </c>
      <c r="B57" s="1337" t="inlineStr">
        <is>
          <t>客运量         （万人次）</t>
        </is>
      </c>
      <c r="C57" s="1736" t="n">
        <v>224.567391316816</v>
      </c>
      <c r="D57" s="76">
        <f>C57/T57-1</f>
        <v/>
      </c>
      <c r="E57" s="1736" t="n">
        <v>179.459256194827</v>
      </c>
      <c r="F57" s="76">
        <f>E57/V57-1</f>
        <v/>
      </c>
      <c r="G57" s="1736" t="n">
        <v>250.863396705275</v>
      </c>
      <c r="H57" s="76">
        <f>G57/X57-1</f>
        <v/>
      </c>
      <c r="I57" s="1736" t="n">
        <v>263.154719264305</v>
      </c>
      <c r="J57" s="76">
        <f>I57/Z57-1</f>
        <v/>
      </c>
      <c r="K57" s="2534" t="n">
        <v>296.507934085457</v>
      </c>
      <c r="L57" s="76">
        <f>K57/AB57-1</f>
      </c>
      <c r="M57" s="2535" t="n">
        <v>296.843102160907</v>
      </c>
      <c r="N57" s="76">
        <f>M57/AD57-1</f>
      </c>
      <c r="O57" s="2536" t="n">
        <v>353.510762108549</v>
      </c>
      <c r="P57" s="76">
        <f>O57/AF57-1</f>
      </c>
      <c r="Q57" s="1736">
        <f>C57+E57+G57+I57+K57+M57+O57</f>
      </c>
      <c r="R57" s="76">
        <f>Q57/SUM(T57+V57+X57+Z57+AB57+AD57+AF57)-1</f>
      </c>
      <c r="S57" s="1736">
        <f>T57+V57+X57+Z57+AB57+AD57</f>
        <v/>
      </c>
      <c r="T57" s="1736" t="n">
        <v>57.2548374927176</v>
      </c>
      <c r="U57" s="76">
        <f>T57/AU57-1</f>
        <v/>
      </c>
      <c r="V57" s="1736" t="n">
        <v>60.0464501575274</v>
      </c>
      <c r="W57" s="76">
        <f>V57/AW57-1</f>
        <v/>
      </c>
      <c r="X57" s="1736" t="n">
        <v>72.2077835249637</v>
      </c>
      <c r="Y57" s="76">
        <f>X57/AY57-1</f>
        <v/>
      </c>
      <c r="Z57" s="1736" t="n">
        <v>90.6485646493753</v>
      </c>
      <c r="AA57" s="76">
        <f>Z57/BA57-1</f>
        <v/>
      </c>
      <c r="AB57" s="1736" t="n">
        <v>111.943508535274</v>
      </c>
      <c r="AC57" s="76">
        <f>AB57/BC57-1</f>
        <v/>
      </c>
      <c r="AD57" s="1736" t="n">
        <v>136.573062323274</v>
      </c>
      <c r="AE57" s="76">
        <f>AD57/BE57-1</f>
        <v/>
      </c>
      <c r="AF57" s="1736" t="n">
        <v>140.83510103731</v>
      </c>
      <c r="AG57" s="76">
        <f>AF57/BG57-1</f>
        <v/>
      </c>
      <c r="AH57" s="1736" t="n">
        <v>153.165441584915</v>
      </c>
      <c r="AI57" s="76">
        <f>AH57/BI57-1</f>
        <v/>
      </c>
      <c r="AJ57" s="1736" t="n">
        <v>127.388488408698</v>
      </c>
      <c r="AK57" s="76">
        <f>AJ57/BK57-1</f>
        <v/>
      </c>
      <c r="AL57" s="1736" t="n">
        <v>219.314264177061</v>
      </c>
      <c r="AM57" s="76">
        <f>AL57/BM57-1</f>
        <v/>
      </c>
      <c r="AN57" s="1736" t="n">
        <v>220.967689230616</v>
      </c>
      <c r="AO57" s="76">
        <f>AN57/BO57-1</f>
        <v/>
      </c>
      <c r="AP57" s="1736" t="n">
        <v>229.677719949008</v>
      </c>
      <c r="AQ57" s="76">
        <f>AP57/BQ57-1</f>
        <v/>
      </c>
      <c r="AR57" s="1736">
        <f>T57+V57+X57+Z57+AB57+AD57+AF57+AH57+AJ57+AL57+AN57+AP57</f>
      </c>
      <c r="AS57" s="76">
        <f>AR57/SUM(AU57,AW57,AY57,BA57,BC57,BE57,BG57,BI57,BK57,BM57,BO57,BQ57)-1</f>
        <v/>
      </c>
      <c r="AT57" s="76" t="n"/>
      <c r="AU57" s="1736" t="n">
        <v>65.3784808800939</v>
      </c>
      <c r="AV57" s="76" t="n"/>
      <c r="AW57" s="1736" t="n">
        <v>61.3876573970788</v>
      </c>
      <c r="AX57" s="76" t="n"/>
      <c r="AY57" s="1736" t="n">
        <v>59.5688599890417</v>
      </c>
      <c r="AZ57" s="76" t="n"/>
      <c r="BA57" s="1736" t="n">
        <v>66.6564311688245</v>
      </c>
      <c r="BB57" s="76" t="n"/>
      <c r="BC57" s="1736" t="n">
        <v>76.6934037229846</v>
      </c>
      <c r="BD57" s="76" t="n"/>
      <c r="BE57" s="1736" t="n">
        <v>103.086910803906</v>
      </c>
      <c r="BF57" s="76" t="n"/>
      <c r="BG57" s="1736" t="n">
        <v>105.630665236876</v>
      </c>
      <c r="BH57" s="76" t="n"/>
      <c r="BI57" s="1736" t="n">
        <v>99.28657848421339</v>
      </c>
      <c r="BJ57" s="76" t="n"/>
      <c r="BK57" s="1736" t="n">
        <v>98.2507634286745</v>
      </c>
      <c r="BL57" s="76" t="n"/>
      <c r="BM57" s="1736" t="n">
        <v>98.47128425598289</v>
      </c>
      <c r="BN57" s="76" t="n"/>
      <c r="BO57" s="1736" t="n">
        <v>100.847925134189</v>
      </c>
      <c r="BP57" s="76" t="n"/>
      <c r="BQ57" s="1736" t="n">
        <v>110.958630144277</v>
      </c>
      <c r="BR57" s="76" t="n"/>
      <c r="BS57" s="1736">
        <f>AU57+AW57+AY57+BA57+BC57+BE57+BG57+BI57+BK57+BM57+BO57+BQ57</f>
        <v/>
      </c>
      <c r="BT57" s="76" t="n"/>
      <c r="BU57" s="1754" t="n"/>
      <c r="BV57" s="1731" t="n"/>
      <c r="BW57" s="1731" t="n"/>
      <c r="BX57" s="1731" t="n"/>
      <c r="BY57" s="1731" t="n"/>
      <c r="BZ57" s="1731" t="n"/>
      <c r="CA57" s="1731" t="n"/>
      <c r="CB57" s="1731" t="n"/>
      <c r="CC57" s="1731" t="n"/>
      <c r="CD57" s="1731" t="n"/>
      <c r="CE57" s="1731" t="n"/>
      <c r="CF57" s="1731" t="n"/>
      <c r="CG57" s="1731" t="n"/>
      <c r="CH57" s="1341" t="n"/>
    </row>
    <row r="58" ht="28.8" customHeight="1" s="21">
      <c r="A58" s="1977" t="n"/>
      <c r="B58" s="1337" t="inlineStr">
        <is>
          <t>旅客周转量     （万人公里）</t>
        </is>
      </c>
      <c r="C58" s="1736" t="n">
        <v>1317.7635973799</v>
      </c>
      <c r="D58" s="76">
        <f>C58/T58-1</f>
        <v/>
      </c>
      <c r="E58" s="1736" t="n">
        <v>1077.9350347193</v>
      </c>
      <c r="F58" s="76">
        <f>E58/V58-1</f>
        <v/>
      </c>
      <c r="G58" s="1736" t="n">
        <v>1490.5613711494</v>
      </c>
      <c r="H58" s="76">
        <f>G58/X58-1</f>
        <v/>
      </c>
      <c r="I58" s="1736" t="n">
        <v>1577.05557103915</v>
      </c>
      <c r="J58" s="76">
        <f>I58/Z58-1</f>
        <v/>
      </c>
      <c r="K58" s="2537" t="n">
        <v>1783.39105339306</v>
      </c>
      <c r="L58" s="76">
        <f>K58/AB58-1</f>
      </c>
      <c r="M58" s="2538" t="n">
        <v>1772.84069975821</v>
      </c>
      <c r="N58" s="76">
        <f>M58/AD58-1</f>
      </c>
      <c r="O58" s="2539" t="n">
        <v>2104.11251759347</v>
      </c>
      <c r="P58" s="76">
        <f>O58/AF58-1</f>
      </c>
      <c r="Q58" s="1736">
        <f>C58+E58+G58+I58+K58+M58+O58</f>
      </c>
      <c r="R58" s="76">
        <f>Q58/SUM(T58+V58+X58+Z58+AB58+AD58+AF58)-1</f>
      </c>
      <c r="S58" s="1736">
        <f>T58+V58+X58+Z58+AB58+AD58</f>
        <v/>
      </c>
      <c r="T58" s="1736" t="n">
        <v>348.025598653265</v>
      </c>
      <c r="U58" s="76">
        <f>T58/AU58-1</f>
        <v/>
      </c>
      <c r="V58" s="1736" t="n">
        <v>343.304632972479</v>
      </c>
      <c r="W58" s="76">
        <f>V58/AW58-1</f>
        <v/>
      </c>
      <c r="X58" s="1736" t="n">
        <v>414.54052231657</v>
      </c>
      <c r="Y58" s="76">
        <f>X58/AY58-1</f>
        <v/>
      </c>
      <c r="Z58" s="1736" t="n">
        <v>524.45276552291</v>
      </c>
      <c r="AA58" s="76">
        <f>Z58/BA58-1</f>
        <v/>
      </c>
      <c r="AB58" s="1736" t="n">
        <v>645.775911622116</v>
      </c>
      <c r="AC58" s="76">
        <f>AB58/BC58-1</f>
        <v/>
      </c>
      <c r="AD58" s="1736" t="n">
        <v>785.544762719249</v>
      </c>
      <c r="AE58" s="76">
        <f>AD58/BE58-1</f>
        <v/>
      </c>
      <c r="AF58" s="1736" t="n">
        <v>812.6813068669881</v>
      </c>
      <c r="AG58" s="76">
        <f>AF58/BG58-1</f>
        <v/>
      </c>
      <c r="AH58" s="1736" t="n">
        <v>888.720178448932</v>
      </c>
      <c r="AI58" s="76">
        <f>AH58/BI58-1</f>
        <v/>
      </c>
      <c r="AJ58" s="1736" t="n">
        <v>733.159126940987</v>
      </c>
      <c r="AK58" s="76">
        <f>AJ58/BK58-1</f>
        <v/>
      </c>
      <c r="AL58" s="1736" t="n">
        <v>1287.38612758223</v>
      </c>
      <c r="AM58" s="76">
        <f>AL58/BM58-1</f>
        <v/>
      </c>
      <c r="AN58" s="1736" t="n">
        <v>1321.82156306763</v>
      </c>
      <c r="AO58" s="76">
        <f>AN58/BO58-1</f>
        <v/>
      </c>
      <c r="AP58" s="1736" t="n">
        <v>1383.34043277719</v>
      </c>
      <c r="AQ58" s="76">
        <f>AP58/BQ58-1</f>
        <v/>
      </c>
      <c r="AR58" s="1736">
        <f>T58+V58+X58+Z58+AB58+AD58+AF58+AH58+AJ58+AL58+AN58+AP58</f>
      </c>
      <c r="AS58" s="76">
        <f>AR58/SUM(AU58,AW58,AY58,BA58,BC58,BE58,BG58,BI58,BK58,BM58,BO58,BQ58)-1</f>
        <v/>
      </c>
      <c r="AT58" s="76" t="n"/>
      <c r="AU58" s="1736" t="n">
        <v>274.477291912693</v>
      </c>
      <c r="AV58" s="76" t="n"/>
      <c r="AW58" s="1736" t="n">
        <v>247.038490651673</v>
      </c>
      <c r="AX58" s="76" t="n"/>
      <c r="AY58" s="1736" t="n">
        <v>223.124803325222</v>
      </c>
      <c r="AZ58" s="76" t="n"/>
      <c r="BA58" s="1736" t="n">
        <v>358.739355223512</v>
      </c>
      <c r="BB58" s="76" t="n"/>
      <c r="BC58" s="1736" t="n">
        <v>413.363337666139</v>
      </c>
      <c r="BD58" s="76" t="n"/>
      <c r="BE58" s="1736" t="n">
        <v>569.495318575202</v>
      </c>
      <c r="BF58" s="76" t="n"/>
      <c r="BG58" s="1736" t="n">
        <v>623.818191951872</v>
      </c>
      <c r="BH58" s="76" t="n"/>
      <c r="BI58" s="1736" t="n">
        <v>603.712119420182</v>
      </c>
      <c r="BJ58" s="76" t="n"/>
      <c r="BK58" s="1736" t="n">
        <v>586.756915352546</v>
      </c>
      <c r="BL58" s="76" t="n"/>
      <c r="BM58" s="1736" t="n">
        <v>589.087939309206</v>
      </c>
      <c r="BN58" s="76" t="n"/>
      <c r="BO58" s="1736" t="n">
        <v>605.845989585162</v>
      </c>
      <c r="BP58" s="76" t="n"/>
      <c r="BQ58" s="1736" t="n">
        <v>677.203102590224</v>
      </c>
      <c r="BR58" s="76" t="n"/>
      <c r="BS58" s="1736">
        <f>AU58+AW58+AY58+BA58+BC58+BE58+BG58+BI58+BK58+BM58+BO58+BQ58</f>
        <v/>
      </c>
      <c r="BT58" s="76" t="n"/>
      <c r="BU58" s="1754" t="n"/>
      <c r="BV58" s="1652" t="n"/>
      <c r="BW58" s="1652" t="n"/>
      <c r="BX58" s="1652" t="n"/>
      <c r="BY58" s="1652" t="n"/>
      <c r="BZ58" s="1652" t="n"/>
      <c r="CA58" s="1652" t="n"/>
      <c r="CB58" s="1652" t="n"/>
      <c r="CC58" s="1652" t="n"/>
      <c r="CD58" s="1652" t="n"/>
      <c r="CE58" s="1652" t="n"/>
      <c r="CF58" s="1652" t="n"/>
      <c r="CG58" s="1652" t="n"/>
      <c r="CH58" s="1341" t="n"/>
    </row>
    <row r="59" ht="28.8" customHeight="1" s="21">
      <c r="A59" s="1977" t="n"/>
      <c r="B59" s="1337" t="inlineStr">
        <is>
          <t>其中城市内客运量（万人次）</t>
        </is>
      </c>
      <c r="C59" s="1736" t="n">
        <v>189.770869158837</v>
      </c>
      <c r="D59" s="76">
        <f>C59/T59-1</f>
        <v/>
      </c>
      <c r="E59" s="1736" t="n">
        <v>151.049628175924</v>
      </c>
      <c r="F59" s="76">
        <f>E59/V59-1</f>
        <v/>
      </c>
      <c r="G59" s="1736" t="n">
        <v>213.601262048566</v>
      </c>
      <c r="H59" s="76">
        <f>G59/X59-1</f>
        <v/>
      </c>
      <c r="I59" s="1736" t="n">
        <v>226.717169621404</v>
      </c>
      <c r="J59" s="76">
        <f>I59/Z59-1</f>
        <v/>
      </c>
      <c r="K59" s="2540" t="n">
        <v>257.615124276719</v>
      </c>
      <c r="L59" s="76">
        <f>K59/AB59-1</f>
      </c>
      <c r="M59" s="2541" t="n">
        <v>254.117494598095</v>
      </c>
      <c r="N59" s="76">
        <f>M59/AD59-1</f>
      </c>
      <c r="O59" s="2542" t="n">
        <v>299.235204223548</v>
      </c>
      <c r="P59" s="76">
        <f>O59/AF59-1</f>
      </c>
      <c r="Q59" s="1736">
        <f>C59+E59+G59+I59+K59+M59+O59</f>
      </c>
      <c r="R59" s="76">
        <f>Q59/SUM(T59+V59+X59+Z59+AB59+AD59+AF59)-1</f>
      </c>
      <c r="S59" s="1736">
        <f>T59+V59+X59+Z59+AB59+AD59</f>
        <v/>
      </c>
      <c r="T59" s="1736" t="n">
        <v>51.1936800790789</v>
      </c>
      <c r="U59" s="76">
        <f>T59/AU59-1</f>
        <v/>
      </c>
      <c r="V59" s="1736" t="n">
        <v>52.1322621302566</v>
      </c>
      <c r="W59" s="76">
        <f>V59/AW59-1</f>
        <v/>
      </c>
      <c r="X59" s="1736" t="n">
        <v>62.723503143226</v>
      </c>
      <c r="Y59" s="76">
        <f>X59/AY59-1</f>
        <v/>
      </c>
      <c r="Z59" s="1736" t="n">
        <v>78.2397411300396</v>
      </c>
      <c r="AA59" s="76">
        <f>Z59/BA59-1</f>
        <v/>
      </c>
      <c r="AB59" s="1736" t="n">
        <v>96.4369243031983</v>
      </c>
      <c r="AC59" s="76">
        <f>AB59/BC59-1</f>
        <v/>
      </c>
      <c r="AD59" s="1736" t="n">
        <v>119.596739999189</v>
      </c>
      <c r="AE59" s="76">
        <f>AD59/BE59-1</f>
        <v/>
      </c>
      <c r="AF59" s="1736" t="n">
        <v>120.132557277846</v>
      </c>
      <c r="AG59" s="76">
        <f>AF59/BG59-1</f>
        <v/>
      </c>
      <c r="AH59" s="1736" t="n">
        <v>130.173647559105</v>
      </c>
      <c r="AI59" s="76">
        <f>AH59/BI59-1</f>
        <v/>
      </c>
      <c r="AJ59" s="1736" t="n">
        <v>105.151248025957</v>
      </c>
      <c r="AK59" s="76">
        <f>AJ59/BK59-1</f>
        <v/>
      </c>
      <c r="AL59" s="1736" t="n">
        <v>186.316709154791</v>
      </c>
      <c r="AM59" s="76">
        <f>AL59/BM59-1</f>
        <v/>
      </c>
      <c r="AN59" s="1736" t="n">
        <v>183.766260483992</v>
      </c>
      <c r="AO59" s="76">
        <f>AN59/BO59-1</f>
        <v/>
      </c>
      <c r="AP59" s="1736" t="n">
        <v>187.272912225511</v>
      </c>
      <c r="AQ59" s="76">
        <f>AP59/BQ59-1</f>
        <v/>
      </c>
      <c r="AR59" s="1736">
        <f>T59+V59+X59+Z59+AB59+AD59+AF59+AH59+AJ59+AL59+AN59+AP59</f>
      </c>
      <c r="AS59" s="76">
        <f>AR59/SUM(AU59,AW59,AY59,BA59,BC59,BE59,BG59,BI59,BK59,BM59,BO59,BQ59)-1</f>
        <v/>
      </c>
      <c r="AT59" s="76" t="n"/>
      <c r="AU59" s="1736" t="n">
        <v>59.7929689511176</v>
      </c>
      <c r="AV59" s="76" t="n"/>
      <c r="AW59" s="1736" t="n">
        <v>56.9585242072102</v>
      </c>
      <c r="AX59" s="76" t="n"/>
      <c r="AY59" s="1736" t="n">
        <v>53.3395344339415</v>
      </c>
      <c r="AZ59" s="76" t="n"/>
      <c r="BA59" s="1736" t="n">
        <v>60.2190452842253</v>
      </c>
      <c r="BB59" s="76" t="n"/>
      <c r="BC59" s="1736" t="n">
        <v>67.416048502904</v>
      </c>
      <c r="BD59" s="76" t="n"/>
      <c r="BE59" s="1736" t="n">
        <v>93.2053537271359</v>
      </c>
      <c r="BF59" s="76" t="n"/>
      <c r="BG59" s="1736" t="n">
        <v>95.63477033931549</v>
      </c>
      <c r="BH59" s="76" t="n"/>
      <c r="BI59" s="1736" t="n">
        <v>90.595993316833</v>
      </c>
      <c r="BJ59" s="76" t="n"/>
      <c r="BK59" s="1736" t="n">
        <v>86.65493561431011</v>
      </c>
      <c r="BL59" s="76" t="n"/>
      <c r="BM59" s="1736" t="n">
        <v>84.4929561168628</v>
      </c>
      <c r="BN59" s="76" t="n"/>
      <c r="BO59" s="1736" t="n">
        <v>85.9987097299253</v>
      </c>
      <c r="BP59" s="76" t="n"/>
      <c r="BQ59" s="1736" t="n">
        <v>98.5248278347615</v>
      </c>
      <c r="BR59" s="76" t="n"/>
      <c r="BS59" s="1736">
        <f>AU59+AW59+AY59+BA59+BC59+BE59+BG59+BI59+BK59+BM59+BO59+BQ59</f>
        <v/>
      </c>
      <c r="BT59" s="76" t="n"/>
      <c r="BU59" s="1754" t="n"/>
      <c r="BV59" s="1781" t="n"/>
      <c r="BW59" s="1781" t="n"/>
      <c r="BX59" s="1781" t="n"/>
      <c r="BY59" s="1781" t="n"/>
      <c r="BZ59" s="1781" t="n"/>
      <c r="CA59" s="1781" t="n"/>
      <c r="CB59" s="1781" t="n"/>
      <c r="CC59" s="1781" t="n"/>
      <c r="CD59" s="1781" t="n"/>
      <c r="CE59" s="1781" t="n"/>
      <c r="CF59" s="1781" t="n"/>
      <c r="CG59" s="1781" t="n"/>
      <c r="CH59" s="1341" t="n"/>
    </row>
    <row r="60" ht="28.8" customHeight="1" s="21">
      <c r="A60" s="1954" t="n"/>
      <c r="B60" s="1337" t="inlineStr">
        <is>
          <t>其中城市内旅客周转量  (万人公里)</t>
        </is>
      </c>
      <c r="C60" s="1736" t="n">
        <v>658.468012336827</v>
      </c>
      <c r="D60" s="76">
        <f>C60/T60-1</f>
        <v/>
      </c>
      <c r="E60" s="1736" t="n">
        <v>568.043398590265</v>
      </c>
      <c r="F60" s="76">
        <f>E60/V60-1</f>
        <v/>
      </c>
      <c r="G60" s="1736" t="n">
        <v>784.603593739542</v>
      </c>
      <c r="H60" s="76">
        <f>G60/X60-1</f>
        <v/>
      </c>
      <c r="I60" s="1736" t="n">
        <v>851.319026367097</v>
      </c>
      <c r="J60" s="76">
        <f>I60/Z60-1</f>
        <v/>
      </c>
      <c r="K60" s="2543" t="n">
        <v>978.675670924331</v>
      </c>
      <c r="L60" s="76">
        <f>K60/AB60-1</f>
      </c>
      <c r="M60" s="2544" t="n">
        <v>940.968089527706</v>
      </c>
      <c r="N60" s="76">
        <f>M60/AD60-1</f>
      </c>
      <c r="O60" s="2545" t="n">
        <v>1100.55524238003</v>
      </c>
      <c r="P60" s="76">
        <f>O60/AF60-1</f>
      </c>
      <c r="Q60" s="1736">
        <f>C60+E60+G60+I60+K60+M60+O60</f>
      </c>
      <c r="R60" s="76">
        <f>Q60/SUM(T60+V60+X60+Z60+AB60+AD60+AF60)-1</f>
      </c>
      <c r="S60" s="1736">
        <f>T60+V60+X60+Z60+AB60+AD60</f>
        <v/>
      </c>
      <c r="T60" s="1736" t="n">
        <v>170.78511696115</v>
      </c>
      <c r="U60" s="76">
        <f>T60/AU60-1</f>
        <v/>
      </c>
      <c r="V60" s="1736" t="n">
        <v>158.84080649487</v>
      </c>
      <c r="W60" s="76">
        <f>V60/AW60-1</f>
        <v/>
      </c>
      <c r="X60" s="1736" t="n">
        <v>192.622387176988</v>
      </c>
      <c r="Y60" s="76">
        <f>X60/AY60-1</f>
        <v/>
      </c>
      <c r="Z60" s="1736" t="n">
        <v>248.148958944358</v>
      </c>
      <c r="AA60" s="76">
        <f>Z60/BA60-1</f>
        <v/>
      </c>
      <c r="AB60" s="1736" t="n">
        <v>303.314369169476</v>
      </c>
      <c r="AC60" s="76">
        <f>AB60/BC60-1</f>
        <v/>
      </c>
      <c r="AD60" s="1736" t="n">
        <v>384.96322159817</v>
      </c>
      <c r="AE60" s="76">
        <f>AD60/BE60-1</f>
        <v/>
      </c>
      <c r="AF60" s="1736" t="n">
        <v>382.361135128102</v>
      </c>
      <c r="AG60" s="76">
        <f>AF60/BG60-1</f>
        <v/>
      </c>
      <c r="AH60" s="1736" t="n">
        <v>430.184970726514</v>
      </c>
      <c r="AI60" s="76">
        <f>AH60/BI60-1</f>
        <v/>
      </c>
      <c r="AJ60" s="1736" t="n">
        <v>340.583916072982</v>
      </c>
      <c r="AK60" s="76">
        <f>AJ60/BK60-1</f>
        <v/>
      </c>
      <c r="AL60" s="1736" t="n">
        <v>662.373284813493</v>
      </c>
      <c r="AM60" s="76">
        <f>AL60/BM60-1</f>
        <v/>
      </c>
      <c r="AN60" s="1736" t="n">
        <v>658.386008645713</v>
      </c>
      <c r="AO60" s="76">
        <f>AN60/BO60-1</f>
        <v/>
      </c>
      <c r="AP60" s="1736" t="n">
        <v>685.760310058477</v>
      </c>
      <c r="AQ60" s="76">
        <f>AP60/BQ60-1</f>
        <v/>
      </c>
      <c r="AR60" s="1736">
        <f>T60+V60+X60+Z60+AB60+AD60+AF60+AH60+AJ60+AL60+AN60+AP60</f>
      </c>
      <c r="AS60" s="76">
        <f>AR60/SUM(AU60,AW60,AY60,BA60,BC60,BE60,BG60,BI60,BK60,BM60,BO60,BQ60)-1</f>
        <v/>
      </c>
      <c r="AT60" s="76" t="n"/>
      <c r="AU60" s="1736" t="n">
        <v>132.642481550832</v>
      </c>
      <c r="AV60" s="76" t="n"/>
      <c r="AW60" s="1736" t="n">
        <v>132.649280846883</v>
      </c>
      <c r="AX60" s="76" t="n"/>
      <c r="AY60" s="1736" t="n">
        <v>104.166946515311</v>
      </c>
      <c r="AZ60" s="76" t="n"/>
      <c r="BA60" s="1736" t="n">
        <v>179.686298036059</v>
      </c>
      <c r="BB60" s="76" t="n"/>
      <c r="BC60" s="1736" t="n">
        <v>201.468449507333</v>
      </c>
      <c r="BD60" s="76" t="n"/>
      <c r="BE60" s="1736" t="n">
        <v>331.835203674035</v>
      </c>
      <c r="BF60" s="76" t="n"/>
      <c r="BG60" s="1736" t="n">
        <v>303.411477197688</v>
      </c>
      <c r="BH60" s="76" t="n"/>
      <c r="BI60" s="1736" t="n">
        <v>311.902377401781</v>
      </c>
      <c r="BJ60" s="76" t="n"/>
      <c r="BK60" s="1736" t="n">
        <v>281.71390280614</v>
      </c>
      <c r="BL60" s="76" t="n"/>
      <c r="BM60" s="1736" t="n">
        <v>273.717329076766</v>
      </c>
      <c r="BN60" s="76" t="n"/>
      <c r="BO60" s="1736" t="n">
        <v>283.926230877771</v>
      </c>
      <c r="BP60" s="76" t="n"/>
      <c r="BQ60" s="1736" t="n">
        <v>348.825970494318</v>
      </c>
      <c r="BR60" s="76" t="n"/>
      <c r="BS60" s="1736">
        <f>AU60+AW60+AY60+BA60+BC60+BE60+BG60+BI60+BK60+BM60+BO60+BQ60</f>
        <v/>
      </c>
      <c r="BT60" s="76" t="n"/>
      <c r="BU60" s="1754" t="n"/>
      <c r="BV60" s="1781" t="n"/>
      <c r="BW60" s="1781" t="n"/>
      <c r="BX60" s="1781" t="n"/>
      <c r="BY60" s="1781" t="n"/>
      <c r="BZ60" s="1781" t="n"/>
      <c r="CA60" s="1781" t="n"/>
      <c r="CB60" s="1781" t="n"/>
      <c r="CC60" s="1781" t="n"/>
      <c r="CD60" s="1781" t="n"/>
      <c r="CE60" s="1781" t="n"/>
      <c r="CF60" s="1781" t="n"/>
      <c r="CG60" s="1781" t="n"/>
      <c r="CH60" s="1341" t="n"/>
    </row>
    <row r="61" ht="28.8" customHeight="1" s="21">
      <c r="A61" s="1618" t="inlineStr">
        <is>
          <t>仙桃市</t>
        </is>
      </c>
      <c r="B61" s="1337" t="inlineStr">
        <is>
          <t>客运量         （万人次）</t>
        </is>
      </c>
      <c r="C61" s="1736" t="n">
        <v>84.8343764891719</v>
      </c>
      <c r="D61" s="76">
        <f>C61/T61-1</f>
        <v/>
      </c>
      <c r="E61" s="1736" t="n">
        <v>83.8457470156293</v>
      </c>
      <c r="F61" s="76">
        <f>E61/V61-1</f>
        <v/>
      </c>
      <c r="G61" s="1736" t="n">
        <v>78.09124234048259</v>
      </c>
      <c r="H61" s="76">
        <f>G61/X61-1</f>
        <v/>
      </c>
      <c r="I61" s="1736" t="n">
        <v>76.1156534058571</v>
      </c>
      <c r="J61" s="76">
        <f>I61/Z61-1</f>
        <v/>
      </c>
      <c r="K61" s="2546" t="n">
        <v>84.1622320895563</v>
      </c>
      <c r="L61" s="76">
        <f>K61/AB61-1</f>
      </c>
      <c r="M61" s="2547" t="n">
        <v>82.5888506293085</v>
      </c>
      <c r="N61" s="76">
        <f>M61/AD61-1</f>
      </c>
      <c r="O61" s="2548" t="n">
        <v>86.2646786323311</v>
      </c>
      <c r="P61" s="76">
        <f>O61/AF61-1</f>
      </c>
      <c r="Q61" s="1736">
        <f>C61+E61+G61+I61+K61+M61+O61</f>
      </c>
      <c r="R61" s="76">
        <f>Q61/SUM(T61+V61+X61+Z61+AB61+AD61+AF61)-1</f>
      </c>
      <c r="S61" s="1736">
        <f>T61+V61+X61+Z61+AB61+AD61</f>
        <v/>
      </c>
      <c r="T61" s="1736" t="n">
        <v>8.46746259119073</v>
      </c>
      <c r="U61" s="76">
        <f>T61/AU61-1</f>
        <v/>
      </c>
      <c r="V61" s="1736" t="n">
        <v>11.0433202449516</v>
      </c>
      <c r="W61" s="76">
        <f>V61/AW61-1</f>
        <v/>
      </c>
      <c r="X61" s="1736" t="n">
        <v>17.9570215117181</v>
      </c>
      <c r="Y61" s="76">
        <f>X61/AY61-1</f>
        <v/>
      </c>
      <c r="Z61" s="1736" t="n">
        <v>11.4137864015918</v>
      </c>
      <c r="AA61" s="76">
        <f>Z61/BA61-1</f>
        <v/>
      </c>
      <c r="AB61" s="1736" t="n">
        <v>14.5457836218132</v>
      </c>
      <c r="AC61" s="76">
        <f>AB61/BC61-1</f>
        <v/>
      </c>
      <c r="AD61" s="1736" t="n">
        <v>16.5561856332884</v>
      </c>
      <c r="AE61" s="76">
        <f>AD61/BE61-1</f>
        <v/>
      </c>
      <c r="AF61" s="1736" t="n">
        <v>19.7738500660609</v>
      </c>
      <c r="AG61" s="76">
        <f>AF61/BG61-1</f>
        <v/>
      </c>
      <c r="AH61" s="1736" t="n">
        <v>18.7542375483142</v>
      </c>
      <c r="AI61" s="76">
        <f>AH61/BI61-1</f>
        <v/>
      </c>
      <c r="AJ61" s="1736" t="n">
        <v>17.7615647428737</v>
      </c>
      <c r="AK61" s="76">
        <f>AJ61/BK61-1</f>
        <v/>
      </c>
      <c r="AL61" s="1736" t="n">
        <v>25.6154839714135</v>
      </c>
      <c r="AM61" s="76">
        <f>AL61/BM61-1</f>
        <v/>
      </c>
      <c r="AN61" s="1736" t="n">
        <v>41.9384447414216</v>
      </c>
      <c r="AO61" s="76">
        <f>AN61/BO61-1</f>
        <v/>
      </c>
      <c r="AP61" s="1736" t="n">
        <v>78.13941712251849</v>
      </c>
      <c r="AQ61" s="76">
        <f>AP61/BQ61-1</f>
        <v/>
      </c>
      <c r="AR61" s="1736">
        <f>T61+V61+X61+Z61+AB61+AD61+AF61+AH61+AJ61+AL61+AN61+AP61</f>
      </c>
      <c r="AS61" s="76">
        <f>AR61/SUM(AU61,AW61,AY61,BA61,BC61,BE61,BG61,BI61,BK61,BM61,BO61,BQ61)-1</f>
        <v/>
      </c>
      <c r="AT61" s="76" t="n"/>
      <c r="AU61" s="1736" t="n">
        <v>61.3509924665695</v>
      </c>
      <c r="AV61" s="76" t="n"/>
      <c r="AW61" s="1736" t="n">
        <v>38.7999841604216</v>
      </c>
      <c r="AX61" s="76" t="n"/>
      <c r="AY61" s="1736" t="n">
        <v>48.411951228877</v>
      </c>
      <c r="AZ61" s="76" t="n"/>
      <c r="BA61" s="1736" t="n">
        <v>50.9185989752215</v>
      </c>
      <c r="BB61" s="76" t="n"/>
      <c r="BC61" s="1736" t="n">
        <v>51.7813448540955</v>
      </c>
      <c r="BD61" s="76" t="n"/>
      <c r="BE61" s="1736" t="n">
        <v>117.103205199287</v>
      </c>
      <c r="BF61" s="76" t="n"/>
      <c r="BG61" s="1736" t="n">
        <v>65.0648483932688</v>
      </c>
      <c r="BH61" s="76" t="n"/>
      <c r="BI61" s="1736" t="n">
        <v>124.169148511605</v>
      </c>
      <c r="BJ61" s="76" t="n"/>
      <c r="BK61" s="1736" t="n">
        <v>55.8191017640753</v>
      </c>
      <c r="BL61" s="76" t="n"/>
      <c r="BM61" s="1736" t="n">
        <v>60.2292361855018</v>
      </c>
      <c r="BN61" s="76" t="n"/>
      <c r="BO61" s="1736" t="n">
        <v>56.2232557779013</v>
      </c>
      <c r="BP61" s="76" t="n"/>
      <c r="BQ61" s="1736" t="n">
        <v>62.7401444098216</v>
      </c>
      <c r="BR61" s="76" t="n"/>
      <c r="BS61" s="1736">
        <f>AU61+AW61+AY61+BA61+BC61+BE61+BG61+BI61+BK61+BM61+BO61+BQ61</f>
        <v/>
      </c>
      <c r="BT61" s="76" t="n"/>
      <c r="BU61" s="1754" t="n"/>
      <c r="BV61" s="1731" t="n"/>
      <c r="BW61" s="1731" t="n"/>
      <c r="BX61" s="1731" t="n"/>
      <c r="BY61" s="1731" t="n"/>
      <c r="BZ61" s="1731" t="n"/>
      <c r="CA61" s="1731" t="n"/>
      <c r="CB61" s="1731" t="n"/>
      <c r="CC61" s="1731" t="n"/>
      <c r="CD61" s="1731" t="n"/>
      <c r="CE61" s="1731" t="n"/>
      <c r="CF61" s="1731" t="n"/>
      <c r="CG61" s="1731" t="n"/>
      <c r="CH61" s="1341" t="n"/>
    </row>
    <row r="62" ht="28.8" customHeight="1" s="21">
      <c r="A62" s="1977" t="n"/>
      <c r="B62" s="1337" t="inlineStr">
        <is>
          <t>旅客周转量     （万人公里）</t>
        </is>
      </c>
      <c r="C62" s="1736" t="n">
        <v>375.271348437691</v>
      </c>
      <c r="D62" s="76">
        <f>C62/T62-1</f>
        <v/>
      </c>
      <c r="E62" s="1736" t="n">
        <v>488.129387962023</v>
      </c>
      <c r="F62" s="76">
        <f>E62/V62-1</f>
        <v/>
      </c>
      <c r="G62" s="1736" t="n">
        <v>440.43994838067</v>
      </c>
      <c r="H62" s="76">
        <f>G62/X62-1</f>
        <v/>
      </c>
      <c r="I62" s="1736" t="n">
        <v>417.55474481462</v>
      </c>
      <c r="J62" s="76">
        <f>I62/Z62-1</f>
        <v/>
      </c>
      <c r="K62" s="2549" t="n">
        <v>469.603651531525</v>
      </c>
      <c r="L62" s="76">
        <f>K62/AB62-1</f>
      </c>
      <c r="M62" s="2550" t="n">
        <v>459.098836435285</v>
      </c>
      <c r="N62" s="76">
        <f>M62/AD62-1</f>
      </c>
      <c r="O62" s="2551" t="n">
        <v>481.85437594747</v>
      </c>
      <c r="P62" s="76">
        <f>O62/AF62-1</f>
      </c>
      <c r="Q62" s="1736">
        <f>C62+E62+G62+I62+K62+M62+O62</f>
      </c>
      <c r="R62" s="76">
        <f>Q62/SUM(T62+V62+X62+Z62+AB62+AD62+AF62)-1</f>
      </c>
      <c r="S62" s="1736">
        <f>T62+V62+X62+Z62+AB62+AD62</f>
        <v/>
      </c>
      <c r="T62" s="1736" t="n">
        <v>28.9327150726359</v>
      </c>
      <c r="U62" s="76">
        <f>T62/AU62-1</f>
        <v/>
      </c>
      <c r="V62" s="1736" t="n">
        <v>37.3715027440494</v>
      </c>
      <c r="W62" s="76">
        <f>V62/AW62-1</f>
        <v/>
      </c>
      <c r="X62" s="1736" t="n">
        <v>61.0191069992041</v>
      </c>
      <c r="Y62" s="76">
        <f>X62/AY62-1</f>
        <v/>
      </c>
      <c r="Z62" s="1736" t="n">
        <v>39.0862276817018</v>
      </c>
      <c r="AA62" s="76">
        <f>Z62/BA62-1</f>
        <v/>
      </c>
      <c r="AB62" s="1736" t="n">
        <v>49.6670788784385</v>
      </c>
      <c r="AC62" s="76">
        <f>AB62/BC62-1</f>
        <v/>
      </c>
      <c r="AD62" s="1736" t="n">
        <v>56.3656793494696</v>
      </c>
      <c r="AE62" s="76">
        <f>AD62/BE62-1</f>
        <v/>
      </c>
      <c r="AF62" s="1736" t="n">
        <v>67.5381508861777</v>
      </c>
      <c r="AG62" s="76">
        <f>AF62/BG62-1</f>
        <v/>
      </c>
      <c r="AH62" s="1736" t="n">
        <v>64.4098421479388</v>
      </c>
      <c r="AI62" s="76">
        <f>AH62/BI62-1</f>
        <v/>
      </c>
      <c r="AJ62" s="1736" t="n">
        <v>60.505917773751</v>
      </c>
      <c r="AK62" s="76">
        <f>AJ62/BK62-1</f>
        <v/>
      </c>
      <c r="AL62" s="1736" t="n">
        <v>89.00062987019029</v>
      </c>
      <c r="AM62" s="76">
        <f>AL62/BM62-1</f>
        <v/>
      </c>
      <c r="AN62" s="1736" t="n">
        <v>145.545464266952</v>
      </c>
      <c r="AO62" s="76">
        <f>AN62/BO62-1</f>
        <v/>
      </c>
      <c r="AP62" s="1736" t="n">
        <v>273.037731230251</v>
      </c>
      <c r="AQ62" s="76">
        <f>AP62/BQ62-1</f>
        <v/>
      </c>
      <c r="AR62" s="1736">
        <f>T62+V62+X62+Z62+AB62+AD62+AF62+AH62+AJ62+AL62+AN62+AP62</f>
      </c>
      <c r="AS62" s="76">
        <f>AR62/SUM(AU62,AW62,AY62,BA62,BC62,BE62,BG62,BI62,BK62,BM62,BO62,BQ62)-1</f>
        <v/>
      </c>
      <c r="AT62" s="76" t="n"/>
      <c r="AU62" s="1736" t="n">
        <v>279.615355612689</v>
      </c>
      <c r="AV62" s="76" t="n"/>
      <c r="AW62" s="1736" t="n">
        <v>179.63047639482</v>
      </c>
      <c r="AX62" s="76" t="n"/>
      <c r="AY62" s="1736" t="n">
        <v>159.50745977622</v>
      </c>
      <c r="AZ62" s="76" t="n"/>
      <c r="BA62" s="1736" t="n">
        <v>170.433827653062</v>
      </c>
      <c r="BB62" s="76" t="n"/>
      <c r="BC62" s="1736" t="n">
        <v>173.575991482531</v>
      </c>
      <c r="BD62" s="76" t="n"/>
      <c r="BE62" s="1736" t="n">
        <v>403.003833062215</v>
      </c>
      <c r="BF62" s="76" t="n"/>
      <c r="BG62" s="1736" t="n">
        <v>226.380140381032</v>
      </c>
      <c r="BH62" s="76" t="n"/>
      <c r="BI62" s="1736" t="n">
        <v>441.390815965579</v>
      </c>
      <c r="BJ62" s="76" t="n"/>
      <c r="BK62" s="1736" t="n">
        <v>194.883632825507</v>
      </c>
      <c r="BL62" s="76" t="n"/>
      <c r="BM62" s="1736" t="n">
        <v>210.643530345377</v>
      </c>
      <c r="BN62" s="76" t="n"/>
      <c r="BO62" s="1736" t="n">
        <v>198.0705246378</v>
      </c>
      <c r="BP62" s="76" t="n"/>
      <c r="BQ62" s="1736" t="n">
        <v>223.514640230975</v>
      </c>
      <c r="BR62" s="76" t="n"/>
      <c r="BS62" s="1736">
        <f>AU62+AW62+AY62+BA62+BC62+BE62+BG62+BI62+BK62+BM62+BO62+BQ62</f>
        <v/>
      </c>
      <c r="BT62" s="76" t="n"/>
      <c r="BU62" s="1754" t="n"/>
      <c r="BV62" s="1652" t="n"/>
      <c r="BW62" s="1652" t="n"/>
      <c r="BX62" s="1652" t="n"/>
      <c r="BY62" s="1652" t="n"/>
      <c r="BZ62" s="1652" t="n"/>
      <c r="CA62" s="1652" t="n"/>
      <c r="CB62" s="1652" t="n"/>
      <c r="CC62" s="1652" t="n"/>
      <c r="CD62" s="1652" t="n"/>
      <c r="CE62" s="1652" t="n"/>
      <c r="CF62" s="1652" t="n"/>
      <c r="CG62" s="1652" t="n"/>
      <c r="CH62" s="1341" t="n"/>
    </row>
    <row r="63" ht="28.8" customHeight="1" s="21">
      <c r="A63" s="1977" t="n"/>
      <c r="B63" s="1337" t="inlineStr">
        <is>
          <t>其中城市内客运量（万人次）</t>
        </is>
      </c>
      <c r="C63" s="1736" t="n">
        <v>73.0707581184983</v>
      </c>
      <c r="D63" s="76">
        <f>C63/T63-1</f>
        <v/>
      </c>
      <c r="E63" s="1736" t="n">
        <v>72.7989993070496</v>
      </c>
      <c r="F63" s="76">
        <f>E63/V63-1</f>
        <v/>
      </c>
      <c r="G63" s="1736" t="n">
        <v>67.501017838647</v>
      </c>
      <c r="H63" s="76">
        <f>G63/X63-1</f>
        <v/>
      </c>
      <c r="I63" s="1736" t="n">
        <v>65.9762297906568</v>
      </c>
      <c r="J63" s="76">
        <f>I63/Z63-1</f>
        <v/>
      </c>
      <c r="K63" s="2552" t="n">
        <v>72.9684291397603</v>
      </c>
      <c r="L63" s="76">
        <f>K63/AB63-1</f>
      </c>
      <c r="M63" s="2553" t="n">
        <v>71.3064259550324</v>
      </c>
      <c r="N63" s="76">
        <f>M63/AD63-1</f>
      </c>
      <c r="O63" s="2554" t="n">
        <v>74.3215513388278</v>
      </c>
      <c r="P63" s="76">
        <f>O63/AF63-1</f>
      </c>
      <c r="Q63" s="1736">
        <f>C63+E63+G63+I63+K63+M63+O63</f>
      </c>
      <c r="R63" s="76">
        <f>Q63/SUM(T63+V63+X63+Z63+AB63+AD63+AF63)-1</f>
      </c>
      <c r="S63" s="1736">
        <f>T63+V63+X63+Z63+AB63+AD63</f>
        <v/>
      </c>
      <c r="T63" s="1736" t="n">
        <v>7.46560721064228</v>
      </c>
      <c r="U63" s="76">
        <f>T63/AU63-1</f>
        <v/>
      </c>
      <c r="V63" s="1736" t="n">
        <v>9.2895805035016</v>
      </c>
      <c r="W63" s="76">
        <f>V63/AW63-1</f>
        <v/>
      </c>
      <c r="X63" s="1736" t="n">
        <v>15.3811313477997</v>
      </c>
      <c r="Y63" s="76">
        <f>X63/AY63-1</f>
        <v/>
      </c>
      <c r="Z63" s="1736" t="n">
        <v>9.71412975333042</v>
      </c>
      <c r="AA63" s="76">
        <f>Z63/BA63-1</f>
        <v/>
      </c>
      <c r="AB63" s="1736" t="n">
        <v>12.3231856250604</v>
      </c>
      <c r="AC63" s="76">
        <f>AB63/BC63-1</f>
        <v/>
      </c>
      <c r="AD63" s="1736" t="n">
        <v>14.2146463566481</v>
      </c>
      <c r="AE63" s="76">
        <f>AD63/BE63-1</f>
        <v/>
      </c>
      <c r="AF63" s="1736" t="n">
        <v>16.6863708335298</v>
      </c>
      <c r="AG63" s="76">
        <f>AF63/BG63-1</f>
        <v/>
      </c>
      <c r="AH63" s="1736" t="n">
        <v>15.7597790146077</v>
      </c>
      <c r="AI63" s="76">
        <f>AH63/BI63-1</f>
        <v/>
      </c>
      <c r="AJ63" s="1736" t="n">
        <v>14.8163962310211</v>
      </c>
      <c r="AK63" s="76">
        <f>AJ63/BK63-1</f>
        <v/>
      </c>
      <c r="AL63" s="1736" t="n">
        <v>22.0368274270582</v>
      </c>
      <c r="AM63" s="76">
        <f>AL63/BM63-1</f>
        <v/>
      </c>
      <c r="AN63" s="1736" t="n">
        <v>36.1563843289186</v>
      </c>
      <c r="AO63" s="76">
        <f>AN63/BO63-1</f>
        <v/>
      </c>
      <c r="AP63" s="1736" t="n">
        <v>67.39768092312779</v>
      </c>
      <c r="AQ63" s="76">
        <f>AP63/BQ63-1</f>
        <v/>
      </c>
      <c r="AR63" s="1736">
        <f>T63+V63+X63+Z63+AB63+AD63+AF63+AH63+AJ63+AL63+AN63+AP63</f>
      </c>
      <c r="AS63" s="76">
        <f>AR63/SUM(AU63,AW63,AY63,BA63,BC63,BE63,BG63,BI63,BK63,BM63,BO63,BQ63)-1</f>
        <v/>
      </c>
      <c r="AT63" s="76" t="n"/>
      <c r="AU63" s="1736" t="n">
        <v>52.2803908049953</v>
      </c>
      <c r="AV63" s="76" t="n"/>
      <c r="AW63" s="1736" t="n">
        <v>33.5364831436229</v>
      </c>
      <c r="AX63" s="76" t="n"/>
      <c r="AY63" s="1736" t="n">
        <v>41.7238902772639</v>
      </c>
      <c r="AZ63" s="76" t="n"/>
      <c r="BA63" s="1736" t="n">
        <v>43.7117169804921</v>
      </c>
      <c r="BB63" s="76" t="n"/>
      <c r="BC63" s="1736" t="n">
        <v>44.0392379659194</v>
      </c>
      <c r="BD63" s="76" t="n"/>
      <c r="BE63" s="1736" t="n">
        <v>101.872229152841</v>
      </c>
      <c r="BF63" s="76" t="n"/>
      <c r="BG63" s="1736" t="n">
        <v>57.0833733470023</v>
      </c>
      <c r="BH63" s="76" t="n"/>
      <c r="BI63" s="1736" t="n">
        <v>111.280131392181</v>
      </c>
      <c r="BJ63" s="76" t="n"/>
      <c r="BK63" s="1736" t="n">
        <v>49.139411747276</v>
      </c>
      <c r="BL63" s="76" t="n"/>
      <c r="BM63" s="1736" t="n">
        <v>52.4662411767235</v>
      </c>
      <c r="BN63" s="76" t="n"/>
      <c r="BO63" s="1736" t="n">
        <v>49.8380397780648</v>
      </c>
      <c r="BP63" s="76" t="n"/>
      <c r="BQ63" s="1736" t="n">
        <v>55.677019723803</v>
      </c>
      <c r="BR63" s="76" t="n"/>
      <c r="BS63" s="1736">
        <f>AU63+AW63+AY63+BA63+BC63+BE63+BG63+BI63+BK63+BM63+BO63+BQ63</f>
        <v/>
      </c>
      <c r="BT63" s="76" t="n"/>
      <c r="BU63" s="1754" t="n"/>
      <c r="BV63" s="1781" t="n"/>
      <c r="BW63" s="1781" t="n"/>
      <c r="BX63" s="1781" t="n"/>
      <c r="BY63" s="1781" t="n"/>
      <c r="BZ63" s="1781" t="n"/>
      <c r="CA63" s="1781" t="n"/>
      <c r="CB63" s="1781" t="n"/>
      <c r="CC63" s="1781" t="n"/>
      <c r="CD63" s="1781" t="n"/>
      <c r="CE63" s="1781" t="n"/>
      <c r="CF63" s="1781" t="n"/>
      <c r="CG63" s="1781" t="n"/>
      <c r="CH63" s="1341" t="n"/>
    </row>
    <row r="64" ht="28.8" customHeight="1" s="21">
      <c r="A64" s="1954" t="n"/>
      <c r="B64" s="1337" t="inlineStr">
        <is>
          <t>其中城市内旅客周转量  (万人公里)</t>
        </is>
      </c>
      <c r="C64" s="1736" t="n">
        <v>222.192394128701</v>
      </c>
      <c r="D64" s="76">
        <f>C64/T64-1</f>
        <v/>
      </c>
      <c r="E64" s="1736" t="n">
        <v>326.624704813594</v>
      </c>
      <c r="F64" s="76">
        <f>E64/V64-1</f>
        <v/>
      </c>
      <c r="G64" s="1736" t="n">
        <v>289.897613383723</v>
      </c>
      <c r="H64" s="76">
        <f>G64/X64-1</f>
        <v/>
      </c>
      <c r="I64" s="1736" t="n">
        <v>284.282528384247</v>
      </c>
      <c r="J64" s="76">
        <f>I64/Z64-1</f>
        <v/>
      </c>
      <c r="K64" s="2555" t="n">
        <v>323.507075050946</v>
      </c>
      <c r="L64" s="76">
        <f>K64/AB64-1</f>
      </c>
      <c r="M64" s="2556" t="n">
        <v>308.7143659711</v>
      </c>
      <c r="N64" s="76">
        <f>M64/AD64-1</f>
      </c>
      <c r="O64" s="2557" t="n">
        <v>321.375147125271</v>
      </c>
      <c r="P64" s="76">
        <f>O64/AF64-1</f>
      </c>
      <c r="Q64" s="1736">
        <f>C64+E64+G64+I64+K64+M64+O64</f>
      </c>
      <c r="R64" s="76">
        <f>Q64/SUM(T64+V64+X64+Z64+AB64+AD64+AF64)-1</f>
      </c>
      <c r="S64" s="1736">
        <f>T64+V64+X64+Z64+AB64+AD64</f>
        <v/>
      </c>
      <c r="T64" s="1736" t="n">
        <v>17.5319649702478</v>
      </c>
      <c r="U64" s="76">
        <f>T64/AU64-1</f>
        <v/>
      </c>
      <c r="V64" s="1736" t="n">
        <v>20.8751501288184</v>
      </c>
      <c r="W64" s="76">
        <f>V64/AW64-1</f>
        <v/>
      </c>
      <c r="X64" s="1736" t="n">
        <v>34.8371587311936</v>
      </c>
      <c r="Y64" s="76">
        <f>X64/AY64-1</f>
        <v/>
      </c>
      <c r="Z64" s="1736" t="n">
        <v>22.7230667628339</v>
      </c>
      <c r="AA64" s="76">
        <f>Z64/BA64-1</f>
        <v/>
      </c>
      <c r="AB64" s="1736" t="n">
        <v>28.5858174637642</v>
      </c>
      <c r="AC64" s="76">
        <f>AB64/BC64-1</f>
        <v/>
      </c>
      <c r="AD64" s="1736" t="n">
        <v>33.7453509776684</v>
      </c>
      <c r="AE64" s="76">
        <f>AD64/BE64-1</f>
        <v/>
      </c>
      <c r="AF64" s="1736" t="n">
        <v>39.1699396876269</v>
      </c>
      <c r="AG64" s="76">
        <f>AF64/BG64-1</f>
        <v/>
      </c>
      <c r="AH64" s="1736" t="n">
        <v>38.4114121986419</v>
      </c>
      <c r="AI64" s="76">
        <f>AH64/BI64-1</f>
        <v/>
      </c>
      <c r="AJ64" s="1736" t="n">
        <v>35.3940515004523</v>
      </c>
      <c r="AK64" s="76">
        <f>AJ64/BK64-1</f>
        <v/>
      </c>
      <c r="AL64" s="1736" t="n">
        <v>57.780070239012</v>
      </c>
      <c r="AM64" s="76">
        <f>AL64/BM64-1</f>
        <v/>
      </c>
      <c r="AN64" s="1736" t="n">
        <v>95.53836420333189</v>
      </c>
      <c r="AO64" s="76">
        <f>AN64/BO64-1</f>
        <v/>
      </c>
      <c r="AP64" s="1736" t="n">
        <v>182.020509829411</v>
      </c>
      <c r="AQ64" s="76">
        <f>AP64/BQ64-1</f>
        <v/>
      </c>
      <c r="AR64" s="1736">
        <f>T64+V64+X64+Z64+AB64+AD64+AF64+AH64+AJ64+AL64+AN64+AP64</f>
      </c>
      <c r="AS64" s="76">
        <f>AR64/SUM(AU64,AW64,AY64,BA64,BC64,BE64,BG64,BI64,BK64,BM64,BO64,BQ64)-1</f>
        <v/>
      </c>
      <c r="AT64" s="76" t="n"/>
      <c r="AU64" s="1736" t="n">
        <v>156.635414001758</v>
      </c>
      <c r="AV64" s="76" t="n"/>
      <c r="AW64" s="1736" t="n">
        <v>113.647274494843</v>
      </c>
      <c r="AX64" s="76" t="n"/>
      <c r="AY64" s="1736" t="n">
        <v>88.7952697050802</v>
      </c>
      <c r="AZ64" s="76" t="n"/>
      <c r="BA64" s="1736" t="n">
        <v>93.36073638301831</v>
      </c>
      <c r="BB64" s="76" t="n"/>
      <c r="BC64" s="1736" t="n">
        <v>94.2038937004009</v>
      </c>
      <c r="BD64" s="76" t="n"/>
      <c r="BE64" s="1736" t="n">
        <v>256.372387947766</v>
      </c>
      <c r="BF64" s="76" t="n"/>
      <c r="BG64" s="1736" t="n">
        <v>145.912427106338</v>
      </c>
      <c r="BH64" s="76" t="n"/>
      <c r="BI64" s="1736" t="n">
        <v>307.939835505211</v>
      </c>
      <c r="BJ64" s="76" t="n"/>
      <c r="BK64" s="1736" t="n">
        <v>128.405456523274</v>
      </c>
      <c r="BL64" s="76" t="n"/>
      <c r="BM64" s="1736" t="n">
        <v>136.615598675691</v>
      </c>
      <c r="BN64" s="76" t="n"/>
      <c r="BO64" s="1736" t="n">
        <v>133.199980369768</v>
      </c>
      <c r="BP64" s="76" t="n"/>
      <c r="BQ64" s="1736" t="n">
        <v>157.699056095459</v>
      </c>
      <c r="BR64" s="76" t="n"/>
      <c r="BS64" s="1736">
        <f>AU64+AW64+AY64+BA64+BC64+BE64+BG64+BI64+BK64+BM64+BO64+BQ64</f>
        <v/>
      </c>
      <c r="BT64" s="76" t="n"/>
      <c r="BU64" s="1754" t="n"/>
      <c r="BV64" s="1781" t="n"/>
      <c r="BW64" s="1781" t="n"/>
      <c r="BX64" s="1781" t="n"/>
      <c r="BY64" s="1781" t="n"/>
      <c r="BZ64" s="1781" t="n"/>
      <c r="CA64" s="1781" t="n"/>
      <c r="CB64" s="1781" t="n"/>
      <c r="CC64" s="1781" t="n"/>
      <c r="CD64" s="1781" t="n"/>
      <c r="CE64" s="1781" t="n"/>
      <c r="CF64" s="1781" t="n"/>
      <c r="CG64" s="1781" t="n"/>
      <c r="CH64" s="1341" t="n"/>
    </row>
    <row r="65" ht="28.8" customHeight="1" s="21">
      <c r="A65" s="1618" t="inlineStr">
        <is>
          <t>潜江市</t>
        </is>
      </c>
      <c r="B65" s="1337" t="inlineStr">
        <is>
          <t>客运量         （万人次）</t>
        </is>
      </c>
      <c r="C65" s="1736" t="n">
        <v>42.2123359481371</v>
      </c>
      <c r="D65" s="76">
        <f>C65/T65-1</f>
        <v/>
      </c>
      <c r="E65" s="1736" t="n">
        <v>43.8634253741071</v>
      </c>
      <c r="F65" s="76">
        <f>E65/V65-1</f>
        <v/>
      </c>
      <c r="G65" s="1736" t="n">
        <v>40.4403228687599</v>
      </c>
      <c r="H65" s="76">
        <f>G65/X65-1</f>
        <v/>
      </c>
      <c r="I65" s="1736" t="n">
        <v>40.7578603708291</v>
      </c>
      <c r="J65" s="76">
        <f>I65/Z65-1</f>
        <v/>
      </c>
      <c r="K65" s="2558" t="n">
        <v>43.9654713064558</v>
      </c>
      <c r="L65" s="76">
        <f>K65/AB65-1</f>
      </c>
      <c r="M65" s="2559" t="n">
        <v>41.4681287348373</v>
      </c>
      <c r="N65" s="76">
        <f>M65/AD65-1</f>
      </c>
      <c r="O65" s="2560" t="n">
        <v>43.7199693644209</v>
      </c>
      <c r="P65" s="76">
        <f>O65/AF65-1</f>
      </c>
      <c r="Q65" s="1736">
        <f>C65+E65+G65+I65+K65+M65+O65</f>
      </c>
      <c r="R65" s="76">
        <f>Q65/SUM(T65+V65+X65+Z65+AB65+AD65+AF65)-1</f>
      </c>
      <c r="S65" s="1736">
        <f>T65+V65+X65+Z65+AB65+AD65</f>
        <v/>
      </c>
      <c r="T65" s="1736" t="n">
        <v>7.68134129423964</v>
      </c>
      <c r="U65" s="76">
        <f>T65/AU65-1</f>
        <v/>
      </c>
      <c r="V65" s="1736" t="n">
        <v>8.510211948033371</v>
      </c>
      <c r="W65" s="76">
        <f>V65/AW65-1</f>
        <v/>
      </c>
      <c r="X65" s="1736" t="n">
        <v>17.3162732831394</v>
      </c>
      <c r="Y65" s="76">
        <f>X65/AY65-1</f>
        <v/>
      </c>
      <c r="Z65" s="1736" t="n">
        <v>10.945521954732</v>
      </c>
      <c r="AA65" s="76">
        <f>Z65/BA65-1</f>
        <v/>
      </c>
      <c r="AB65" s="1736" t="n">
        <v>13.8378297829143</v>
      </c>
      <c r="AC65" s="76">
        <f>AB65/BC65-1</f>
        <v/>
      </c>
      <c r="AD65" s="1736" t="n">
        <v>15.3795806171489</v>
      </c>
      <c r="AE65" s="76">
        <f>AD65/BE65-1</f>
        <v/>
      </c>
      <c r="AF65" s="1736" t="n">
        <v>17.1012408201731</v>
      </c>
      <c r="AG65" s="76">
        <f>AF65/BG65-1</f>
        <v/>
      </c>
      <c r="AH65" s="1736" t="n">
        <v>17.1507642576317</v>
      </c>
      <c r="AI65" s="76">
        <f>AH65/BI65-1</f>
        <v/>
      </c>
      <c r="AJ65" s="1736" t="n">
        <v>15.8499522562651</v>
      </c>
      <c r="AK65" s="76">
        <f>AJ65/BK65-1</f>
        <v/>
      </c>
      <c r="AL65" s="1736" t="n">
        <v>21.9204152292871</v>
      </c>
      <c r="AM65" s="76">
        <f>AL65/BM65-1</f>
        <v/>
      </c>
      <c r="AN65" s="1736" t="n">
        <v>24.7910472525403</v>
      </c>
      <c r="AO65" s="76">
        <f>AN65/BO65-1</f>
        <v/>
      </c>
      <c r="AP65" s="1736" t="n">
        <v>37.6921023334109</v>
      </c>
      <c r="AQ65" s="76">
        <f>AP65/BQ65-1</f>
        <v/>
      </c>
      <c r="AR65" s="1736">
        <f>T65+V65+X65+Z65+AB65+AD65+AF65+AH65+AJ65+AL65+AN65+AP65</f>
      </c>
      <c r="AS65" s="76">
        <f>AR65/SUM(AU65,AW65,AY65,BA65,BC65,BE65,BG65,BI65,BK65,BM65,BO65,BQ65)-1</f>
        <v/>
      </c>
      <c r="AT65" s="76" t="n"/>
      <c r="AU65" s="1736" t="n">
        <v>18.9063472743698</v>
      </c>
      <c r="AV65" s="76" t="n"/>
      <c r="AW65" s="1736" t="n">
        <v>13.0382555053232</v>
      </c>
      <c r="AX65" s="76" t="n"/>
      <c r="AY65" s="1736" t="n">
        <v>16.7980164644798</v>
      </c>
      <c r="AZ65" s="76" t="n"/>
      <c r="BA65" s="1736" t="n">
        <v>18.9578756764997</v>
      </c>
      <c r="BB65" s="76" t="n"/>
      <c r="BC65" s="1736" t="n">
        <v>21.1518482076302</v>
      </c>
      <c r="BD65" s="76" t="n"/>
      <c r="BE65" s="1736" t="n">
        <v>51.8867665381589</v>
      </c>
      <c r="BF65" s="76" t="n"/>
      <c r="BG65" s="1736" t="n">
        <v>28.285586475038</v>
      </c>
      <c r="BH65" s="76" t="n"/>
      <c r="BI65" s="1736" t="n">
        <v>55.1512211413776</v>
      </c>
      <c r="BJ65" s="76" t="n"/>
      <c r="BK65" s="1736" t="n">
        <v>27.4689493738088</v>
      </c>
      <c r="BL65" s="76" t="n"/>
      <c r="BM65" s="1736" t="n">
        <v>28.8015936264872</v>
      </c>
      <c r="BN65" s="76" t="n"/>
      <c r="BO65" s="1736" t="n">
        <v>22.9799165416215</v>
      </c>
      <c r="BP65" s="76" t="n"/>
      <c r="BQ65" s="1736" t="n">
        <v>23.7115890592492</v>
      </c>
      <c r="BR65" s="76" t="n"/>
      <c r="BS65" s="1736">
        <f>AU65+AW65+AY65+BA65+BC65+BE65+BG65+BI65+BK65+BM65+BO65+BQ65</f>
        <v/>
      </c>
      <c r="BT65" s="76" t="n"/>
      <c r="BU65" s="1754" t="n"/>
      <c r="BV65" s="1731" t="n"/>
      <c r="BW65" s="1731" t="n"/>
      <c r="BX65" s="1731" t="n"/>
      <c r="BY65" s="1731" t="n"/>
      <c r="BZ65" s="1731" t="n"/>
      <c r="CA65" s="1731" t="n"/>
      <c r="CB65" s="1731" t="n"/>
      <c r="CC65" s="1731" t="n"/>
      <c r="CD65" s="1731" t="n"/>
      <c r="CE65" s="1731" t="n"/>
      <c r="CF65" s="1731" t="n"/>
      <c r="CG65" s="1731" t="n"/>
      <c r="CH65" s="1341" t="n"/>
    </row>
    <row r="66" ht="28.8" customHeight="1" s="21">
      <c r="A66" s="1977" t="n"/>
      <c r="B66" s="1337" t="inlineStr">
        <is>
          <t>旅客周转量     （万人公里）</t>
        </is>
      </c>
      <c r="C66" s="1736" t="n">
        <v>185.586252625667</v>
      </c>
      <c r="D66" s="76">
        <f>C66/T66-1</f>
        <v/>
      </c>
      <c r="E66" s="1736" t="n">
        <v>197.398965404918</v>
      </c>
      <c r="F66" s="76">
        <f>E66/V66-1</f>
        <v/>
      </c>
      <c r="G66" s="1736" t="n">
        <v>180.029129905708</v>
      </c>
      <c r="H66" s="76">
        <f>G66/X66-1</f>
        <v/>
      </c>
      <c r="I66" s="1736" t="n">
        <v>183.004941137292</v>
      </c>
      <c r="J66" s="76">
        <f>I66/Z66-1</f>
        <v/>
      </c>
      <c r="K66" s="2561" t="n">
        <v>198.124234889893</v>
      </c>
      <c r="L66" s="76">
        <f>K66/AB66-1</f>
      </c>
      <c r="M66" s="2562" t="n">
        <v>185.555056882065</v>
      </c>
      <c r="N66" s="76">
        <f>M66/AD66-1</f>
      </c>
      <c r="O66" s="2563" t="n">
        <v>194.967298371153</v>
      </c>
      <c r="P66" s="76">
        <f>O66/AF66-1</f>
      </c>
      <c r="Q66" s="1736">
        <f>C66+E66+G66+I66+K66+M66+O66</f>
      </c>
      <c r="R66" s="76">
        <f>Q66/SUM(T66+V66+X66+Z66+AB66+AD66+AF66)-1</f>
      </c>
      <c r="S66" s="1736">
        <f>T66+V66+X66+Z66+AB66+AD66</f>
        <v/>
      </c>
      <c r="T66" s="1736" t="n">
        <v>40.0605919598289</v>
      </c>
      <c r="U66" s="76">
        <f>T66/AU66-1</f>
        <v/>
      </c>
      <c r="V66" s="1736" t="n">
        <v>43.9567594818669</v>
      </c>
      <c r="W66" s="76">
        <f>V66/AW66-1</f>
        <v/>
      </c>
      <c r="X66" s="1736" t="n">
        <v>89.8111738527078</v>
      </c>
      <c r="Y66" s="76">
        <f>X66/AY66-1</f>
        <v/>
      </c>
      <c r="Z66" s="1736" t="n">
        <v>57.2103875859777</v>
      </c>
      <c r="AA66" s="76">
        <f>Z66/BA66-1</f>
        <v/>
      </c>
      <c r="AB66" s="1736" t="n">
        <v>72.1180335607377</v>
      </c>
      <c r="AC66" s="76">
        <f>AB66/BC66-1</f>
        <v/>
      </c>
      <c r="AD66" s="1736" t="n">
        <v>79.9177684213881</v>
      </c>
      <c r="AE66" s="76">
        <f>AD66/BE66-1</f>
        <v/>
      </c>
      <c r="AF66" s="1736" t="n">
        <v>89.15176567153669</v>
      </c>
      <c r="AG66" s="76">
        <f>AF66/BG66-1</f>
        <v/>
      </c>
      <c r="AH66" s="1736" t="n">
        <v>79.6738533683985</v>
      </c>
      <c r="AI66" s="76">
        <f>AH66/BI66-1</f>
        <v/>
      </c>
      <c r="AJ66" s="1736" t="n">
        <v>73.03383573267899</v>
      </c>
      <c r="AK66" s="76">
        <f>AJ66/BK66-1</f>
        <v/>
      </c>
      <c r="AL66" s="1736" t="n">
        <v>103.019351909873</v>
      </c>
      <c r="AM66" s="76">
        <f>AL66/BM66-1</f>
        <v/>
      </c>
      <c r="AN66" s="1736" t="n">
        <v>116.375283070786</v>
      </c>
      <c r="AO66" s="76">
        <f>AN66/BO66-1</f>
        <v/>
      </c>
      <c r="AP66" s="1736" t="n">
        <v>178.148587469194</v>
      </c>
      <c r="AQ66" s="76">
        <f>AP66/BQ66-1</f>
        <v/>
      </c>
      <c r="AR66" s="1736">
        <f>T66+V66+X66+Z66+AB66+AD66+AF66+AH66+AJ66+AL66+AN66+AP66</f>
      </c>
      <c r="AS66" s="76">
        <f>AR66/SUM(AU66,AW66,AY66,BA66,BC66,BE66,BG66,BI66,BK66,BM66,BO66,BQ66)-1</f>
        <v/>
      </c>
      <c r="AT66" s="76" t="n"/>
      <c r="AU66" s="1736" t="n">
        <v>96.1106923857182</v>
      </c>
      <c r="AV66" s="76" t="n"/>
      <c r="AW66" s="1736" t="n">
        <v>67.3275189462792</v>
      </c>
      <c r="AX66" s="76" t="n"/>
      <c r="AY66" s="1736" t="n">
        <v>84.4755078228352</v>
      </c>
      <c r="AZ66" s="76" t="n"/>
      <c r="BA66" s="1736" t="n">
        <v>96.85307637720921</v>
      </c>
      <c r="BB66" s="76" t="n"/>
      <c r="BC66" s="1736" t="n">
        <v>108.220378152241</v>
      </c>
      <c r="BD66" s="76" t="n"/>
      <c r="BE66" s="1736" t="n">
        <v>272.546995559847</v>
      </c>
      <c r="BF66" s="76" t="n"/>
      <c r="BG66" s="1736" t="n">
        <v>150.21091358772</v>
      </c>
      <c r="BH66" s="76" t="n"/>
      <c r="BI66" s="1736" t="n">
        <v>299.232746956697</v>
      </c>
      <c r="BJ66" s="76" t="n"/>
      <c r="BK66" s="1736" t="n">
        <v>146.379065085075</v>
      </c>
      <c r="BL66" s="76" t="n"/>
      <c r="BM66" s="1736" t="n">
        <v>153.745242093626</v>
      </c>
      <c r="BN66" s="76" t="n"/>
      <c r="BO66" s="1736" t="n">
        <v>123.565350329552</v>
      </c>
      <c r="BP66" s="76" t="n"/>
      <c r="BQ66" s="1736" t="n">
        <v>128.933424385348</v>
      </c>
      <c r="BR66" s="76" t="n"/>
      <c r="BS66" s="1736">
        <f>AU66+AW66+AY66+BA66+BC66+BE66+BG66+BI66+BK66+BM66+BO66+BQ66</f>
        <v/>
      </c>
      <c r="BT66" s="76" t="n"/>
      <c r="BU66" s="1754" t="n"/>
      <c r="BV66" s="1652" t="n"/>
      <c r="BW66" s="1652" t="n"/>
      <c r="BX66" s="1652" t="n"/>
      <c r="BY66" s="1652" t="n"/>
      <c r="BZ66" s="1652" t="n"/>
      <c r="CA66" s="1652" t="n"/>
      <c r="CB66" s="1652" t="n"/>
      <c r="CC66" s="1652" t="n"/>
      <c r="CD66" s="1652" t="n"/>
      <c r="CE66" s="1652" t="n"/>
      <c r="CF66" s="1652" t="n"/>
      <c r="CG66" s="1652" t="n"/>
      <c r="CH66" s="1341" t="n"/>
    </row>
    <row r="67" ht="28.8" customHeight="1" s="21">
      <c r="A67" s="1977" t="n"/>
      <c r="B67" s="1337" t="inlineStr">
        <is>
          <t>其中城市内客运量（万人次）</t>
        </is>
      </c>
      <c r="C67" s="1736" t="n">
        <v>36.2705667332523</v>
      </c>
      <c r="D67" s="76">
        <f>C67/T67-1</f>
        <v/>
      </c>
      <c r="E67" s="1736" t="n">
        <v>38.1389759866394</v>
      </c>
      <c r="F67" s="76">
        <f>E67/V67-1</f>
        <v/>
      </c>
      <c r="G67" s="1736" t="n">
        <v>34.9097360931583</v>
      </c>
      <c r="H67" s="76">
        <f>G67/X67-1</f>
        <v/>
      </c>
      <c r="I67" s="1736" t="n">
        <v>34.8658276104116</v>
      </c>
      <c r="J67" s="76">
        <f>I67/Z67-1</f>
        <v/>
      </c>
      <c r="K67" s="2564" t="n">
        <v>36.734099571316</v>
      </c>
      <c r="L67" s="76">
        <f>K67/AB67-1</f>
      </c>
      <c r="M67" s="2565" t="n">
        <v>34.9270485053494</v>
      </c>
      <c r="N67" s="76">
        <f>M67/AD67-1</f>
      </c>
      <c r="O67" s="2566" t="n">
        <v>36.3289429257555</v>
      </c>
      <c r="P67" s="76">
        <f>O67/AF67-1</f>
      </c>
      <c r="Q67" s="1736">
        <f>C67+E67+G67+I67+K67+M67+O67</f>
      </c>
      <c r="R67" s="76">
        <f>Q67/SUM(T67+V67+X67+Z67+AB67+AD67+AF67)-1</f>
      </c>
      <c r="S67" s="1736">
        <f>T67+V67+X67+Z67+AB67+AD67</f>
        <v/>
      </c>
      <c r="T67" s="1736" t="n">
        <v>6.40060504058702</v>
      </c>
      <c r="U67" s="76">
        <f>T67/AU67-1</f>
        <v/>
      </c>
      <c r="V67" s="1736" t="n">
        <v>6.87589499003742</v>
      </c>
      <c r="W67" s="76">
        <f>V67/AW67-1</f>
        <v/>
      </c>
      <c r="X67" s="1736" t="n">
        <v>14.0178215308847</v>
      </c>
      <c r="Y67" s="76">
        <f>X67/AY67-1</f>
        <v/>
      </c>
      <c r="Z67" s="1736" t="n">
        <v>8.804055121894979</v>
      </c>
      <c r="AA67" s="76">
        <f>Z67/BA67-1</f>
        <v/>
      </c>
      <c r="AB67" s="1736" t="n">
        <v>11.2611733829349</v>
      </c>
      <c r="AC67" s="76">
        <f>AB67/BC67-1</f>
        <v/>
      </c>
      <c r="AD67" s="1736" t="n">
        <v>12.8200165092437</v>
      </c>
      <c r="AE67" s="76">
        <f>AD67/BE67-1</f>
        <v/>
      </c>
      <c r="AF67" s="1736" t="n">
        <v>13.6720610348321</v>
      </c>
      <c r="AG67" s="76">
        <f>AF67/BG67-1</f>
        <v/>
      </c>
      <c r="AH67" s="1736" t="n">
        <v>14.6380499848674</v>
      </c>
      <c r="AI67" s="76">
        <f>AH67/BI67-1</f>
        <v/>
      </c>
      <c r="AJ67" s="1736" t="n">
        <v>13.444517813719</v>
      </c>
      <c r="AK67" s="76">
        <f>AJ67/BK67-1</f>
        <v/>
      </c>
      <c r="AL67" s="1736" t="n">
        <v>18.0882514018991</v>
      </c>
      <c r="AM67" s="76">
        <f>AL67/BM67-1</f>
        <v/>
      </c>
      <c r="AN67" s="1736" t="n">
        <v>21.6339548531215</v>
      </c>
      <c r="AO67" s="76">
        <f>AN67/BO67-1</f>
        <v/>
      </c>
      <c r="AP67" s="1736" t="n">
        <v>32.873090789387</v>
      </c>
      <c r="AQ67" s="76">
        <f>AP67/BQ67-1</f>
        <v/>
      </c>
      <c r="AR67" s="1736">
        <f>T67+V67+X67+Z67+AB67+AD67+AF67+AH67+AJ67+AL67+AN67+AP67</f>
      </c>
      <c r="AS67" s="76">
        <f>AR67/SUM(AU67,AW67,AY67,BA67,BC67,BE67,BG67,BI67,BK67,BM67,BO67,BQ67)-1</f>
        <v/>
      </c>
      <c r="AT67" s="76" t="n"/>
      <c r="AU67" s="1736" t="n">
        <v>15.9473655256241</v>
      </c>
      <c r="AV67" s="76" t="n"/>
      <c r="AW67" s="1736" t="n">
        <v>11.0853797482144</v>
      </c>
      <c r="AX67" s="76" t="n"/>
      <c r="AY67" s="1736" t="n">
        <v>14.0156256278063</v>
      </c>
      <c r="AZ67" s="76" t="n"/>
      <c r="BA67" s="1736" t="n">
        <v>15.4347194120636</v>
      </c>
      <c r="BB67" s="76" t="n"/>
      <c r="BC67" s="1736" t="n">
        <v>17.2640654984069</v>
      </c>
      <c r="BD67" s="76" t="n"/>
      <c r="BE67" s="1736" t="n">
        <v>43.2340180142612</v>
      </c>
      <c r="BF67" s="76" t="n"/>
      <c r="BG67" s="1736" t="n">
        <v>23.5051924330725</v>
      </c>
      <c r="BH67" s="76" t="n"/>
      <c r="BI67" s="1736" t="n">
        <v>46.6943311320271</v>
      </c>
      <c r="BJ67" s="76" t="n"/>
      <c r="BK67" s="1736" t="n">
        <v>22.971188109264</v>
      </c>
      <c r="BL67" s="76" t="n"/>
      <c r="BM67" s="1736" t="n">
        <v>23.7265612024643</v>
      </c>
      <c r="BN67" s="76" t="n"/>
      <c r="BO67" s="1736" t="n">
        <v>19.1577086584573</v>
      </c>
      <c r="BP67" s="76" t="n"/>
      <c r="BQ67" s="1736" t="n">
        <v>20.0096132046585</v>
      </c>
      <c r="BR67" s="76" t="n"/>
      <c r="BS67" s="1736">
        <f>AU67+AW67+AY67+BA67+BC67+BE67+BG67+BI67+BK67+BM67+BO67+BQ67</f>
        <v/>
      </c>
      <c r="BT67" s="76" t="n"/>
      <c r="BU67" s="1754" t="n"/>
      <c r="BV67" s="1781" t="n"/>
      <c r="BW67" s="1781" t="n"/>
      <c r="BX67" s="1781" t="n"/>
      <c r="BY67" s="1781" t="n"/>
      <c r="BZ67" s="1781" t="n"/>
      <c r="CA67" s="1781" t="n"/>
      <c r="CB67" s="1781" t="n"/>
      <c r="CC67" s="1781" t="n"/>
      <c r="CD67" s="1781" t="n"/>
      <c r="CE67" s="1781" t="n"/>
      <c r="CF67" s="1781" t="n"/>
      <c r="CG67" s="1781" t="n"/>
      <c r="CH67" s="1341" t="n"/>
    </row>
    <row r="68" ht="28.8" customHeight="1" s="21">
      <c r="A68" s="1954" t="n"/>
      <c r="B68" s="1337" t="inlineStr">
        <is>
          <t>其中城市内旅客周转量  (万人公里)</t>
        </is>
      </c>
      <c r="C68" s="1736" t="n">
        <v>65.24638473668119</v>
      </c>
      <c r="D68" s="76">
        <f>C68/T68-1</f>
        <v/>
      </c>
      <c r="E68" s="1736" t="n">
        <v>74.3580274507499</v>
      </c>
      <c r="F68" s="76">
        <f>E68/V68-1</f>
        <v/>
      </c>
      <c r="G68" s="1736" t="n">
        <v>66.4798483205286</v>
      </c>
      <c r="H68" s="76">
        <f>G68/X68-1</f>
        <v/>
      </c>
      <c r="I68" s="1736" t="n">
        <v>67.8742248193257</v>
      </c>
      <c r="J68" s="76">
        <f>I68/Z68-1</f>
        <v/>
      </c>
      <c r="K68" s="2567" t="n">
        <v>72.3492128335631</v>
      </c>
      <c r="L68" s="76">
        <f>K68/AB68-1</f>
      </c>
      <c r="M68" s="2568" t="n">
        <v>67.0500635364118</v>
      </c>
      <c r="N68" s="76">
        <f>M68/AD68-1</f>
      </c>
      <c r="O68" s="2569" t="n">
        <v>69.270591785527</v>
      </c>
      <c r="P68" s="76">
        <f>O68/AF68-1</f>
      </c>
      <c r="Q68" s="1736">
        <f>C68+E68+G68+I68+K68+M68+O68</f>
      </c>
      <c r="R68" s="76">
        <f>Q68/SUM(T68+V68+X68+Z68+AB68+AD68+AF68)-1</f>
      </c>
      <c r="S68" s="1736">
        <f>T68+V68+X68+Z68+AB68+AD68</f>
        <v/>
      </c>
      <c r="T68" s="1736" t="n">
        <v>11.0521705612434</v>
      </c>
      <c r="U68" s="76">
        <f>T68/AU68-1</f>
        <v/>
      </c>
      <c r="V68" s="1736" t="n">
        <v>11.361190236115</v>
      </c>
      <c r="W68" s="76">
        <f>V68/AW68-1</f>
        <v/>
      </c>
      <c r="X68" s="1736" t="n">
        <v>23.345117521255</v>
      </c>
      <c r="Y68" s="76">
        <f>X68/AY68-1</f>
        <v/>
      </c>
      <c r="Z68" s="1736" t="n">
        <v>15.1428244973213</v>
      </c>
      <c r="AA68" s="76">
        <f>Z68/BA68-1</f>
        <v/>
      </c>
      <c r="AB68" s="1736" t="n">
        <v>19.2075672582859</v>
      </c>
      <c r="AC68" s="76">
        <f>AB68/BC68-1</f>
        <v/>
      </c>
      <c r="AD68" s="1736" t="n">
        <v>22.3783244506653</v>
      </c>
      <c r="AE68" s="76">
        <f>AD68/BE68-1</f>
        <v/>
      </c>
      <c r="AF68" s="1736" t="n">
        <v>23.5985920116658</v>
      </c>
      <c r="AG68" s="76">
        <f>AF68/BG68-1</f>
        <v/>
      </c>
      <c r="AH68" s="1736" t="n">
        <v>21.6163159756185</v>
      </c>
      <c r="AI68" s="76">
        <f>AH68/BI68-1</f>
        <v/>
      </c>
      <c r="AJ68" s="1736" t="n">
        <v>19.4590318539552</v>
      </c>
      <c r="AK68" s="76">
        <f>AJ68/BK68-1</f>
        <v/>
      </c>
      <c r="AL68" s="1736" t="n">
        <v>28.7351774622812</v>
      </c>
      <c r="AM68" s="76">
        <f>AL68/BM68-1</f>
        <v/>
      </c>
      <c r="AN68" s="1736" t="n">
        <v>34.6351465294693</v>
      </c>
      <c r="AO68" s="76">
        <f>AN68/BO68-1</f>
        <v/>
      </c>
      <c r="AP68" s="1736" t="n">
        <v>53.7903308793702</v>
      </c>
      <c r="AQ68" s="76">
        <f>AP68/BQ68-1</f>
        <v/>
      </c>
      <c r="AR68" s="1736">
        <f>T68+V68+X68+Z68+AB68+AD68+AF68+AH68+AJ68+AL68+AN68+AP68</f>
      </c>
      <c r="AS68" s="76">
        <f>AR68/SUM(AU68,AW68,AY68,BA68,BC68,BE68,BG68,BI68,BK68,BM68,BO68,BQ68)-1</f>
        <v/>
      </c>
      <c r="AT68" s="76" t="n"/>
      <c r="AU68" s="1736" t="n">
        <v>25.41453882675</v>
      </c>
      <c r="AV68" s="76" t="n"/>
      <c r="AW68" s="1736" t="n">
        <v>19.9817827630068</v>
      </c>
      <c r="AX68" s="76" t="n"/>
      <c r="AY68" s="1736" t="n">
        <v>21.9320191381328</v>
      </c>
      <c r="AZ68" s="76" t="n"/>
      <c r="BA68" s="1736" t="n">
        <v>24.239643780896</v>
      </c>
      <c r="BB68" s="76" t="n"/>
      <c r="BC68" s="1736" t="n">
        <v>27.1539631835762</v>
      </c>
      <c r="BD68" s="76" t="n"/>
      <c r="BE68" s="1736" t="n">
        <v>80.00223684946241</v>
      </c>
      <c r="BF68" s="76" t="n"/>
      <c r="BG68" s="1736" t="n">
        <v>44.1781529420142</v>
      </c>
      <c r="BH68" s="76" t="n"/>
      <c r="BI68" s="1736" t="n">
        <v>95.01091358049059</v>
      </c>
      <c r="BJ68" s="76" t="n"/>
      <c r="BK68" s="1736" t="n">
        <v>44.136518804516</v>
      </c>
      <c r="BL68" s="76" t="n"/>
      <c r="BM68" s="1736" t="n">
        <v>45.427227143236</v>
      </c>
      <c r="BN68" s="76" t="n"/>
      <c r="BO68" s="1736" t="n">
        <v>37.6485162001427</v>
      </c>
      <c r="BP68" s="76" t="n"/>
      <c r="BQ68" s="1736" t="n">
        <v>41.6728208258271</v>
      </c>
      <c r="BR68" s="76" t="n"/>
      <c r="BS68" s="1736">
        <f>AU68+AW68+AY68+BA68+BC68+BE68+BG68+BI68+BK68+BM68+BO68+BQ68</f>
        <v/>
      </c>
      <c r="BT68" s="76" t="n"/>
      <c r="BU68" s="1754" t="n"/>
      <c r="BV68" s="1781" t="n"/>
      <c r="BW68" s="1781" t="n"/>
      <c r="BX68" s="1781" t="n"/>
      <c r="BY68" s="1781" t="n"/>
      <c r="BZ68" s="1781" t="n"/>
      <c r="CA68" s="1781" t="n"/>
      <c r="CB68" s="1781" t="n"/>
      <c r="CC68" s="1781" t="n"/>
      <c r="CD68" s="1781" t="n"/>
      <c r="CE68" s="1781" t="n"/>
      <c r="CF68" s="1781" t="n"/>
      <c r="CG68" s="1781" t="n"/>
      <c r="CH68" s="1341" t="n"/>
    </row>
    <row r="69" ht="28.8" customHeight="1" s="21">
      <c r="A69" s="1618" t="inlineStr">
        <is>
          <t>天门市</t>
        </is>
      </c>
      <c r="B69" s="1337" t="inlineStr">
        <is>
          <t>客运量         （万人次）</t>
        </is>
      </c>
      <c r="C69" s="1736" t="n">
        <v>61.5321046572344</v>
      </c>
      <c r="D69" s="76">
        <f>C69/T69-1</f>
        <v/>
      </c>
      <c r="E69" s="1736" t="n">
        <v>57.3189032160023</v>
      </c>
      <c r="F69" s="76">
        <f>E69/V69-1</f>
        <v/>
      </c>
      <c r="G69" s="1736" t="n">
        <v>55.066204349967</v>
      </c>
      <c r="H69" s="76">
        <f>G69/X69-1</f>
        <v/>
      </c>
      <c r="I69" s="1736" t="n">
        <v>54.5293831520265</v>
      </c>
      <c r="J69" s="76">
        <f>I69/Z69-1</f>
        <v/>
      </c>
      <c r="K69" s="2570" t="n">
        <v>59.0455161063803</v>
      </c>
      <c r="L69" s="76">
        <f>K69/AB69-1</f>
      </c>
      <c r="M69" s="2571" t="n">
        <v>58.7355353930332</v>
      </c>
      <c r="N69" s="76">
        <f>M69/AD69-1</f>
      </c>
      <c r="O69" s="2572" t="n">
        <v>63.3073656264309</v>
      </c>
      <c r="P69" s="76">
        <f>O69/AF69-1</f>
      </c>
      <c r="Q69" s="1736">
        <f>C69+E69+G69+I69+K69+M69+O69</f>
      </c>
      <c r="R69" s="76">
        <f>Q69/SUM(T69+V69+X69+Z69+AB69+AD69+AF69)-1</f>
      </c>
      <c r="S69" s="1736">
        <f>T69+V69+X69+Z69+AB69+AD69</f>
        <v/>
      </c>
      <c r="T69" s="1736" t="n">
        <v>6.44519302938256</v>
      </c>
      <c r="U69" s="76">
        <f>T69/AU69-1</f>
        <v/>
      </c>
      <c r="V69" s="1736" t="n">
        <v>7.72929224185435</v>
      </c>
      <c r="W69" s="76">
        <f>V69/AW69-1</f>
        <v/>
      </c>
      <c r="X69" s="1736" t="n">
        <v>16.3916952503636</v>
      </c>
      <c r="Y69" s="76">
        <f>X69/AY69-1</f>
        <v/>
      </c>
      <c r="Z69" s="1736" t="n">
        <v>10.5488687941937</v>
      </c>
      <c r="AA69" s="76">
        <f>Z69/BA69-1</f>
        <v/>
      </c>
      <c r="AB69" s="1736" t="n">
        <v>13.4686426066336</v>
      </c>
      <c r="AC69" s="76">
        <f>AB69/BC69-1</f>
        <v/>
      </c>
      <c r="AD69" s="1736" t="n">
        <v>15.4928891835989</v>
      </c>
      <c r="AE69" s="76">
        <f>AD69/BE69-1</f>
        <v/>
      </c>
      <c r="AF69" s="1736" t="n">
        <v>18.323879833532</v>
      </c>
      <c r="AG69" s="76">
        <f>AF69/BG69-1</f>
        <v/>
      </c>
      <c r="AH69" s="1736" t="n">
        <v>19.1778383761432</v>
      </c>
      <c r="AI69" s="76">
        <f>AH69/BI69-1</f>
        <v/>
      </c>
      <c r="AJ69" s="1736" t="n">
        <v>16.5683107743364</v>
      </c>
      <c r="AK69" s="76">
        <f>AJ69/BK69-1</f>
        <v/>
      </c>
      <c r="AL69" s="1736" t="n">
        <v>24.2004963599226</v>
      </c>
      <c r="AM69" s="76">
        <f>AL69/BM69-1</f>
        <v/>
      </c>
      <c r="AN69" s="1736" t="n">
        <v>33.9434138816789</v>
      </c>
      <c r="AO69" s="76">
        <f>AN69/BO69-1</f>
        <v/>
      </c>
      <c r="AP69" s="1736" t="n">
        <v>52.8262767935381</v>
      </c>
      <c r="AQ69" s="76">
        <f>AP69/BQ69-1</f>
        <v/>
      </c>
      <c r="AR69" s="1736">
        <f>T69+V69+X69+Z69+AB69+AD69+AF69+AH69+AJ69+AL69+AN69+AP69</f>
      </c>
      <c r="AS69" s="76">
        <f>AR69/SUM(AU69,AW69,AY69,BA69,BC69,BE69,BG69,BI69,BK69,BM69,BO69,BQ69)-1</f>
        <v/>
      </c>
      <c r="AT69" s="76" t="n"/>
      <c r="AU69" s="1736" t="n">
        <v>32.2953963772258</v>
      </c>
      <c r="AV69" s="76" t="n"/>
      <c r="AW69" s="1736" t="n">
        <v>17.4737576483378</v>
      </c>
      <c r="AX69" s="76" t="n"/>
      <c r="AY69" s="1736" t="n">
        <v>25.1516391272866</v>
      </c>
      <c r="AZ69" s="76" t="n"/>
      <c r="BA69" s="1736" t="n">
        <v>26.405652805489</v>
      </c>
      <c r="BB69" s="76" t="n"/>
      <c r="BC69" s="1736" t="n">
        <v>27.4691324390039</v>
      </c>
      <c r="BD69" s="76" t="n"/>
      <c r="BE69" s="1736" t="n">
        <v>66.57181436538239</v>
      </c>
      <c r="BF69" s="76" t="n"/>
      <c r="BG69" s="1736" t="n">
        <v>36.8323427171453</v>
      </c>
      <c r="BH69" s="76" t="n"/>
      <c r="BI69" s="1736" t="n">
        <v>74.1073074107366</v>
      </c>
      <c r="BJ69" s="76" t="n"/>
      <c r="BK69" s="1736" t="n">
        <v>31.0018813993886</v>
      </c>
      <c r="BL69" s="76" t="n"/>
      <c r="BM69" s="1736" t="n">
        <v>32.5617344648968</v>
      </c>
      <c r="BN69" s="76" t="n"/>
      <c r="BO69" s="1736" t="n">
        <v>30.8702704044743</v>
      </c>
      <c r="BP69" s="76" t="n"/>
      <c r="BQ69" s="1736" t="n">
        <v>33.9191590564627</v>
      </c>
      <c r="BR69" s="76" t="n"/>
      <c r="BS69" s="1736">
        <f>AU69+AW69+AY69+BA69+BC69+BE69+BG69+BI69+BK69+BM69+BO69+BQ69</f>
        <v/>
      </c>
      <c r="BT69" s="76" t="n"/>
      <c r="BU69" s="1754" t="n"/>
      <c r="BV69" s="1731" t="n"/>
      <c r="BW69" s="1731" t="n"/>
      <c r="BX69" s="1731" t="n"/>
      <c r="BY69" s="1731" t="n"/>
      <c r="BZ69" s="1731" t="n"/>
      <c r="CA69" s="1731" t="n"/>
      <c r="CB69" s="1731" t="n"/>
      <c r="CC69" s="1731" t="n"/>
      <c r="CD69" s="1731" t="n"/>
      <c r="CE69" s="1731" t="n"/>
      <c r="CF69" s="1731" t="n"/>
      <c r="CG69" s="1731" t="n"/>
      <c r="CH69" s="1341" t="n"/>
    </row>
    <row r="70" ht="28.8" customHeight="1" s="21">
      <c r="A70" s="1977" t="n"/>
      <c r="B70" s="1337" t="inlineStr">
        <is>
          <t>旅客周转量     （万人公里）</t>
        </is>
      </c>
      <c r="C70" s="1736" t="n">
        <v>266.637029834698</v>
      </c>
      <c r="D70" s="76">
        <f>C70/T70-1</f>
        <v/>
      </c>
      <c r="E70" s="1736" t="n">
        <v>254.24503258702</v>
      </c>
      <c r="F70" s="76">
        <f>E70/V70-1</f>
        <v/>
      </c>
      <c r="G70" s="1736" t="n">
        <v>241.615942296638</v>
      </c>
      <c r="H70" s="76">
        <f>G70/X70-1</f>
        <v/>
      </c>
      <c r="I70" s="1736" t="n">
        <v>241.320546262736</v>
      </c>
      <c r="J70" s="76">
        <f>I70/Z70-1</f>
        <v/>
      </c>
      <c r="K70" s="2573" t="n">
        <v>262.255779926607</v>
      </c>
      <c r="L70" s="76">
        <f>K70/AB70-1</f>
      </c>
      <c r="M70" s="2574" t="n">
        <v>259.042823095346</v>
      </c>
      <c r="N70" s="76">
        <f>M70/AD70-1</f>
      </c>
      <c r="O70" s="2575" t="n">
        <v>278.25850203233</v>
      </c>
      <c r="P70" s="76">
        <f>O70/AF70-1</f>
      </c>
      <c r="Q70" s="1736">
        <f>C70+E70+G70+I70+K70+M70+O70</f>
      </c>
      <c r="R70" s="76">
        <f>Q70/SUM(T70+V70+X70+Z70+AB70+AD70+AF70)-1</f>
      </c>
      <c r="S70" s="1736">
        <f>T70+V70+X70+Z70+AB70+AD70</f>
        <v/>
      </c>
      <c r="T70" s="1736" t="n">
        <v>27.8182286853062</v>
      </c>
      <c r="U70" s="76">
        <f>T70/AU70-1</f>
        <v/>
      </c>
      <c r="V70" s="1736" t="n">
        <v>33.0398649931853</v>
      </c>
      <c r="W70" s="76">
        <f>V70/AW70-1</f>
        <v/>
      </c>
      <c r="X70" s="1736" t="n">
        <v>70.3579304837795</v>
      </c>
      <c r="Y70" s="76">
        <f>X70/AY70-1</f>
        <v/>
      </c>
      <c r="Z70" s="1736" t="n">
        <v>45.6307438040669</v>
      </c>
      <c r="AA70" s="76">
        <f>Z70/BA70-1</f>
        <v/>
      </c>
      <c r="AB70" s="1736" t="n">
        <v>58.0915500685348</v>
      </c>
      <c r="AC70" s="76">
        <f>AB70/BC70-1</f>
        <v/>
      </c>
      <c r="AD70" s="1736" t="n">
        <v>66.6261186327299</v>
      </c>
      <c r="AE70" s="76">
        <f>AD70/BE70-1</f>
        <v/>
      </c>
      <c r="AF70" s="1736" t="n">
        <v>79.0556665952555</v>
      </c>
      <c r="AG70" s="76">
        <f>AF70/BG70-1</f>
        <v/>
      </c>
      <c r="AH70" s="1736" t="n">
        <v>83.19746949745939</v>
      </c>
      <c r="AI70" s="76">
        <f>AH70/BI70-1</f>
        <v/>
      </c>
      <c r="AJ70" s="1736" t="n">
        <v>71.29392131411799</v>
      </c>
      <c r="AK70" s="76">
        <f>AJ70/BK70-1</f>
        <v/>
      </c>
      <c r="AL70" s="1736" t="n">
        <v>106.211716809939</v>
      </c>
      <c r="AM70" s="76">
        <f>AL70/BM70-1</f>
        <v/>
      </c>
      <c r="AN70" s="1736" t="n">
        <v>148.798829613245</v>
      </c>
      <c r="AO70" s="76">
        <f>AN70/BO70-1</f>
        <v/>
      </c>
      <c r="AP70" s="1736" t="n">
        <v>233.163272781632</v>
      </c>
      <c r="AQ70" s="76">
        <f>AP70/BQ70-1</f>
        <v/>
      </c>
      <c r="AR70" s="1736">
        <f>T70+V70+X70+Z70+AB70+AD70+AF70+AH70+AJ70+AL70+AN70+AP70</f>
      </c>
      <c r="AS70" s="76">
        <f>AR70/SUM(AU70,AW70,AY70,BA70,BC70,BE70,BG70,BI70,BK70,BM70,BO70,BQ70)-1</f>
        <v/>
      </c>
      <c r="AT70" s="76" t="n"/>
      <c r="AU70" s="1736" t="n">
        <v>135.868236387909</v>
      </c>
      <c r="AV70" s="76" t="n"/>
      <c r="AW70" s="1736" t="n">
        <v>74.6745604796171</v>
      </c>
      <c r="AX70" s="76" t="n"/>
      <c r="AY70" s="1736" t="n">
        <v>104.67725987137</v>
      </c>
      <c r="AZ70" s="76" t="n"/>
      <c r="BA70" s="1736" t="n">
        <v>111.643617850126</v>
      </c>
      <c r="BB70" s="76" t="n"/>
      <c r="BC70" s="1736" t="n">
        <v>116.310497414196</v>
      </c>
      <c r="BD70" s="76" t="n"/>
      <c r="BE70" s="1736" t="n">
        <v>289.393271165762</v>
      </c>
      <c r="BF70" s="76" t="n"/>
      <c r="BG70" s="1736" t="n">
        <v>161.874666419704</v>
      </c>
      <c r="BH70" s="76" t="n"/>
      <c r="BI70" s="1736" t="n">
        <v>332.757815362569</v>
      </c>
      <c r="BJ70" s="76" t="n"/>
      <c r="BK70" s="1736" t="n">
        <v>136.721940711251</v>
      </c>
      <c r="BL70" s="76" t="n"/>
      <c r="BM70" s="1736" t="n">
        <v>143.848699673388</v>
      </c>
      <c r="BN70" s="76" t="n"/>
      <c r="BO70" s="1736" t="n">
        <v>137.373174782352</v>
      </c>
      <c r="BP70" s="76" t="n"/>
      <c r="BQ70" s="1736" t="n">
        <v>152.638179618498</v>
      </c>
      <c r="BR70" s="76" t="n"/>
      <c r="BS70" s="1736">
        <f>AU70+AW70+AY70+BA70+BC70+BE70+BG70+BI70+BK70+BM70+BO70+BQ70</f>
        <v/>
      </c>
      <c r="BT70" s="76" t="n"/>
      <c r="BU70" s="1754" t="n"/>
      <c r="BV70" s="1652" t="n"/>
      <c r="BW70" s="1652" t="n"/>
      <c r="BX70" s="1652" t="n"/>
      <c r="BY70" s="1652" t="n"/>
      <c r="BZ70" s="1652" t="n"/>
      <c r="CA70" s="1652" t="n"/>
      <c r="CB70" s="1652" t="n"/>
      <c r="CC70" s="1652" t="n"/>
      <c r="CD70" s="1652" t="n"/>
      <c r="CE70" s="1652" t="n"/>
      <c r="CF70" s="1652" t="n"/>
      <c r="CG70" s="1652" t="n"/>
      <c r="CH70" s="1341" t="n"/>
    </row>
    <row r="71" ht="28.8" customHeight="1" s="21">
      <c r="A71" s="1977" t="n"/>
      <c r="B71" s="1337" t="inlineStr">
        <is>
          <t>其中城市内客运量（万人次）</t>
        </is>
      </c>
      <c r="C71" s="1736" t="n">
        <v>43.8798818644246</v>
      </c>
      <c r="D71" s="76">
        <f>C71/T71-1</f>
        <v/>
      </c>
      <c r="E71" s="1736" t="n">
        <v>41.0563865106197</v>
      </c>
      <c r="F71" s="76">
        <f>E71/V71-1</f>
        <v/>
      </c>
      <c r="G71" s="1736" t="n">
        <v>39.3930567531785</v>
      </c>
      <c r="H71" s="76">
        <f>G71/X71-1</f>
        <v/>
      </c>
      <c r="I71" s="1736" t="n">
        <v>39.2051756039255</v>
      </c>
      <c r="J71" s="76">
        <f>I71/Z71-1</f>
        <v/>
      </c>
      <c r="K71" s="2576" t="n">
        <v>42.5361039995644</v>
      </c>
      <c r="L71" s="76">
        <f>K71/AB71-1</f>
      </c>
      <c r="M71" s="2577" t="n">
        <v>41.915113895736</v>
      </c>
      <c r="N71" s="76">
        <f>M71/AD71-1</f>
      </c>
      <c r="O71" s="2578" t="n">
        <v>45.1177406286033</v>
      </c>
      <c r="P71" s="76">
        <f>O71/AF71-1</f>
      </c>
      <c r="Q71" s="1736">
        <f>C71+E71+G71+I71+K71+M71+O71</f>
      </c>
      <c r="R71" s="76">
        <f>Q71/SUM(T71+V71+X71+Z71+AB71+AD71+AF71)-1</f>
      </c>
      <c r="S71" s="1736">
        <f>T71+V71+X71+Z71+AB71+AD71</f>
        <v/>
      </c>
      <c r="T71" s="1736" t="n">
        <v>4.69550508122519</v>
      </c>
      <c r="U71" s="76">
        <f>T71/AU71-1</f>
        <v/>
      </c>
      <c r="V71" s="1736" t="n">
        <v>5.52565907809929</v>
      </c>
      <c r="W71" s="76">
        <f>V71/AW71-1</f>
        <v/>
      </c>
      <c r="X71" s="1736" t="n">
        <v>11.6014530096724</v>
      </c>
      <c r="Y71" s="76">
        <f>X71/AY71-1</f>
        <v/>
      </c>
      <c r="Z71" s="1736" t="n">
        <v>7.41847412228631</v>
      </c>
      <c r="AA71" s="76">
        <f>Z71/BA71-1</f>
        <v/>
      </c>
      <c r="AB71" s="1736" t="n">
        <v>9.51797369825869</v>
      </c>
      <c r="AC71" s="76">
        <f>AB71/BC71-1</f>
        <v/>
      </c>
      <c r="AD71" s="1736" t="n">
        <v>11.2208057784923</v>
      </c>
      <c r="AE71" s="76">
        <f>AD71/BE71-1</f>
        <v/>
      </c>
      <c r="AF71" s="1736" t="n">
        <v>12.8599854240836</v>
      </c>
      <c r="AG71" s="76">
        <f>AF71/BG71-1</f>
        <v/>
      </c>
      <c r="AH71" s="1736" t="n">
        <v>13.3562650199563</v>
      </c>
      <c r="AI71" s="76">
        <f>AH71/BI71-1</f>
        <v/>
      </c>
      <c r="AJ71" s="1736" t="n">
        <v>11.6151455033445</v>
      </c>
      <c r="AK71" s="76">
        <f>AJ71/BK71-1</f>
        <v/>
      </c>
      <c r="AL71" s="1736" t="n">
        <v>17.3959142804617</v>
      </c>
      <c r="AM71" s="76">
        <f>AL71/BM71-1</f>
        <v/>
      </c>
      <c r="AN71" s="1736" t="n">
        <v>24.6225851230085</v>
      </c>
      <c r="AO71" s="76">
        <f>AN71/BO71-1</f>
        <v/>
      </c>
      <c r="AP71" s="1736" t="n">
        <v>38.0539876962016</v>
      </c>
      <c r="AQ71" s="76">
        <f>AP71/BQ71-1</f>
        <v/>
      </c>
      <c r="AR71" s="1736">
        <f>T71+V71+X71+Z71+AB71+AD71+AF71+AH71+AJ71+AL71+AN71+AP71</f>
      </c>
      <c r="AS71" s="76">
        <f>AR71/SUM(AU71,AW71,AY71,BA71,BC71,BE71,BG71,BI71,BK71,BM71,BO71,BQ71)-1</f>
        <v/>
      </c>
      <c r="AT71" s="76" t="n"/>
      <c r="AU71" s="1736" t="n">
        <v>22.8280872284263</v>
      </c>
      <c r="AV71" s="76" t="n"/>
      <c r="AW71" s="1736" t="n">
        <v>12.3348502595963</v>
      </c>
      <c r="AX71" s="76" t="n"/>
      <c r="AY71" s="1736" t="n">
        <v>17.863207427916</v>
      </c>
      <c r="AZ71" s="76" t="n"/>
      <c r="BA71" s="1736" t="n">
        <v>18.8413144348469</v>
      </c>
      <c r="BB71" s="76" t="n"/>
      <c r="BC71" s="1736" t="n">
        <v>19.486572299112</v>
      </c>
      <c r="BD71" s="76" t="n"/>
      <c r="BE71" s="1736" t="n">
        <v>49.7880419713046</v>
      </c>
      <c r="BF71" s="76" t="n"/>
      <c r="BG71" s="1736" t="n">
        <v>27.1531024512598</v>
      </c>
      <c r="BH71" s="76" t="n"/>
      <c r="BI71" s="1736" t="n">
        <v>55.3649691175051</v>
      </c>
      <c r="BJ71" s="76" t="n"/>
      <c r="BK71" s="1736" t="n">
        <v>22.7866153125693</v>
      </c>
      <c r="BL71" s="76" t="n"/>
      <c r="BM71" s="1736" t="n">
        <v>23.9075222634294</v>
      </c>
      <c r="BN71" s="76" t="n"/>
      <c r="BO71" s="1736" t="n">
        <v>22.8653205539636</v>
      </c>
      <c r="BP71" s="76" t="n"/>
      <c r="BQ71" s="1736" t="n">
        <v>25.8023508331046</v>
      </c>
      <c r="BR71" s="76" t="n"/>
      <c r="BS71" s="1736">
        <f>AU71+AW71+AY71+BA71+BC71+BE71+BG71+BI71+BK71+BM71+BO71+BQ71</f>
        <v/>
      </c>
      <c r="BT71" s="76" t="n"/>
      <c r="BU71" s="1754" t="n"/>
      <c r="BV71" s="1781" t="n"/>
      <c r="BW71" s="1781" t="n"/>
      <c r="BX71" s="1781" t="n"/>
      <c r="BY71" s="1781" t="n"/>
      <c r="BZ71" s="1781" t="n"/>
      <c r="CA71" s="1781" t="n"/>
      <c r="CB71" s="1781" t="n"/>
      <c r="CC71" s="1781" t="n"/>
      <c r="CD71" s="1781" t="n"/>
      <c r="CE71" s="1781" t="n"/>
      <c r="CF71" s="1781" t="n"/>
      <c r="CG71" s="1781" t="n"/>
      <c r="CH71" s="1341" t="n"/>
    </row>
    <row r="72" ht="28.8" customHeight="1" s="21">
      <c r="A72" s="1954" t="n"/>
      <c r="B72" s="1337" t="inlineStr">
        <is>
          <t>其中城市内旅客周转量  (万人公里)</t>
        </is>
      </c>
      <c r="C72" s="1736" t="n">
        <v>105.686529806498</v>
      </c>
      <c r="D72" s="76">
        <f>C72/T72-1</f>
        <v/>
      </c>
      <c r="E72" s="1736" t="n">
        <v>107.174541127931</v>
      </c>
      <c r="F72" s="76">
        <f>E72/V72-1</f>
        <v/>
      </c>
      <c r="G72" s="1736" t="n">
        <v>100.441967972244</v>
      </c>
      <c r="H72" s="76">
        <f>G72/X72-1</f>
        <v/>
      </c>
      <c r="I72" s="1736" t="n">
        <v>102.1881142592</v>
      </c>
      <c r="J72" s="76">
        <f>I72/Z72-1</f>
        <v/>
      </c>
      <c r="K72" s="2579" t="n">
        <v>112.16934864363</v>
      </c>
      <c r="L72" s="76">
        <f>K72/AB72-1</f>
      </c>
      <c r="M72" s="2580" t="n">
        <v>107.735798382252</v>
      </c>
      <c r="N72" s="76">
        <f>M72/AD72-1</f>
      </c>
      <c r="O72" s="2581" t="n">
        <v>115.184902028657</v>
      </c>
      <c r="P72" s="76">
        <f>O72/AF72-1</f>
      </c>
      <c r="Q72" s="1736">
        <f>C72+E72+G72+I72+K72+M72+O72</f>
      </c>
      <c r="R72" s="76">
        <f>Q72/SUM(T72+V72+X72+Z72+AB72+AD72+AF72)-1</f>
      </c>
      <c r="S72" s="1736">
        <f>T72+V72+X72+Z72+AB72+AD72</f>
        <v/>
      </c>
      <c r="T72" s="1736" t="n">
        <v>10.3781234829765</v>
      </c>
      <c r="U72" s="76">
        <f>T72/AU72-1</f>
        <v/>
      </c>
      <c r="V72" s="1736" t="n">
        <v>11.6866127236043</v>
      </c>
      <c r="W72" s="76">
        <f>V72/AW72-1</f>
        <v/>
      </c>
      <c r="X72" s="1736" t="n">
        <v>24.73078449916</v>
      </c>
      <c r="Y72" s="76">
        <f>X72/AY72-1</f>
        <v/>
      </c>
      <c r="Z72" s="1736" t="n">
        <v>16.3323505076861</v>
      </c>
      <c r="AA72" s="76">
        <f>Z72/BA72-1</f>
        <v/>
      </c>
      <c r="AB72" s="1736" t="n">
        <v>20.7798872823184</v>
      </c>
      <c r="AC72" s="76">
        <f>AB72/BC72-1</f>
        <v/>
      </c>
      <c r="AD72" s="1736" t="n">
        <v>25.071077336271</v>
      </c>
      <c r="AE72" s="76">
        <f>AD72/BE72-1</f>
        <v/>
      </c>
      <c r="AF72" s="1736" t="n">
        <v>28.4120486379459</v>
      </c>
      <c r="AG72" s="76">
        <f>AF72/BG72-1</f>
        <v/>
      </c>
      <c r="AH72" s="1736" t="n">
        <v>30.6384111628688</v>
      </c>
      <c r="AI72" s="76">
        <f>AH72/BI72-1</f>
        <v/>
      </c>
      <c r="AJ72" s="1736" t="n">
        <v>26.1146019566612</v>
      </c>
      <c r="AK72" s="76">
        <f>AJ72/BK72-1</f>
        <v/>
      </c>
      <c r="AL72" s="1736" t="n">
        <v>42.9286582871932</v>
      </c>
      <c r="AM72" s="76">
        <f>AL72/BM72-1</f>
        <v/>
      </c>
      <c r="AN72" s="1736" t="n">
        <v>61.2346888959971</v>
      </c>
      <c r="AO72" s="76">
        <f>AN72/BO72-1</f>
        <v/>
      </c>
      <c r="AP72" s="1736" t="n">
        <v>96.7267527048816</v>
      </c>
      <c r="AQ72" s="76">
        <f>AP72/BQ72-1</f>
        <v/>
      </c>
      <c r="AR72" s="1736">
        <f>T72+V72+X72+Z72+AB72+AD72+AF72+AH72+AJ72+AL72+AN72+AP72</f>
      </c>
      <c r="AS72" s="76">
        <f>AR72/SUM(AU72,AW72,AY72,BA72,BC72,BE72,BG72,BI72,BK72,BM72,BO72,BQ72)-1</f>
        <v/>
      </c>
      <c r="AT72" s="76" t="n"/>
      <c r="AU72" s="1736" t="n">
        <v>46.5664121507776</v>
      </c>
      <c r="AV72" s="76" t="n"/>
      <c r="AW72" s="1736" t="n">
        <v>28.4595159562938</v>
      </c>
      <c r="AX72" s="76" t="n"/>
      <c r="AY72" s="1736" t="n">
        <v>35.779604742887</v>
      </c>
      <c r="AZ72" s="76" t="n"/>
      <c r="BA72" s="1736" t="n">
        <v>37.8746528998585</v>
      </c>
      <c r="BB72" s="76" t="n"/>
      <c r="BC72" s="1736" t="n">
        <v>39.2315595388731</v>
      </c>
      <c r="BD72" s="76" t="n"/>
      <c r="BE72" s="1736" t="n">
        <v>117.926537562947</v>
      </c>
      <c r="BF72" s="76" t="n"/>
      <c r="BG72" s="1736" t="n">
        <v>65.324060329974</v>
      </c>
      <c r="BH72" s="76" t="n"/>
      <c r="BI72" s="1736" t="n">
        <v>144.1963830708</v>
      </c>
      <c r="BJ72" s="76" t="n"/>
      <c r="BK72" s="1736" t="n">
        <v>56.0408105221595</v>
      </c>
      <c r="BL72" s="76" t="n"/>
      <c r="BM72" s="1736" t="n">
        <v>58.5903332907076</v>
      </c>
      <c r="BN72" s="76" t="n"/>
      <c r="BO72" s="1736" t="n">
        <v>57.5163825959001</v>
      </c>
      <c r="BP72" s="76" t="n"/>
      <c r="BQ72" s="1736" t="n">
        <v>68.7833701310897</v>
      </c>
      <c r="BR72" s="76" t="n"/>
      <c r="BS72" s="1736">
        <f>AU72+AW72+AY72+BA72+BC72+BE72+BG72+BI72+BK72+BM72+BO72+BQ72</f>
        <v/>
      </c>
      <c r="BT72" s="76" t="n"/>
      <c r="BU72" s="1754" t="n"/>
      <c r="BV72" s="1781" t="n"/>
      <c r="BW72" s="1781" t="n"/>
      <c r="BX72" s="1781" t="n"/>
      <c r="BY72" s="1781" t="n"/>
      <c r="BZ72" s="1781" t="n"/>
      <c r="CA72" s="1781" t="n"/>
      <c r="CB72" s="1781" t="n"/>
      <c r="CC72" s="1781" t="n"/>
      <c r="CD72" s="1781" t="n"/>
      <c r="CE72" s="1781" t="n"/>
      <c r="CF72" s="1781" t="n"/>
      <c r="CG72" s="1781" t="n"/>
      <c r="CH72" s="1341" t="n"/>
    </row>
    <row r="73" ht="28.8" customHeight="1" s="21">
      <c r="A73" s="1618" t="inlineStr">
        <is>
          <t>林区</t>
        </is>
      </c>
      <c r="B73" s="1337" t="inlineStr">
        <is>
          <t>客运量         （万人次）</t>
        </is>
      </c>
      <c r="C73" s="1736" t="n">
        <v>0.32117221241354</v>
      </c>
      <c r="D73" s="76">
        <f>C73/T73-1</f>
        <v/>
      </c>
      <c r="E73" s="1736" t="n">
        <v>0.254361715934241</v>
      </c>
      <c r="F73" s="76">
        <f>E73/V73-1</f>
        <v/>
      </c>
      <c r="G73" s="1736" t="n">
        <v>0.350996398494412</v>
      </c>
      <c r="H73" s="76">
        <f>G73/X73-1</f>
        <v/>
      </c>
      <c r="I73" s="1736" t="n">
        <v>0.355186197827151</v>
      </c>
      <c r="J73" s="76">
        <f>I73/Z73-1</f>
        <v/>
      </c>
      <c r="K73" s="2582" t="n">
        <v>0.433287900981098</v>
      </c>
      <c r="L73" s="76">
        <f>K73/AB73-1</f>
      </c>
      <c r="M73" s="2583" t="n">
        <v>0.507673287117251</v>
      </c>
      <c r="N73" s="76">
        <f>M73/AD73-1</f>
      </c>
      <c r="O73" s="2584" t="n">
        <v>0.576776722825841</v>
      </c>
      <c r="P73" s="76">
        <f>O73/AF73-1</f>
      </c>
      <c r="Q73" s="1736">
        <f>C73+E73+G73+I73+K73+M73+O73</f>
      </c>
      <c r="R73" s="76">
        <f>Q73/SUM(T73+V73+X73+Z73+AB73+AD73+AF73)-1</f>
      </c>
      <c r="S73" s="1736">
        <f>T73+V73+X73+Z73+AB73+AD73</f>
        <v/>
      </c>
      <c r="T73" s="1736" t="n">
        <v>0.165404038590487</v>
      </c>
      <c r="U73" s="76">
        <f>T73/AU73-1</f>
        <v/>
      </c>
      <c r="V73" s="1736" t="n">
        <v>0.160088539766698</v>
      </c>
      <c r="W73" s="76">
        <f>V73/AW73-1</f>
        <v/>
      </c>
      <c r="X73" s="1736" t="n">
        <v>0.276143620430017</v>
      </c>
      <c r="Y73" s="76">
        <f>X73/AY73-1</f>
        <v/>
      </c>
      <c r="Z73" s="1736" t="n">
        <v>0.148166781720959</v>
      </c>
      <c r="AA73" s="76">
        <f>Z73/BA73-1</f>
        <v/>
      </c>
      <c r="AB73" s="1736" t="n">
        <v>0.151306219787169</v>
      </c>
      <c r="AC73" s="76">
        <f>AB73/BC73-1</f>
        <v/>
      </c>
      <c r="AD73" s="1736" t="n">
        <v>0.131665820232424</v>
      </c>
      <c r="AE73" s="76">
        <f>AD73/BE73-1</f>
        <v/>
      </c>
      <c r="AF73" s="1736" t="n">
        <v>0.267308516609539</v>
      </c>
      <c r="AG73" s="76">
        <f>AF73/BG73-1</f>
        <v/>
      </c>
      <c r="AH73" s="1736" t="n">
        <v>0.319997633588103</v>
      </c>
      <c r="AI73" s="76">
        <f>AH73/BI73-1</f>
        <v/>
      </c>
      <c r="AJ73" s="1736" t="n">
        <v>0.225417040487795</v>
      </c>
      <c r="AK73" s="76">
        <f>AJ73/BK73-1</f>
        <v/>
      </c>
      <c r="AL73" s="1736" t="n">
        <v>0.296071229393878</v>
      </c>
      <c r="AM73" s="76">
        <f>AL73/BM73-1</f>
        <v/>
      </c>
      <c r="AN73" s="1736" t="n">
        <v>0.257405168278595</v>
      </c>
      <c r="AO73" s="76">
        <f>AN73/BO73-1</f>
        <v/>
      </c>
      <c r="AP73" s="1736" t="n">
        <v>0.295565331252298</v>
      </c>
      <c r="AQ73" s="76">
        <f>AP73/BQ73-1</f>
        <v/>
      </c>
      <c r="AR73" s="1736">
        <f>T73+V73+X73+Z73+AB73+AD73+AF73+AH73+AJ73+AL73+AN73+AP73</f>
      </c>
      <c r="AS73" s="76">
        <f>AR73/SUM(AU73,AW73,AY73,BA73,BC73,BE73,BG73,BI73,BK73,BM73,BO73,BQ73)-1</f>
        <v/>
      </c>
      <c r="AT73" s="76" t="n"/>
      <c r="AU73" s="1736" t="n">
        <v>0.0278503361473864</v>
      </c>
      <c r="AV73" s="76" t="n"/>
      <c r="AW73" s="1736" t="n">
        <v>0.0256757103906849</v>
      </c>
      <c r="AX73" s="76" t="n"/>
      <c r="AY73" s="1736" t="n">
        <v>0.0207767103203617</v>
      </c>
      <c r="AZ73" s="76" t="n"/>
      <c r="BA73" s="1736" t="n">
        <v>0.0196315477356384</v>
      </c>
      <c r="BB73" s="76" t="n"/>
      <c r="BC73" s="1736" t="n">
        <v>0.0205720152528342</v>
      </c>
      <c r="BD73" s="76" t="n"/>
      <c r="BE73" s="1736" t="n">
        <v>0.0446721014229442</v>
      </c>
      <c r="BF73" s="76" t="n"/>
      <c r="BG73" s="1736" t="n">
        <v>0.0498411257412368</v>
      </c>
      <c r="BH73" s="76" t="n"/>
      <c r="BI73" s="1736" t="n">
        <v>0.18328467846874</v>
      </c>
      <c r="BJ73" s="76" t="n"/>
      <c r="BK73" s="1736" t="n">
        <v>0.0494692932403237</v>
      </c>
      <c r="BL73" s="76" t="n"/>
      <c r="BM73" s="1736" t="n">
        <v>0.07309479287802401</v>
      </c>
      <c r="BN73" s="76" t="n"/>
      <c r="BO73" s="1736" t="n">
        <v>0.07325212470701931</v>
      </c>
      <c r="BP73" s="76" t="n"/>
      <c r="BQ73" s="1736" t="n">
        <v>0.0940203735389568</v>
      </c>
      <c r="BR73" s="76" t="n"/>
      <c r="BS73" s="1736">
        <f>AU73+AW73+AY73+BA73+BC73+BE73+BG73+BI73+BK73+BM73+BO73+BQ73</f>
        <v/>
      </c>
      <c r="BT73" s="76" t="n"/>
      <c r="BU73" s="1754" t="n"/>
      <c r="BV73" s="1731" t="n"/>
      <c r="BW73" s="1731" t="n"/>
      <c r="BX73" s="1731" t="n"/>
      <c r="BY73" s="1731" t="n"/>
      <c r="BZ73" s="1731" t="n"/>
      <c r="CA73" s="1731" t="n"/>
      <c r="CB73" s="1731" t="n"/>
      <c r="CC73" s="1731" t="n"/>
      <c r="CD73" s="1731" t="n"/>
      <c r="CE73" s="1731" t="n"/>
      <c r="CF73" s="1731" t="n"/>
      <c r="CG73" s="1731" t="n"/>
      <c r="CH73" s="1341" t="n"/>
    </row>
    <row r="74" ht="28.8" customHeight="1" s="21">
      <c r="A74" s="1977" t="n"/>
      <c r="B74" s="1337" t="inlineStr">
        <is>
          <t>旅客周转量     （万人公里）</t>
        </is>
      </c>
      <c r="C74" s="1736" t="n">
        <v>1.44972431567133</v>
      </c>
      <c r="D74" s="76">
        <f>C74/T74-1</f>
        <v/>
      </c>
      <c r="E74" s="1736" t="n">
        <v>1.1752631463351</v>
      </c>
      <c r="F74" s="76">
        <f>E74/V74-1</f>
        <v/>
      </c>
      <c r="G74" s="1736" t="n">
        <v>1.60424934869415</v>
      </c>
      <c r="H74" s="76">
        <f>G74/X74-1</f>
        <v/>
      </c>
      <c r="I74" s="1736" t="n">
        <v>1.63737653769591</v>
      </c>
      <c r="J74" s="76">
        <f>I74/Z74-1</f>
        <v/>
      </c>
      <c r="K74" s="2585" t="n">
        <v>2.00467269252914</v>
      </c>
      <c r="L74" s="76">
        <f>K74/AB74-1</f>
      </c>
      <c r="M74" s="2586" t="n">
        <v>2.33229623800396</v>
      </c>
      <c r="N74" s="76">
        <f>M74/AD74-1</f>
      </c>
      <c r="O74" s="2587" t="n">
        <v>2.64077070180646</v>
      </c>
      <c r="P74" s="76">
        <f>O74/AF74-1</f>
      </c>
      <c r="Q74" s="1736">
        <f>C74+E74+G74+I74+K74+M74+O74</f>
      </c>
      <c r="R74" s="76">
        <f>Q74/SUM(T74+V74+X74+Z74+AB74+AD74+AF74)-1</f>
      </c>
      <c r="S74" s="1736">
        <f>T74+V74+X74+Z74+AB74+AD74</f>
        <v/>
      </c>
      <c r="T74" s="1736" t="n">
        <v>0.594919778456991</v>
      </c>
      <c r="U74" s="76">
        <f>T74/AU74-1</f>
        <v/>
      </c>
      <c r="V74" s="1736" t="n">
        <v>0.570266070870646</v>
      </c>
      <c r="W74" s="76">
        <f>V74/AW74-1</f>
        <v/>
      </c>
      <c r="X74" s="1736" t="n">
        <v>0.987740710209305</v>
      </c>
      <c r="Y74" s="76">
        <f>X74/AY74-1</f>
        <v/>
      </c>
      <c r="Z74" s="1736" t="n">
        <v>0.534098378136332</v>
      </c>
      <c r="AA74" s="76">
        <f>Z74/BA74-1</f>
        <v/>
      </c>
      <c r="AB74" s="1736" t="n">
        <v>0.543831890312265</v>
      </c>
      <c r="AC74" s="76">
        <f>AB74/BC74-1</f>
        <v/>
      </c>
      <c r="AD74" s="1736" t="n">
        <v>0.471849937882459</v>
      </c>
      <c r="AE74" s="76">
        <f>AD74/BE74-1</f>
        <v/>
      </c>
      <c r="AF74" s="1736" t="n">
        <v>0.96105251540328</v>
      </c>
      <c r="AG74" s="76">
        <f>AF74/BG74-1</f>
        <v/>
      </c>
      <c r="AH74" s="1736" t="n">
        <v>1.15684715683876</v>
      </c>
      <c r="AI74" s="76">
        <f>AH74/BI74-1</f>
        <v/>
      </c>
      <c r="AJ74" s="1736" t="n">
        <v>0.808313380398605</v>
      </c>
      <c r="AK74" s="76">
        <f>AJ74/BK74-1</f>
        <v/>
      </c>
      <c r="AL74" s="1736" t="n">
        <v>1.08283707299043</v>
      </c>
      <c r="AM74" s="76">
        <f>AL74/BM74-1</f>
        <v/>
      </c>
      <c r="AN74" s="1736" t="n">
        <v>0.940329394232616</v>
      </c>
      <c r="AO74" s="76">
        <f>AN74/BO74-1</f>
        <v/>
      </c>
      <c r="AP74" s="1736" t="n">
        <v>1.08713226539566</v>
      </c>
      <c r="AQ74" s="76">
        <f>AP74/BQ74-1</f>
        <v/>
      </c>
      <c r="AR74" s="1736">
        <f>T74+V74+X74+Z74+AB74+AD74+AF74+AH74+AJ74+AL74+AN74+AP74</f>
      </c>
      <c r="AS74" s="76">
        <f>AR74/SUM(AU74,AW74,AY74,BA74,BC74,BE74,BG74,BI74,BK74,BM74,BO74,BQ74)-1</f>
        <v/>
      </c>
      <c r="AT74" s="76" t="n"/>
      <c r="AU74" s="1736" t="n">
        <v>0.0976397175146667</v>
      </c>
      <c r="AV74" s="76" t="n"/>
      <c r="AW74" s="1736" t="n">
        <v>0.09143818342781759</v>
      </c>
      <c r="AX74" s="76" t="n"/>
      <c r="AY74" s="1736" t="n">
        <v>0.0720578983100028</v>
      </c>
      <c r="AZ74" s="76" t="n"/>
      <c r="BA74" s="1736" t="n">
        <v>0.06916880731779371</v>
      </c>
      <c r="BB74" s="76" t="n"/>
      <c r="BC74" s="1736" t="n">
        <v>0.07258879071453291</v>
      </c>
      <c r="BD74" s="76" t="n"/>
      <c r="BE74" s="1736" t="n">
        <v>0.16182781561878</v>
      </c>
      <c r="BF74" s="76" t="n"/>
      <c r="BG74" s="1736" t="n">
        <v>0.250991398596623</v>
      </c>
      <c r="BH74" s="76" t="n"/>
      <c r="BI74" s="1736" t="n">
        <v>0.943006843448583</v>
      </c>
      <c r="BJ74" s="76" t="n"/>
      <c r="BK74" s="1736" t="n">
        <v>0.181804497881334</v>
      </c>
      <c r="BL74" s="76" t="n"/>
      <c r="BM74" s="1736" t="n">
        <v>0.269093745598192</v>
      </c>
      <c r="BN74" s="76" t="n"/>
      <c r="BO74" s="1736" t="n">
        <v>0.271644228106531</v>
      </c>
      <c r="BP74" s="76" t="n"/>
      <c r="BQ74" s="1736" t="n">
        <v>0.352580937127311</v>
      </c>
      <c r="BR74" s="76" t="n"/>
      <c r="BS74" s="1736">
        <f>AU74+AW74+AY74+BA74+BC74+BE74+BG74+BI74+BK74+BM74+BO74+BQ74</f>
        <v/>
      </c>
      <c r="BT74" s="76" t="n"/>
      <c r="BU74" s="1754" t="n"/>
      <c r="BV74" s="1652" t="n"/>
      <c r="BW74" s="1652" t="n"/>
      <c r="BX74" s="1652" t="n"/>
      <c r="BY74" s="1652" t="n"/>
      <c r="BZ74" s="1652" t="n"/>
      <c r="CA74" s="1652" t="n"/>
      <c r="CB74" s="1652" t="n"/>
      <c r="CC74" s="1652" t="n"/>
      <c r="CD74" s="1652" t="n"/>
      <c r="CE74" s="1652" t="n"/>
      <c r="CF74" s="1652" t="n"/>
      <c r="CG74" s="1652" t="n"/>
      <c r="CH74" s="1341" t="n"/>
    </row>
    <row r="75" ht="28.8" customHeight="1" s="21">
      <c r="A75" s="1977" t="n"/>
      <c r="B75" s="1337" t="inlineStr">
        <is>
          <t>其中城市内客运量（万人次）</t>
        </is>
      </c>
      <c r="C75" s="1736" t="n">
        <v>0.260213322337742</v>
      </c>
      <c r="D75" s="76">
        <f>C75/T75-1</f>
        <v/>
      </c>
      <c r="E75" s="1736" t="n">
        <v>0.208545436016314</v>
      </c>
      <c r="F75" s="76">
        <f>E75/V75-1</f>
        <v/>
      </c>
      <c r="G75" s="1736" t="n">
        <v>0.286534013792872</v>
      </c>
      <c r="H75" s="76">
        <f>G75/X75-1</f>
        <v/>
      </c>
      <c r="I75" s="1736" t="n">
        <v>0.290859575220764</v>
      </c>
      <c r="J75" s="76">
        <f>I75/Z75-1</f>
        <v/>
      </c>
      <c r="K75" s="2588" t="n">
        <v>0.355258205026768</v>
      </c>
      <c r="L75" s="76">
        <f>K75/AB75-1</f>
      </c>
      <c r="M75" s="2589" t="n">
        <v>0.414036743058156</v>
      </c>
      <c r="N75" s="76">
        <f>M75/AD75-1</f>
      </c>
      <c r="O75" s="2590" t="n">
        <v>0.468855392455781</v>
      </c>
      <c r="P75" s="76">
        <f>O75/AF75-1</f>
      </c>
      <c r="Q75" s="1736">
        <f>C75+E75+G75+I75+K75+M75+O75</f>
      </c>
      <c r="R75" s="76">
        <f>Q75/SUM(T75+V75+X75+Z75+AB75+AD75+AF75)-1</f>
      </c>
      <c r="S75" s="1736">
        <f>T75+V75+X75+Z75+AB75+AD75</f>
        <v/>
      </c>
      <c r="T75" s="1736" t="n">
        <v>0.136630162180927</v>
      </c>
      <c r="U75" s="76">
        <f>T75/AU75-1</f>
        <v/>
      </c>
      <c r="V75" s="1736" t="n">
        <v>0.129569384070728</v>
      </c>
      <c r="W75" s="76">
        <f>V75/AW75-1</f>
        <v/>
      </c>
      <c r="X75" s="1736" t="n">
        <v>0.221604011093968</v>
      </c>
      <c r="Y75" s="76">
        <f>X75/AY75-1</f>
        <v/>
      </c>
      <c r="Z75" s="1736" t="n">
        <v>0.118144533464496</v>
      </c>
      <c r="AA75" s="76">
        <f>Z75/BA75-1</f>
        <v/>
      </c>
      <c r="AB75" s="1736" t="n">
        <v>0.122006695940258</v>
      </c>
      <c r="AC75" s="76">
        <f>AB75/BC75-1</f>
        <v/>
      </c>
      <c r="AD75" s="1736" t="n">
        <v>0.107174729696556</v>
      </c>
      <c r="AE75" s="76">
        <f>AD75/BE75-1</f>
        <v/>
      </c>
      <c r="AF75" s="1736" t="n">
        <v>0.212027489991481</v>
      </c>
      <c r="AG75" s="76">
        <f>AF75/BG75-1</f>
        <v/>
      </c>
      <c r="AH75" s="1736" t="n">
        <v>0.254048889903396</v>
      </c>
      <c r="AI75" s="76">
        <f>AH75/BI75-1</f>
        <v/>
      </c>
      <c r="AJ75" s="1736" t="n">
        <v>0.177791067768402</v>
      </c>
      <c r="AK75" s="76">
        <f>AJ75/BK75-1</f>
        <v/>
      </c>
      <c r="AL75" s="1736" t="n">
        <v>0.240233095813341</v>
      </c>
      <c r="AM75" s="76">
        <f>AL75/BM75-1</f>
        <v/>
      </c>
      <c r="AN75" s="1736" t="n">
        <v>0.209755330811705</v>
      </c>
      <c r="AO75" s="76">
        <f>AN75/BO75-1</f>
        <v/>
      </c>
      <c r="AP75" s="1736" t="n">
        <v>0.240641994522651</v>
      </c>
      <c r="AQ75" s="76">
        <f>AP75/BQ75-1</f>
        <v/>
      </c>
      <c r="AR75" s="1736">
        <f>T75+V75+X75+Z75+AB75+AD75+AF75+AH75+AJ75+AL75+AN75+AP75</f>
      </c>
      <c r="AS75" s="76">
        <f>AR75/SUM(AU75,AW75,AY75,BA75,BC75,BE75,BG75,BI75,BK75,BM75,BO75,BQ75)-1</f>
        <v/>
      </c>
      <c r="AT75" s="76" t="n"/>
      <c r="AU75" s="1736" t="n">
        <v>0.0228836566087822</v>
      </c>
      <c r="AV75" s="76" t="n"/>
      <c r="AW75" s="1736" t="n">
        <v>0.0212322202613208</v>
      </c>
      <c r="AX75" s="76" t="n"/>
      <c r="AY75" s="1736" t="n">
        <v>0.0169150463320485</v>
      </c>
      <c r="AZ75" s="76" t="n"/>
      <c r="BA75" s="1736" t="n">
        <v>0.016004571580103</v>
      </c>
      <c r="BB75" s="76" t="n"/>
      <c r="BC75" s="1736" t="n">
        <v>0.0166791874804195</v>
      </c>
      <c r="BD75" s="76" t="n"/>
      <c r="BE75" s="1736" t="n">
        <v>0.0372308546263748</v>
      </c>
      <c r="BF75" s="76" t="n"/>
      <c r="BG75" s="1736" t="n">
        <v>0.040100477485084</v>
      </c>
      <c r="BH75" s="76" t="n"/>
      <c r="BI75" s="1736" t="n">
        <v>0.150662546650802</v>
      </c>
      <c r="BJ75" s="76" t="n"/>
      <c r="BK75" s="1736" t="n">
        <v>0.0410458538143086</v>
      </c>
      <c r="BL75" s="76" t="n"/>
      <c r="BM75" s="1736" t="n">
        <v>0.0608493645520825</v>
      </c>
      <c r="BN75" s="76" t="n"/>
      <c r="BO75" s="1736" t="n">
        <v>0.0611038489741736</v>
      </c>
      <c r="BP75" s="76" t="n"/>
      <c r="BQ75" s="1736" t="n">
        <v>0.079135886927621</v>
      </c>
      <c r="BR75" s="76" t="n"/>
      <c r="BS75" s="1736">
        <f>AU75+AW75+AY75+BA75+BC75+BE75+BG75+BI75+BK75+BM75+BO75+BQ75</f>
        <v/>
      </c>
      <c r="BT75" s="76" t="n"/>
      <c r="BU75" s="1754" t="n"/>
      <c r="BV75" s="1781" t="n"/>
      <c r="BW75" s="1781" t="n"/>
      <c r="BX75" s="1781" t="n"/>
      <c r="BY75" s="1781" t="n"/>
      <c r="BZ75" s="1781" t="n"/>
      <c r="CA75" s="1781" t="n"/>
      <c r="CB75" s="1781" t="n"/>
      <c r="CC75" s="1781" t="n"/>
      <c r="CD75" s="1781" t="n"/>
      <c r="CE75" s="1781" t="n"/>
      <c r="CF75" s="1781" t="n"/>
      <c r="CG75" s="1781" t="n"/>
      <c r="CH75" s="1341" t="n"/>
    </row>
    <row r="76" ht="28.8" customHeight="1" s="21">
      <c r="A76" s="1954" t="n"/>
      <c r="B76" s="1337" t="inlineStr">
        <is>
          <t>其中城市内旅客周转量  (万人公里)</t>
        </is>
      </c>
      <c r="C76" s="1736" t="n">
        <v>0.7834183308727209</v>
      </c>
      <c r="D76" s="76">
        <f>C76/T76-1</f>
        <v/>
      </c>
      <c r="E76" s="1736" t="n">
        <v>0.68048978822063</v>
      </c>
      <c r="F76" s="76">
        <f>E76/V76-1</f>
        <v/>
      </c>
      <c r="G76" s="1736" t="n">
        <v>0.913233276636372</v>
      </c>
      <c r="H76" s="76">
        <f>G76/X76-1</f>
        <v/>
      </c>
      <c r="I76" s="1736" t="n">
        <v>0.947655221797605</v>
      </c>
      <c r="J76" s="76">
        <f>I76/Z76-1</f>
        <v/>
      </c>
      <c r="K76" s="2591" t="n">
        <v>1.17103700478086</v>
      </c>
      <c r="L76" s="76">
        <f>K76/AB76-1</f>
      </c>
      <c r="M76" s="2592" t="n">
        <v>1.33026535439928</v>
      </c>
      <c r="N76" s="76">
        <f>M76/AD76-1</f>
      </c>
      <c r="O76" s="2593" t="n">
        <v>1.49622581087839</v>
      </c>
      <c r="P76" s="76">
        <f>O76/AF76-1</f>
      </c>
      <c r="Q76" s="1736">
        <f>C76+E76+G76+I76+K76+M76+O76</f>
      </c>
      <c r="R76" s="76">
        <f>Q76/SUM(T76+V76+X76+Z76+AB76+AD76+AF76)-1</f>
      </c>
      <c r="S76" s="1736">
        <f>T76+V76+X76+Z76+AB76+AD76</f>
        <v/>
      </c>
      <c r="T76" s="1736" t="n">
        <v>0.330294368317038</v>
      </c>
      <c r="U76" s="76">
        <f>T76/AU76-1</f>
        <v/>
      </c>
      <c r="V76" s="1736" t="n">
        <v>0.299726420003701</v>
      </c>
      <c r="W76" s="76">
        <f>V76/AW76-1</f>
        <v/>
      </c>
      <c r="X76" s="1736" t="n">
        <v>0.516679452586892</v>
      </c>
      <c r="Y76" s="76">
        <f>X76/AY76-1</f>
        <v/>
      </c>
      <c r="Z76" s="1736" t="n">
        <v>0.284489212654993</v>
      </c>
      <c r="AA76" s="76">
        <f>Z76/BA76-1</f>
        <v/>
      </c>
      <c r="AB76" s="1736" t="n">
        <v>0.291340203543883</v>
      </c>
      <c r="AC76" s="76">
        <f>AB76/BC76-1</f>
        <v/>
      </c>
      <c r="AD76" s="1736" t="n">
        <v>0.261914422751763</v>
      </c>
      <c r="AE76" s="76">
        <f>AD76/BE76-1</f>
        <v/>
      </c>
      <c r="AF76" s="1736" t="n">
        <v>0.51235657201549</v>
      </c>
      <c r="AG76" s="76">
        <f>AF76/BG76-1</f>
        <v/>
      </c>
      <c r="AH76" s="1736" t="n">
        <v>0.63740663474342</v>
      </c>
      <c r="AI76" s="76">
        <f>AH76/BI76-1</f>
        <v/>
      </c>
      <c r="AJ76" s="1736" t="n">
        <v>0.437206651250527</v>
      </c>
      <c r="AK76" s="76">
        <f>AJ76/BK76-1</f>
        <v/>
      </c>
      <c r="AL76" s="1736" t="n">
        <v>0.6484118751989</v>
      </c>
      <c r="AM76" s="76">
        <f>AL76/BM76-1</f>
        <v/>
      </c>
      <c r="AN76" s="1736" t="n">
        <v>0.5705516179083689</v>
      </c>
      <c r="AO76" s="76">
        <f>AN76/BO76-1</f>
        <v/>
      </c>
      <c r="AP76" s="1736" t="n">
        <v>0.669015098377248</v>
      </c>
      <c r="AQ76" s="76">
        <f>AP76/BQ76-1</f>
        <v/>
      </c>
      <c r="AR76" s="1736">
        <f>T76+V76+X76+Z76+AB76+AD76+AF76+AH76+AJ76+AL76+AN76+AP76</f>
      </c>
      <c r="AS76" s="76">
        <f>AR76/SUM(AU76,AW76,AY76,BA76,BC76,BE76,BG76,BI76,BK76,BM76,BO76,BQ76)-1</f>
        <v/>
      </c>
      <c r="AT76" s="76" t="n"/>
      <c r="AU76" s="1736" t="n">
        <v>0.0510559947864999</v>
      </c>
      <c r="AV76" s="76" t="n"/>
      <c r="AW76" s="1736" t="n">
        <v>0.05358054225151</v>
      </c>
      <c r="AX76" s="76" t="n"/>
      <c r="AY76" s="1736" t="n">
        <v>0.0370567523434157</v>
      </c>
      <c r="AZ76" s="76" t="n"/>
      <c r="BA76" s="1736" t="n">
        <v>0.035188405118014</v>
      </c>
      <c r="BB76" s="76" t="n"/>
      <c r="BC76" s="1736" t="n">
        <v>0.0367276444788683</v>
      </c>
      <c r="BD76" s="76" t="n"/>
      <c r="BE76" s="1736" t="n">
        <v>0.0964511859277685</v>
      </c>
      <c r="BF76" s="76" t="n"/>
      <c r="BG76" s="1736" t="n">
        <v>0.105516729777871</v>
      </c>
      <c r="BH76" s="76" t="n"/>
      <c r="BI76" s="1736" t="n">
        <v>0.429183161931467</v>
      </c>
      <c r="BJ76" s="76" t="n"/>
      <c r="BK76" s="1736" t="n">
        <v>0.110410899346946</v>
      </c>
      <c r="BL76" s="76" t="n"/>
      <c r="BM76" s="1736" t="n">
        <v>0.163104338383377</v>
      </c>
      <c r="BN76" s="76" t="n"/>
      <c r="BO76" s="1736" t="n">
        <v>0.168112847136945</v>
      </c>
      <c r="BP76" s="76" t="n"/>
      <c r="BQ76" s="1736" t="n">
        <v>0.230736188867651</v>
      </c>
      <c r="BR76" s="76" t="n"/>
      <c r="BS76" s="1736">
        <f>AU76+AW76+AY76+BA76+BC76+BE76+BG76+BI76+BK76+BM76+BO76+BQ76</f>
        <v/>
      </c>
      <c r="BT76" s="76" t="n"/>
      <c r="BU76" s="1754" t="n"/>
      <c r="BV76" s="1648" t="n"/>
      <c r="BW76" s="1648" t="n"/>
      <c r="BX76" s="1648" t="n"/>
      <c r="BY76" s="1648" t="n"/>
      <c r="BZ76" s="1648" t="n"/>
      <c r="CA76" s="1648" t="n"/>
      <c r="CB76" s="1648" t="n"/>
      <c r="CC76" s="1648" t="n"/>
      <c r="CD76" s="1648" t="n"/>
      <c r="CE76" s="1648" t="n"/>
      <c r="CF76" s="1648" t="n"/>
      <c r="CG76" s="1648" t="n"/>
      <c r="CH76" s="1341" t="n"/>
    </row>
  </sheetData>
  <autoFilter ref="A3:CH76"/>
  <mergeCells count="105">
    <mergeCell ref="BD3:BD4"/>
    <mergeCell ref="A61:A64"/>
    <mergeCell ref="L3:L4"/>
    <mergeCell ref="N3:N4"/>
    <mergeCell ref="F3:F4"/>
    <mergeCell ref="BF3:BF4"/>
    <mergeCell ref="X3:X4"/>
    <mergeCell ref="A45:A48"/>
    <mergeCell ref="BH3:BH4"/>
    <mergeCell ref="Z3:Z4"/>
    <mergeCell ref="BZ3:BZ4"/>
    <mergeCell ref="BR3:BR4"/>
    <mergeCell ref="CB3:CB4"/>
    <mergeCell ref="A65:A68"/>
    <mergeCell ref="G3:G4"/>
    <mergeCell ref="I3:I4"/>
    <mergeCell ref="CF3:CF4"/>
    <mergeCell ref="A37:A40"/>
    <mergeCell ref="AG3:AG4"/>
    <mergeCell ref="A17:A20"/>
    <mergeCell ref="AI3:AI4"/>
    <mergeCell ref="A53:A56"/>
    <mergeCell ref="AS3:AS4"/>
    <mergeCell ref="AU3:AU4"/>
    <mergeCell ref="BE3:BE4"/>
    <mergeCell ref="O3:O4"/>
    <mergeCell ref="Q3:Q4"/>
    <mergeCell ref="AY3:AY4"/>
    <mergeCell ref="S3:S4"/>
    <mergeCell ref="BS3:BS4"/>
    <mergeCell ref="A49:A52"/>
    <mergeCell ref="BM3:BM4"/>
    <mergeCell ref="CE3:CE4"/>
    <mergeCell ref="BL1:BL2"/>
    <mergeCell ref="CG3:CG4"/>
    <mergeCell ref="B3:B4"/>
    <mergeCell ref="BN3:BN4"/>
    <mergeCell ref="BP3:BP4"/>
    <mergeCell ref="AJ3:AJ4"/>
    <mergeCell ref="AL3:AL4"/>
    <mergeCell ref="A21:A24"/>
    <mergeCell ref="D3:D4"/>
    <mergeCell ref="AX3:AX4"/>
    <mergeCell ref="AZ3:AZ4"/>
    <mergeCell ref="T3:T4"/>
    <mergeCell ref="BV3:BV4"/>
    <mergeCell ref="BX3:BX4"/>
    <mergeCell ref="A57:A60"/>
    <mergeCell ref="K3:K4"/>
    <mergeCell ref="C3:C4"/>
    <mergeCell ref="E3:E4"/>
    <mergeCell ref="BG3:BG4"/>
    <mergeCell ref="Y3:Y4"/>
    <mergeCell ref="AC3:AC4"/>
    <mergeCell ref="AE3:AE4"/>
    <mergeCell ref="AO3:AO4"/>
    <mergeCell ref="A69:A72"/>
    <mergeCell ref="BY3:BY4"/>
    <mergeCell ref="AQ3:AQ4"/>
    <mergeCell ref="A25:A28"/>
    <mergeCell ref="BI3:BI4"/>
    <mergeCell ref="BK3:BK4"/>
    <mergeCell ref="M3:M4"/>
    <mergeCell ref="CA3:CA4"/>
    <mergeCell ref="P3:P4"/>
    <mergeCell ref="R3:R4"/>
    <mergeCell ref="H3:H4"/>
    <mergeCell ref="J3:J4"/>
    <mergeCell ref="A29:A32"/>
    <mergeCell ref="BJ3:BJ4"/>
    <mergeCell ref="AB3:AB4"/>
    <mergeCell ref="BL3:BL4"/>
    <mergeCell ref="AD3:AD4"/>
    <mergeCell ref="CD3:CD4"/>
    <mergeCell ref="A13:A16"/>
    <mergeCell ref="AF3:AF4"/>
    <mergeCell ref="AH3:AH4"/>
    <mergeCell ref="CH3:CH4"/>
    <mergeCell ref="A73:A76"/>
    <mergeCell ref="AV3:AV4"/>
    <mergeCell ref="AK3:AK4"/>
    <mergeCell ref="AW3:AW4"/>
    <mergeCell ref="BT3:BT4"/>
    <mergeCell ref="A3:A4"/>
    <mergeCell ref="BA3:BA4"/>
    <mergeCell ref="A41:A44"/>
    <mergeCell ref="BC3:BC4"/>
    <mergeCell ref="U3:U4"/>
    <mergeCell ref="W3:W4"/>
    <mergeCell ref="BW3:BW4"/>
    <mergeCell ref="A33:A36"/>
    <mergeCell ref="BO3:BO4"/>
    <mergeCell ref="BQ3:BQ4"/>
    <mergeCell ref="BN1:BN2"/>
    <mergeCell ref="AA3:AA4"/>
    <mergeCell ref="CC3:CC4"/>
    <mergeCell ref="AM3:AM4"/>
    <mergeCell ref="A1:BK2"/>
    <mergeCell ref="A5:A8"/>
    <mergeCell ref="A9:A12"/>
    <mergeCell ref="V3:V4"/>
    <mergeCell ref="AN3:AN4"/>
    <mergeCell ref="AP3:AP4"/>
    <mergeCell ref="AR3:AR4"/>
    <mergeCell ref="BB3:BB4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BT23"/>
  <sheetViews>
    <sheetView workbookViewId="0">
      <selection activeCell="S31" sqref="S31"/>
    </sheetView>
  </sheetViews>
  <sheetFormatPr baseColWidth="8" defaultColWidth="8.88671875" defaultRowHeight="14.4"/>
  <cols>
    <col min="1" max="1" customWidth="true" style="824" width="8.88671875"/>
    <col min="2" max="2" customWidth="true" style="824" width="31.0"/>
    <col min="3" max="3" customWidth="true" style="824" width="11.0"/>
    <col min="4" max="4" customWidth="true" style="824" width="12.0"/>
    <col min="5" max="5" customWidth="true" style="824" width="11.0"/>
    <col min="6" max="6" customWidth="true" style="824" width="12.0"/>
    <col min="7" max="7" customWidth="true" style="824" width="11.0"/>
    <col min="8" max="8" customWidth="true" style="824" width="12.0"/>
    <col min="9" max="9" customWidth="true" style="824" width="11.0"/>
    <col min="10" max="10" customWidth="true" style="824" width="12.0"/>
    <col min="11" max="11" customWidth="true" style="824" width="11.44140625"/>
    <col min="12" max="12" customWidth="true" style="824" width="9.6640625"/>
    <col min="13" max="13" customWidth="true" style="824" width="11.44140625"/>
    <col min="14" max="14" customWidth="true" style="824" width="9.6640625"/>
    <col min="15" max="15" customWidth="true" style="824" width="11.44140625"/>
    <col min="16" max="16" customWidth="true" style="824" width="9.6640625"/>
    <col min="17" max="17" customWidth="true" style="824" width="18.0"/>
    <col min="18" max="18" customWidth="true" style="824" width="29.0"/>
    <col min="19" max="19" customWidth="true" style="824" width="7.5546875"/>
    <col min="20" max="20" customWidth="true" style="824" width="11.0"/>
    <col min="21" max="21" customWidth="true" style="824" width="13.0"/>
    <col min="22" max="22" customWidth="true" style="824" width="11.0"/>
    <col min="23" max="23" customWidth="true" style="824" width="13.0"/>
    <col min="24" max="24" customWidth="true" style="824" width="11.0"/>
    <col min="25" max="25" customWidth="true" style="824" width="13.0"/>
    <col min="26" max="26" customWidth="true" style="824" width="11.0"/>
    <col min="27" max="27" customWidth="true" style="824" width="13.0"/>
    <col min="28" max="28" customWidth="true" style="824" width="11.0"/>
    <col min="29" max="29" customWidth="true" style="824" width="14.0"/>
    <col min="30" max="30" customWidth="true" style="824" width="11.0"/>
    <col min="31" max="31" customWidth="true" style="824" width="14.0"/>
    <col min="32" max="32" customWidth="true" style="824" width="11.0"/>
    <col min="33" max="33" customWidth="true" style="824" width="14.0"/>
    <col min="34" max="34" customWidth="true" style="824" width="11.0"/>
    <col min="35" max="35" customWidth="true" style="824" width="14.0"/>
    <col min="36" max="36" customWidth="true" style="824" width="11.0"/>
    <col min="37" max="37" customWidth="true" style="824" width="14.0"/>
    <col min="38" max="38" customWidth="true" style="824" width="11.0"/>
    <col min="39" max="39" customWidth="true" style="824" width="14.0"/>
    <col min="40" max="40" customWidth="true" style="824" width="11.0"/>
    <col min="41" max="41" customWidth="true" style="824" width="14.0"/>
    <col min="42" max="42" customWidth="true" style="824" width="11.0"/>
    <col min="43" max="43" customWidth="true" style="824" width="14.0"/>
    <col min="44" max="44" customWidth="true" style="824" width="42.0"/>
    <col min="45" max="45" customWidth="true" style="824" width="42.0"/>
    <col min="46" max="46" customWidth="true" style="824" width="8.88671875"/>
    <col min="47" max="47" customWidth="true" style="824" width="11.0"/>
    <col min="48" max="48" customWidth="true" style="824" width="8.88671875"/>
    <col min="49" max="49" customWidth="true" style="824" width="11.0"/>
    <col min="50" max="50" customWidth="true" style="824" width="8.88671875"/>
    <col min="51" max="51" customWidth="true" style="824" width="11.0"/>
    <col min="52" max="52" customWidth="true" style="824" width="8.88671875"/>
    <col min="53" max="53" customWidth="true" style="824" width="11.0"/>
    <col min="54" max="54" customWidth="true" style="824" width="8.88671875"/>
    <col min="55" max="55" customWidth="true" style="824" width="11.0"/>
    <col min="56" max="56" customWidth="true" style="824" width="8.88671875"/>
    <col min="57" max="57" customWidth="true" style="824" width="11.0"/>
    <col min="58" max="58" customWidth="true" style="824" width="8.88671875"/>
    <col min="59" max="59" customWidth="true" style="824" width="11.0"/>
    <col min="60" max="60" customWidth="true" style="824" width="8.88671875"/>
    <col min="61" max="61" customWidth="true" style="824" width="11.0"/>
    <col min="62" max="62" customWidth="true" style="824" width="8.88671875"/>
    <col min="63" max="63" customWidth="true" style="824" width="11.0"/>
    <col min="64" max="64" customWidth="true" style="824" width="8.88671875"/>
    <col min="65" max="65" customWidth="true" style="824" width="11.0"/>
    <col min="66" max="66" customWidth="true" style="824" width="8.88671875"/>
    <col min="67" max="67" customWidth="true" style="824" width="11.0"/>
    <col min="68" max="68" customWidth="true" style="824" width="8.88671875"/>
    <col min="69" max="69" customWidth="true" style="824" width="11.0"/>
    <col min="70" max="70" customWidth="true" style="824" width="8.88671875"/>
    <col min="71" max="71" customWidth="true" style="824" width="42.0"/>
    <col min="72" max="16384" customWidth="true" style="824" width="8.88671875"/>
  </cols>
  <sheetData>
    <row r="1" ht="25.95" customHeight="1" s="21">
      <c r="A1" s="107" t="inlineStr">
        <is>
          <t>轨道客运量</t>
        </is>
      </c>
      <c r="B1" s="1958" t="n"/>
      <c r="C1" s="1958" t="n"/>
      <c r="D1" s="2077" t="n"/>
      <c r="E1" s="1958" t="n"/>
      <c r="F1" s="2077" t="n"/>
      <c r="G1" s="1958" t="n"/>
      <c r="H1" s="2077" t="n"/>
      <c r="I1" s="1958" t="n"/>
      <c r="J1" s="2077" t="n"/>
      <c r="K1" s="1958" t="n"/>
      <c r="L1" s="1958" t="n"/>
      <c r="M1" s="1958" t="n"/>
      <c r="N1" s="1958" t="n"/>
      <c r="O1" s="1958" t="n"/>
      <c r="P1" s="1958" t="n"/>
      <c r="Q1" s="1958" t="n"/>
      <c r="R1" s="2077" t="n"/>
      <c r="S1" s="1958" t="n"/>
      <c r="T1" s="1958" t="n"/>
      <c r="U1" s="2077" t="n"/>
      <c r="V1" s="1958" t="n"/>
      <c r="W1" s="2077" t="n"/>
      <c r="X1" s="1958" t="n"/>
      <c r="Y1" s="2077" t="n"/>
      <c r="Z1" s="1958" t="n"/>
      <c r="AA1" s="2077" t="n"/>
      <c r="AB1" s="1958" t="n"/>
      <c r="AC1" s="2077" t="n"/>
      <c r="AD1" s="1958" t="n"/>
      <c r="AE1" s="2077" t="n"/>
      <c r="AF1" s="1958" t="n"/>
      <c r="AG1" s="2077" t="n"/>
      <c r="AH1" s="1958" t="n"/>
      <c r="AI1" s="2077" t="n"/>
      <c r="AJ1" s="1958" t="n"/>
      <c r="AK1" s="2077" t="n"/>
      <c r="AL1" s="1958" t="n"/>
      <c r="AM1" s="2077" t="n"/>
      <c r="AN1" s="1958" t="n"/>
      <c r="AO1" s="2077" t="n"/>
      <c r="AP1" s="1958" t="n"/>
      <c r="AQ1" s="2077" t="n"/>
      <c r="AR1" s="1958" t="n"/>
      <c r="AS1" s="2036" t="n"/>
      <c r="AT1" s="2019" t="n"/>
      <c r="AU1" s="2019" t="n"/>
      <c r="AV1" s="2019" t="n"/>
      <c r="AW1" s="2019" t="n"/>
      <c r="AX1" s="2019" t="n"/>
      <c r="AY1" s="2019" t="n"/>
      <c r="AZ1" s="2019" t="n"/>
      <c r="BA1" s="2019" t="n"/>
      <c r="BB1" s="2019" t="n"/>
      <c r="BC1" s="2019" t="n"/>
      <c r="BD1" s="2019" t="n"/>
      <c r="BE1" s="2019" t="n"/>
      <c r="BF1" s="2019" t="n"/>
      <c r="BG1" s="2019" t="n"/>
      <c r="BH1" s="2019" t="n"/>
      <c r="BI1" s="2019" t="n"/>
      <c r="BJ1" s="2019" t="n"/>
      <c r="BK1" s="2019" t="n"/>
    </row>
    <row r="2">
      <c r="A2" s="1337" t="inlineStr">
        <is>
          <t>地区 名称</t>
        </is>
      </c>
      <c r="B2" s="1338" t="inlineStr">
        <is>
          <t>指标</t>
        </is>
      </c>
      <c r="C2" s="878" t="inlineStr">
        <is>
          <t>2026年1月</t>
        </is>
      </c>
      <c r="D2" s="1339" t="inlineStr">
        <is>
          <t>同比</t>
        </is>
      </c>
      <c r="E2" s="878" t="inlineStr">
        <is>
          <t>2026年2月</t>
        </is>
      </c>
      <c r="F2" s="1339" t="inlineStr">
        <is>
          <t>同比</t>
        </is>
      </c>
      <c r="G2" s="2057" t="n">
        <v>46082</v>
      </c>
      <c r="H2" s="1339" t="inlineStr">
        <is>
          <t>同比</t>
        </is>
      </c>
      <c r="I2" s="878" t="inlineStr">
        <is>
          <t>2026年4月</t>
        </is>
      </c>
      <c r="J2" s="1339" t="inlineStr">
        <is>
          <t>同比</t>
        </is>
      </c>
      <c r="K2" s="878" t="s">
        <v>3</v>
      </c>
      <c r="L2" s="1339" t="s">
        <v>77</v>
      </c>
      <c r="M2" s="878" t="s">
        <v>4</v>
      </c>
      <c r="N2" s="1339" t="s">
        <v>77</v>
      </c>
      <c r="O2" s="878" t="s">
        <v>5</v>
      </c>
      <c r="P2" s="1339" t="s">
        <v>77</v>
      </c>
      <c r="Q2" s="878" t="inlineStr">
        <is>
          <t>2026年累计</t>
        </is>
      </c>
      <c r="R2" s="1339" t="inlineStr">
        <is>
          <t>累计同比</t>
        </is>
      </c>
      <c r="S2" s="1338" t="n"/>
      <c r="T2" s="878" t="inlineStr">
        <is>
          <t>2025年1月</t>
        </is>
      </c>
      <c r="U2" s="1339" t="inlineStr">
        <is>
          <t>1月与去年同比</t>
        </is>
      </c>
      <c r="V2" s="878" t="inlineStr">
        <is>
          <t>2025年2月</t>
        </is>
      </c>
      <c r="W2" s="1339" t="inlineStr">
        <is>
          <t>2月与去年同比</t>
        </is>
      </c>
      <c r="X2" s="878" t="inlineStr">
        <is>
          <t>2025年3月</t>
        </is>
      </c>
      <c r="Y2" s="1339" t="inlineStr">
        <is>
          <t>3月与去年同比</t>
        </is>
      </c>
      <c r="Z2" s="878" t="inlineStr">
        <is>
          <t>2025年4月</t>
        </is>
      </c>
      <c r="AA2" s="1339" t="inlineStr">
        <is>
          <t>4月与去年同比</t>
        </is>
      </c>
      <c r="AB2" s="878" t="inlineStr">
        <is>
          <t>2025年5月</t>
        </is>
      </c>
      <c r="AC2" s="1339" t="inlineStr">
        <is>
          <t>5月与去年同比</t>
        </is>
      </c>
      <c r="AD2" s="878" t="inlineStr">
        <is>
          <t>2025年6月</t>
        </is>
      </c>
      <c r="AE2" s="1339" t="inlineStr">
        <is>
          <t>6月与去年同比</t>
        </is>
      </c>
      <c r="AF2" s="878" t="inlineStr">
        <is>
          <t>2025年7月</t>
        </is>
      </c>
      <c r="AG2" s="1339" t="inlineStr">
        <is>
          <t>7月与去年同比</t>
        </is>
      </c>
      <c r="AH2" s="878" t="inlineStr">
        <is>
          <t>2025年8月</t>
        </is>
      </c>
      <c r="AI2" s="1339" t="inlineStr">
        <is>
          <t>8月与去年同比</t>
        </is>
      </c>
      <c r="AJ2" s="878" t="inlineStr">
        <is>
          <t>2025年9月</t>
        </is>
      </c>
      <c r="AK2" s="1339" t="inlineStr">
        <is>
          <t>9月与去年同比</t>
        </is>
      </c>
      <c r="AL2" s="878" t="inlineStr">
        <is>
          <t>2025年10月</t>
        </is>
      </c>
      <c r="AM2" s="1339" t="inlineStr">
        <is>
          <t>10月与去年同比</t>
        </is>
      </c>
      <c r="AN2" s="878" t="inlineStr">
        <is>
          <t>2025年11月</t>
        </is>
      </c>
      <c r="AO2" s="1339" t="inlineStr">
        <is>
          <t>11月与去年同比</t>
        </is>
      </c>
      <c r="AP2" s="878" t="inlineStr">
        <is>
          <t>2025年12月</t>
        </is>
      </c>
      <c r="AQ2" s="1339" t="inlineStr">
        <is>
          <t>12月与去年同比</t>
        </is>
      </c>
      <c r="AR2" s="1339" t="inlineStr">
        <is>
          <t>2025年累计</t>
        </is>
      </c>
      <c r="AS2" s="1339" t="inlineStr">
        <is>
          <t>累计同比</t>
        </is>
      </c>
      <c r="AT2" s="1339" t="n"/>
      <c r="AU2" s="878" t="inlineStr">
        <is>
          <t>2024年1月</t>
        </is>
      </c>
      <c r="AV2" s="1339" t="inlineStr">
        <is>
          <t>1月与去年同比</t>
        </is>
      </c>
      <c r="AW2" s="878" t="inlineStr">
        <is>
          <t>2024年2月</t>
        </is>
      </c>
      <c r="AX2" s="1339" t="inlineStr">
        <is>
          <t>2月与去年同比</t>
        </is>
      </c>
      <c r="AY2" s="878" t="inlineStr">
        <is>
          <t>2024年3月</t>
        </is>
      </c>
      <c r="AZ2" s="1339" t="inlineStr">
        <is>
          <t>3月与去年同比</t>
        </is>
      </c>
      <c r="BA2" s="878" t="inlineStr">
        <is>
          <t>2024年4月</t>
        </is>
      </c>
      <c r="BB2" s="1339" t="inlineStr">
        <is>
          <t>4月与去年同比</t>
        </is>
      </c>
      <c r="BC2" s="878" t="inlineStr">
        <is>
          <t>2024年5月</t>
        </is>
      </c>
      <c r="BD2" s="1339" t="inlineStr">
        <is>
          <t>5月与去年同比</t>
        </is>
      </c>
      <c r="BE2" s="878" t="inlineStr">
        <is>
          <t>2024年6月</t>
        </is>
      </c>
      <c r="BF2" s="1339" t="inlineStr">
        <is>
          <t>6月与去年同比</t>
        </is>
      </c>
      <c r="BG2" s="878" t="inlineStr">
        <is>
          <t>2024年7月</t>
        </is>
      </c>
      <c r="BH2" s="1339" t="inlineStr">
        <is>
          <t>7月与去年同比</t>
        </is>
      </c>
      <c r="BI2" s="878" t="inlineStr">
        <is>
          <t>2024年8月</t>
        </is>
      </c>
      <c r="BJ2" s="1339" t="inlineStr">
        <is>
          <t>8月与去年同比</t>
        </is>
      </c>
      <c r="BK2" s="878" t="inlineStr">
        <is>
          <t>2024年9月</t>
        </is>
      </c>
      <c r="BL2" s="1339" t="inlineStr">
        <is>
          <t>9月与去年同比</t>
        </is>
      </c>
      <c r="BM2" s="878" t="inlineStr">
        <is>
          <t>2024年10月</t>
        </is>
      </c>
      <c r="BN2" s="1339" t="inlineStr">
        <is>
          <t>10月与去年同比</t>
        </is>
      </c>
      <c r="BO2" s="878" t="inlineStr">
        <is>
          <t>2024年11月</t>
        </is>
      </c>
      <c r="BP2" s="1339" t="inlineStr">
        <is>
          <t>11月与去年同比</t>
        </is>
      </c>
      <c r="BQ2" s="878" t="inlineStr">
        <is>
          <t>2024年12月</t>
        </is>
      </c>
      <c r="BR2" s="1339" t="inlineStr">
        <is>
          <t>12月与去年同比</t>
        </is>
      </c>
      <c r="BS2" s="878" t="inlineStr">
        <is>
          <t>2024年1-12月</t>
        </is>
      </c>
      <c r="BT2" s="1339" t="inlineStr">
        <is>
          <t>1-12月与去年同比</t>
        </is>
      </c>
    </row>
    <row r="3">
      <c r="A3" s="1954" t="n"/>
      <c r="B3" s="1954" t="n"/>
      <c r="C3" s="1954" t="n"/>
      <c r="D3" s="2031" t="n"/>
      <c r="E3" s="1954" t="n"/>
      <c r="F3" s="2031" t="n"/>
      <c r="G3" s="1954" t="n"/>
      <c r="H3" s="2031" t="n"/>
      <c r="I3" s="1954" t="n"/>
      <c r="J3" s="2031" t="n"/>
      <c r="K3" s="1954" t="n"/>
      <c r="L3" s="1954" t="n"/>
      <c r="M3" s="1954" t="n"/>
      <c r="N3" s="1954" t="n"/>
      <c r="O3" s="1954" t="n"/>
      <c r="P3" s="1954" t="n"/>
      <c r="Q3" s="1954" t="n"/>
      <c r="R3" s="2031" t="n"/>
      <c r="S3" s="1338" t="n"/>
      <c r="T3" s="1954" t="n"/>
      <c r="U3" s="2031" t="n"/>
      <c r="V3" s="1954" t="n"/>
      <c r="W3" s="2031" t="n"/>
      <c r="X3" s="1954" t="n"/>
      <c r="Y3" s="2031" t="n"/>
      <c r="Z3" s="1954" t="n"/>
      <c r="AA3" s="2031" t="n"/>
      <c r="AB3" s="1954" t="n"/>
      <c r="AC3" s="2031" t="n"/>
      <c r="AD3" s="1954" t="n"/>
      <c r="AE3" s="2031" t="n"/>
      <c r="AF3" s="1954" t="n"/>
      <c r="AG3" s="2031" t="n"/>
      <c r="AH3" s="1954" t="n"/>
      <c r="AI3" s="2031" t="n"/>
      <c r="AJ3" s="1954" t="n"/>
      <c r="AK3" s="2031" t="n"/>
      <c r="AL3" s="1954" t="n"/>
      <c r="AM3" s="2031" t="n"/>
      <c r="AN3" s="1954" t="n"/>
      <c r="AO3" s="2031" t="n"/>
      <c r="AP3" s="1954" t="n"/>
      <c r="AQ3" s="2031" t="n"/>
      <c r="AR3" s="1954" t="n"/>
      <c r="AS3" s="2031" t="n"/>
      <c r="AT3" s="1954" t="n"/>
      <c r="AU3" s="1954" t="n"/>
      <c r="AV3" s="1954" t="n"/>
      <c r="AW3" s="1954" t="n"/>
      <c r="AX3" s="1954" t="n"/>
      <c r="AY3" s="1954" t="n"/>
      <c r="AZ3" s="1954" t="n"/>
      <c r="BA3" s="1954" t="n"/>
      <c r="BB3" s="1954" t="n"/>
      <c r="BC3" s="1954" t="n"/>
      <c r="BD3" s="1954" t="n"/>
      <c r="BE3" s="1954" t="n"/>
      <c r="BF3" s="1954" t="n"/>
      <c r="BG3" s="1954" t="n"/>
      <c r="BH3" s="1954" t="n"/>
      <c r="BI3" s="1954" t="n"/>
      <c r="BJ3" s="1954" t="n"/>
      <c r="BK3" s="1954" t="n"/>
      <c r="BL3" s="1954" t="n"/>
      <c r="BM3" s="1954" t="n"/>
      <c r="BN3" s="1954" t="n"/>
      <c r="BO3" s="1954" t="n"/>
      <c r="BP3" s="1954" t="n"/>
      <c r="BQ3" s="1954" t="n"/>
      <c r="BR3" s="1954" t="n"/>
      <c r="BS3" s="1954" t="n"/>
      <c r="BT3" s="1954" t="n"/>
    </row>
    <row r="4" ht="28.05" customHeight="1" s="21">
      <c r="A4" s="1337" t="inlineStr">
        <is>
          <t>全省</t>
        </is>
      </c>
      <c r="B4" s="1337" t="inlineStr">
        <is>
          <t>轨道客运量         （万人次）</t>
        </is>
      </c>
      <c r="C4" s="1736">
        <f>SUM(C6,C8)</f>
        <v/>
      </c>
      <c r="D4" s="76">
        <f>C4/T4-1</f>
        <v/>
      </c>
      <c r="E4" s="1736">
        <f>SUM(E6,E8)</f>
        <v/>
      </c>
      <c r="F4" s="76">
        <f>E4/V4-1</f>
        <v/>
      </c>
      <c r="G4" s="1736" t="n">
        <v>13128.32</v>
      </c>
      <c r="H4" s="76">
        <f>G4/X4-1</f>
        <v/>
      </c>
      <c r="I4" s="1736">
        <f>SUM(I6,I8)</f>
        <v/>
      </c>
      <c r="J4" s="76">
        <f>I4/Z4-1</f>
        <v/>
      </c>
      <c r="K4" s="2594">
        <f>SUM(K6,K8)</f>
      </c>
      <c r="L4" s="76">
        <f>K4/AB4-1</f>
      </c>
      <c r="M4" s="2595">
        <f>SUM(M6,M8)</f>
      </c>
      <c r="N4" s="76">
        <f>M4/AD4-1</f>
      </c>
      <c r="O4" s="2596">
        <f>SUM(O6,O8)</f>
      </c>
      <c r="P4" s="76">
        <f>O4/AF4-1</f>
      </c>
      <c r="Q4" s="1736">
        <f>C4+E4+G4+I4+K4+M4+O4</f>
      </c>
      <c r="R4" s="102">
        <f>Q4/SUM(T4+V4+X4+Z4+AB4+AD4+AF4)-1</f>
      </c>
      <c r="S4" s="1337" t="n"/>
      <c r="T4" s="1736">
        <f>SUM(T6,T8)</f>
        <v/>
      </c>
      <c r="U4" s="76">
        <f>T4/AU4-1</f>
        <v/>
      </c>
      <c r="V4" s="1736">
        <f>SUM(V6,V8)</f>
        <v/>
      </c>
      <c r="W4" s="76">
        <f>V4/AW4-1</f>
        <v/>
      </c>
      <c r="X4" s="1736">
        <f>SUM(X6,X8)</f>
        <v/>
      </c>
      <c r="Y4" s="76">
        <f>X4/AY4-1</f>
        <v/>
      </c>
      <c r="Z4" s="1736">
        <f>SUM(Z6,Z8)</f>
        <v/>
      </c>
      <c r="AA4" s="76">
        <f>Z4/BA4-1</f>
        <v/>
      </c>
      <c r="AB4" s="1736">
        <f>SUM(AB6,AB8)</f>
        <v/>
      </c>
      <c r="AC4" s="76">
        <f>AB4/BC4-1</f>
        <v/>
      </c>
      <c r="AD4" s="1736">
        <f>SUM(AD6,AD8)</f>
        <v/>
      </c>
      <c r="AE4" s="76">
        <f>AD4/BE4-1</f>
        <v/>
      </c>
      <c r="AF4" s="1736">
        <f>SUM(AF6,AF8)</f>
        <v/>
      </c>
      <c r="AG4" s="76">
        <f>AF4/BG4-1</f>
        <v/>
      </c>
      <c r="AH4" s="1736">
        <f>SUM(AH6,AH8)</f>
        <v/>
      </c>
      <c r="AI4" s="76">
        <f>AH4/BI4-1</f>
        <v/>
      </c>
      <c r="AJ4" s="1736">
        <f>SUM(AJ6,AJ8)</f>
        <v/>
      </c>
      <c r="AK4" s="76">
        <f>AJ4/BK4-1</f>
        <v/>
      </c>
      <c r="AL4" s="1736">
        <f>SUM(AL6,AL8)</f>
        <v/>
      </c>
      <c r="AM4" s="76">
        <f>AL4/BM4-1</f>
        <v/>
      </c>
      <c r="AN4" s="1736">
        <f>SUM(AN6,AN8)</f>
        <v/>
      </c>
      <c r="AO4" s="76">
        <f>AN4/BO4-1</f>
        <v/>
      </c>
      <c r="AP4" s="1736">
        <f>SUM(AP6,AP8)</f>
        <v/>
      </c>
      <c r="AQ4" s="76">
        <f>AP4/BQ4-1</f>
        <v/>
      </c>
      <c r="AR4" s="1736">
        <f>+AD4+T4+V4+X4+Z4+AB4+AF4+AH4+AJ4+AL4+AN4+AP4</f>
        <v/>
      </c>
      <c r="AS4" s="76">
        <f>AR4/SUM(AU4,AW4,AY4,BA4,BC4,BE4,BG4,BI4,BK4,BM4,BO4,BQ4)-1</f>
        <v/>
      </c>
      <c r="AT4" s="1341" t="n"/>
      <c r="AU4" s="1736">
        <f>SUM(AU6,AU8)</f>
        <v/>
      </c>
      <c r="AV4" s="76" t="n"/>
      <c r="AW4" s="1736">
        <f>SUM(AW6,AW8)</f>
        <v/>
      </c>
      <c r="AX4" s="76" t="n"/>
      <c r="AY4" s="1736">
        <f>SUM(AY6,AY8)</f>
        <v/>
      </c>
      <c r="AZ4" s="76" t="n"/>
      <c r="BA4" s="1736">
        <f>SUM(BA6,BA8)</f>
        <v/>
      </c>
      <c r="BB4" s="76" t="n"/>
      <c r="BC4" s="1736">
        <f>SUM(BC6,BC8)</f>
        <v/>
      </c>
      <c r="BD4" s="76" t="n"/>
      <c r="BE4" s="1736">
        <f>SUM(BE6,BE8)</f>
        <v/>
      </c>
      <c r="BF4" s="76" t="n"/>
      <c r="BG4" s="1736">
        <f>SUM(BG6,BG8)</f>
        <v/>
      </c>
      <c r="BH4" s="76" t="n"/>
      <c r="BI4" s="1736">
        <f>SUM(BI6,BI8)</f>
        <v/>
      </c>
      <c r="BJ4" s="76" t="n"/>
      <c r="BK4" s="1736">
        <f>BK6+BK8+BJ17+BK21+BK25+BK29+BK33+BK37+BK41+BK45+BK49+BK53+BK57+BK61+BK65+BK69+BK73</f>
        <v/>
      </c>
      <c r="BL4" s="76" t="n"/>
      <c r="BM4" s="1736">
        <f>BM6+BM8+BL17+BM21+BM25+BM29+BM33+BM37+BM41+BM45+BM49+BM53+BM57+BM61+BM65+BM69+BM73</f>
        <v/>
      </c>
      <c r="BN4" s="76" t="n"/>
      <c r="BO4" s="1736">
        <f>BO6+BO8+BN17+BO21+BO25+BO29+BO33+BO37+BO41+BO45+BO49+BO53+BO57+BO61+BO65+BO69+BO73</f>
        <v/>
      </c>
      <c r="BP4" s="76" t="n"/>
      <c r="BQ4" s="1736">
        <f>BQ6+BQ8+BP17+BQ21+BQ25+BQ29+BQ33+BQ37+BQ41+BQ45+BQ49+BQ53+BQ57+BQ61+BQ65+BQ69+BQ73</f>
        <v/>
      </c>
      <c r="BR4" s="76" t="n"/>
      <c r="BS4" s="1736">
        <f>AU4+AW4+AY4+BA4+BC4+BE4+BG4+BI4+BK4+BM4+BO4+BQ4</f>
        <v/>
      </c>
      <c r="BT4" s="76" t="n"/>
    </row>
    <row r="5" ht="33" customHeight="1" s="21">
      <c r="A5" s="1954" t="n"/>
      <c r="B5" s="1337" t="inlineStr">
        <is>
          <t>轨道旅客周转量（万人公里）</t>
        </is>
      </c>
      <c r="C5" s="1736">
        <f>C7+C9</f>
        <v/>
      </c>
      <c r="D5" s="76">
        <f>C5/T5-1</f>
        <v/>
      </c>
      <c r="E5" s="1736">
        <f>E7+E9</f>
        <v/>
      </c>
      <c r="F5" s="76">
        <f>E5/V5-1</f>
        <v/>
      </c>
      <c r="G5" s="1736" t="n">
        <v>107483.37</v>
      </c>
      <c r="H5" s="76">
        <f>G5/X5-1</f>
        <v/>
      </c>
      <c r="I5" s="1736">
        <f>I7+I9</f>
        <v/>
      </c>
      <c r="J5" s="76">
        <f>I5/Z5-1</f>
        <v/>
      </c>
      <c r="K5" s="2597">
        <f>K7+K9</f>
      </c>
      <c r="L5" s="76">
        <f>K5/AB5-1</f>
      </c>
      <c r="M5" s="2598">
        <f>M7+M9</f>
      </c>
      <c r="N5" s="76">
        <f>M5/AD5-1</f>
      </c>
      <c r="O5" s="2599">
        <f>O7+O9</f>
      </c>
      <c r="P5" s="76">
        <f>O5/AF5-1</f>
      </c>
      <c r="Q5" s="1736">
        <f>C5+E5+G5+I5+K5+M5+O5</f>
      </c>
      <c r="R5" s="102">
        <f>Q5/SUM(T5+V5+X5+Z5+AB5+AD5+AF5)-1</f>
      </c>
      <c r="S5" s="1337" t="n"/>
      <c r="T5" s="1736">
        <f>T7+T9</f>
        <v/>
      </c>
      <c r="U5" s="76">
        <f>T5/AU5-1</f>
        <v/>
      </c>
      <c r="V5" s="1736">
        <f>V7+V9</f>
        <v/>
      </c>
      <c r="W5" s="76">
        <f>V5/AW5-1</f>
        <v/>
      </c>
      <c r="X5" s="1736">
        <f>X7+X9</f>
        <v/>
      </c>
      <c r="Y5" s="76">
        <f>X5/AY5-1</f>
        <v/>
      </c>
      <c r="Z5" s="1736">
        <f>Z7+Z9+Z18+Z22+Z26+Z30+Z34+Z38+Z42+Z46+Z50+Z54+Z58+Z62+Z66+Z70+Z74</f>
        <v/>
      </c>
      <c r="AA5" s="76">
        <f>Z5/BA5-1</f>
        <v/>
      </c>
      <c r="AB5" s="1736">
        <f>AB7+AB9</f>
        <v/>
      </c>
      <c r="AC5" s="76">
        <f>AB5/BC5-1</f>
        <v/>
      </c>
      <c r="AD5" s="1736">
        <f>AD7+AD9</f>
        <v/>
      </c>
      <c r="AE5" s="76">
        <f>AD5/BE5-1</f>
        <v/>
      </c>
      <c r="AF5" s="1736">
        <f>AF7+AF9</f>
        <v/>
      </c>
      <c r="AG5" s="76">
        <f>AF5/BG5-1</f>
        <v/>
      </c>
      <c r="AH5" s="1736">
        <f>AH7+AH9</f>
        <v/>
      </c>
      <c r="AI5" s="76">
        <f>AH5/BI5-1</f>
        <v/>
      </c>
      <c r="AJ5" s="1736">
        <f>AJ7+AJ9</f>
        <v/>
      </c>
      <c r="AK5" s="76">
        <f>AJ5/BK5-1</f>
        <v/>
      </c>
      <c r="AL5" s="1736">
        <f>AL7+AL9</f>
        <v/>
      </c>
      <c r="AM5" s="76">
        <f>AL5/BM5-1</f>
        <v/>
      </c>
      <c r="AN5" s="1736">
        <f>AN7+AN9</f>
        <v/>
      </c>
      <c r="AO5" s="76">
        <f>AN5/BO5-1</f>
        <v/>
      </c>
      <c r="AP5" s="1736">
        <f>AP7+AP9</f>
        <v/>
      </c>
      <c r="AQ5" s="76">
        <f>AP5/BQ5-1</f>
        <v/>
      </c>
      <c r="AR5" s="1736">
        <f>+AD5+T5+V5+X5+Z5+AB5+AF5+AH5+AJ5+AL5+AN5+AP5</f>
        <v/>
      </c>
      <c r="AS5" s="76">
        <f>AR5/SUM(AU5,AW5,AY5,BA5,BC5,BE5,BG5,BI5,BK5,BM5,BO5,BQ5)-1</f>
        <v/>
      </c>
      <c r="AT5" s="1341" t="n"/>
      <c r="AU5" s="1736">
        <f>AU7+AU9+AU18+AU22+AU26+AU30+AU34+AU38+AU42+AU46+AU50+AU54+AU58+AU62+AU66+AU70+AU74</f>
        <v/>
      </c>
      <c r="AV5" s="76" t="n"/>
      <c r="AW5" s="1736">
        <f>AW7+AW9+AW18+AW22+AW26+AW30+AW34+AW38+AW42+AW46+AW50+AW54+AW58+AW62+AW66+AW70+AW74</f>
        <v/>
      </c>
      <c r="AX5" s="76" t="n"/>
      <c r="AY5" s="1736">
        <f>AY7+AY9+AY18+AY22+AY26+AY30+AY34+AY38+AY42+AY46+AY50+AY54+AY58+AY62+AY66+AY70+AY74</f>
        <v/>
      </c>
      <c r="AZ5" s="76" t="n"/>
      <c r="BA5" s="1736">
        <f>BA7+BA9+BA18+BA22+BA26+BA30+BA34+BA38+BA42+BA46+BA50+BA54+BA58+BA62+BA66+BA70+BA74</f>
        <v/>
      </c>
      <c r="BB5" s="76" t="n"/>
      <c r="BC5" s="1736">
        <f>BC7+BC9+BC18+BC22+BC26+BC30+BC34+BC38+BC42+BC46+BC50+BC54+BC58+BC62+BC66+BC70+BC74</f>
        <v/>
      </c>
      <c r="BD5" s="76" t="n"/>
      <c r="BE5" s="1736">
        <f>BE7+BE9+BE18+BE22+BE26+BE30+BE34+BE38+BE42+BE46+BE50+BE54+BE58+BE62+BE66+BE70+BE74</f>
        <v/>
      </c>
      <c r="BF5" s="76" t="n"/>
      <c r="BG5" s="1736">
        <f>BG7+BG9+BG18+BG22+BG26+BG30+BG34+BG38+BG42+BG46+BG50+BG54+BG58+BG62+BG66+BG70+BG74</f>
        <v/>
      </c>
      <c r="BH5" s="76" t="n"/>
      <c r="BI5" s="1736">
        <f>BI7+BI9+BI18+BI22+BI26+BI30+BI34+BI38+BI42+BI46+BI50+BI54+BI58+BI62+BI66+BI70+BI74</f>
        <v/>
      </c>
      <c r="BJ5" s="76" t="n"/>
      <c r="BK5" s="1736">
        <f>BK7+BK9+BK18+BK22+BK26+BK30+BK34+BK38+BK42+BK46+BK50+BK54+BK58+BK62+BK66+BK70+BK74</f>
        <v/>
      </c>
      <c r="BL5" s="76" t="n"/>
      <c r="BM5" s="1736">
        <f>BM7+BM9+BM18+BM22+BM26+BM30+BM34+BM38+BM42+BM46+BM50+BM54+BM58+BM62+BM66+BM70+BM74</f>
        <v/>
      </c>
      <c r="BN5" s="76" t="n"/>
      <c r="BO5" s="1736">
        <f>BO7+BO9+BO18+BO22+BO26+BO30+BO34+BO38+BO42+BO46+BO50+BO54+BO58+BO62+BO66+BO70+BO74</f>
        <v/>
      </c>
      <c r="BP5" s="76" t="n"/>
      <c r="BQ5" s="1736">
        <f>BQ7+BQ9+BQ18+BQ22+BQ26+BQ30+BQ34+BQ38+BQ42+BQ46+BQ50+BQ54+BQ58+BQ62+BQ66+BQ70+BQ74</f>
        <v/>
      </c>
      <c r="BR5" s="76" t="n"/>
      <c r="BS5" s="1736">
        <f>AU5+AW5+AY5+BA5+BC5+BE5+BG5+BI5+BK5+BM5+BO5+BQ5</f>
        <v/>
      </c>
      <c r="BT5" s="76" t="n"/>
    </row>
    <row r="6" ht="28.8" customHeight="1" s="21">
      <c r="A6" s="1337" t="inlineStr">
        <is>
          <t>武汉</t>
        </is>
      </c>
      <c r="B6" s="1337" t="inlineStr">
        <is>
          <t>轨道客运量         （万人次）</t>
        </is>
      </c>
      <c r="C6" s="1417" t="n">
        <v>12084.41</v>
      </c>
      <c r="D6" s="76">
        <f>C6/T6-1</f>
        <v/>
      </c>
      <c r="E6" s="1417" t="n">
        <v>9091.940000000001</v>
      </c>
      <c r="F6" s="76">
        <f>E6/V6-1</f>
        <v/>
      </c>
      <c r="G6" s="1736" t="n">
        <v>13088.58</v>
      </c>
      <c r="H6" s="76">
        <f>G6/X6-1</f>
        <v/>
      </c>
      <c r="I6" s="1417" t="n">
        <v>13000.8</v>
      </c>
      <c r="J6" s="76">
        <f>I6/Z6-1</f>
        <v/>
      </c>
      <c r="K6" s="2600" t="n">
        <v>12689.89</v>
      </c>
      <c r="L6" s="76">
        <f>K6/AB6-1</f>
      </c>
      <c r="M6" s="2601" t="n">
        <v>11886.3</v>
      </c>
      <c r="N6" s="76">
        <f>M6/AD6-1</f>
      </c>
      <c r="O6" s="2602" t="n">
        <v>11701.74</v>
      </c>
      <c r="P6" s="76">
        <f>O6/AF6-1</f>
      </c>
      <c r="Q6" s="1736">
        <f>C6+E6+G6+I6+K6+M6+O6</f>
      </c>
      <c r="R6" s="102">
        <f>Q6/SUM(T6+V6+X6+Z6+AB6+AD6+AF6)-1</f>
      </c>
      <c r="S6" s="1337" t="n"/>
      <c r="T6" s="1417" t="n">
        <v>10792.59</v>
      </c>
      <c r="U6" s="76">
        <f>T6/AU6-1</f>
        <v/>
      </c>
      <c r="V6" s="1417" t="n">
        <v>10677.07</v>
      </c>
      <c r="W6" s="76">
        <f>V6/AW6-1</f>
        <v/>
      </c>
      <c r="X6" s="1417" t="n">
        <v>13369.53</v>
      </c>
      <c r="Y6" s="76">
        <f>X6/AY6-1</f>
        <v/>
      </c>
      <c r="Z6" s="1417" t="n">
        <v>13101.76</v>
      </c>
      <c r="AA6" s="76">
        <f>Z6/BA6-1</f>
        <v/>
      </c>
      <c r="AB6" s="1417" t="n">
        <v>12782.62</v>
      </c>
      <c r="AC6" s="76">
        <f>AB6/BC6-1</f>
        <v/>
      </c>
      <c r="AD6" s="1417" t="n">
        <v>11598.13</v>
      </c>
      <c r="AE6" s="76">
        <f>AD6/BE6-1</f>
        <v/>
      </c>
      <c r="AF6" s="1417" t="n">
        <v>11625.92</v>
      </c>
      <c r="AG6" s="76">
        <f>AF6/BG6-1</f>
        <v/>
      </c>
      <c r="AH6" s="1417" t="n">
        <v>11182.66</v>
      </c>
      <c r="AI6" s="76">
        <f>AH6/BI6-1</f>
        <v/>
      </c>
      <c r="AJ6" s="1417" t="n">
        <v>11809.86</v>
      </c>
      <c r="AK6" s="76">
        <f>AJ6/BK6-1</f>
        <v/>
      </c>
      <c r="AL6" s="1417" t="n">
        <v>12528.47</v>
      </c>
      <c r="AM6" s="76">
        <f>AL6/BM6-1</f>
        <v/>
      </c>
      <c r="AN6" s="1417" t="n">
        <v>12372.77</v>
      </c>
      <c r="AO6" s="76">
        <f>AN6/BO6-1</f>
        <v/>
      </c>
      <c r="AP6" s="1417" t="n">
        <v>12527.66</v>
      </c>
      <c r="AQ6" s="76">
        <f>AP6/BQ6-1</f>
        <v/>
      </c>
      <c r="AR6" s="1736">
        <f>+AD6+T6+V6+X6+Z6+AB6+AF6+AH6+AJ6+AL6+AN6+AP6</f>
        <v/>
      </c>
      <c r="AS6" s="76">
        <f>AR6/SUM(AU6,AW6,AY6,BA6,BC6,BE6,BG6,BI6,BK6,BM6,BO6,BQ6)-1</f>
        <v/>
      </c>
      <c r="AT6" s="1417" t="n"/>
      <c r="AU6" s="1417" t="n">
        <v>11668.02</v>
      </c>
      <c r="AV6" s="1417" t="n"/>
      <c r="AW6" s="1417" t="n">
        <v>9708.6</v>
      </c>
      <c r="AX6" s="1417" t="n"/>
      <c r="AY6" s="1417" t="n">
        <v>13438.34</v>
      </c>
      <c r="AZ6" s="1417" t="n"/>
      <c r="BA6" s="1417" t="n">
        <v>13024.68</v>
      </c>
      <c r="BB6" s="1417" t="n"/>
      <c r="BC6" s="1417" t="n">
        <v>12960.79</v>
      </c>
      <c r="BD6" s="1417" t="n"/>
      <c r="BE6" s="1417" t="n">
        <v>11974</v>
      </c>
      <c r="BF6" s="1417" t="n"/>
      <c r="BG6" s="1417" t="n">
        <v>12377.59</v>
      </c>
      <c r="BH6" s="1417" t="n"/>
      <c r="BI6" s="1417" t="n">
        <v>11619.21</v>
      </c>
      <c r="BJ6" s="1417" t="n"/>
      <c r="BK6" s="1417" t="n">
        <v>12018.78</v>
      </c>
      <c r="BL6" s="1417" t="n"/>
      <c r="BM6" s="1417" t="n">
        <v>12961.39</v>
      </c>
      <c r="BN6" s="1417" t="n"/>
      <c r="BO6" s="1417" t="n">
        <v>12447.95</v>
      </c>
      <c r="BP6" s="1417" t="n"/>
      <c r="BQ6" s="1417" t="n">
        <v>12588.59</v>
      </c>
      <c r="BR6" s="1417" t="n"/>
      <c r="BS6" s="1736">
        <f>AU6+AW6+AY6+BA6+BC6+BE6+BG6+BI6+BK6+BM6+BO6+BQ6</f>
        <v/>
      </c>
      <c r="BT6" s="1417" t="n"/>
    </row>
    <row r="7" ht="43.2" customHeight="1" s="21">
      <c r="A7" s="1954" t="n"/>
      <c r="B7" s="1337" t="inlineStr">
        <is>
          <t>轨道旅客周转量（万人公里）</t>
        </is>
      </c>
      <c r="C7" s="1417" t="n">
        <v>97116.10000000001</v>
      </c>
      <c r="D7" s="76">
        <f>C7/T7-1</f>
        <v/>
      </c>
      <c r="E7" s="1417" t="n">
        <v>73990.61</v>
      </c>
      <c r="F7" s="76">
        <f>E7/V7-1</f>
        <v/>
      </c>
      <c r="G7" s="1736" t="n">
        <v>106949.3</v>
      </c>
      <c r="H7" s="76">
        <f>G7/X7-1</f>
        <v/>
      </c>
      <c r="I7" s="1417" t="n">
        <v>108266.5</v>
      </c>
      <c r="J7" s="76">
        <f>I7/Z7-1</f>
        <v/>
      </c>
      <c r="K7" s="1417" t="n">
        <v>106218.25</v>
      </c>
      <c r="L7" s="76">
        <f>K7/AB7-1</f>
      </c>
      <c r="M7" s="1417" t="s">
        <v>78</v>
      </c>
      <c r="N7" s="76">
        <f>M7/AD7-1</f>
      </c>
      <c r="O7" s="1417" t="n">
        <v>96240.86</v>
      </c>
      <c r="P7" s="76">
        <f>O7/AF7-1</f>
      </c>
      <c r="Q7" s="1736">
        <f>C7+E7+G7+I7+K7+M7+O7</f>
      </c>
      <c r="R7" s="102">
        <f>Q7/SUM(T7+V7+X7+Z7+AB7+AD7+AF7)-1</f>
      </c>
      <c r="S7" s="1337" t="n"/>
      <c r="T7" s="1417" t="n">
        <v>87626.53999999999</v>
      </c>
      <c r="U7" s="76">
        <f>T7/AU7-1</f>
        <v/>
      </c>
      <c r="V7" s="1417" t="n">
        <v>86961.7</v>
      </c>
      <c r="W7" s="76">
        <f>V7/AW7-1</f>
        <v/>
      </c>
      <c r="X7" s="1417" t="n">
        <v>108137.77</v>
      </c>
      <c r="Y7" s="76">
        <f>X7/AY7-1</f>
        <v/>
      </c>
      <c r="Z7" s="1417" t="n">
        <v>108088.05</v>
      </c>
      <c r="AA7" s="76">
        <f>Z7/BA7-1</f>
        <v/>
      </c>
      <c r="AB7" s="1417" t="n">
        <v>106065.79</v>
      </c>
      <c r="AC7" s="76">
        <f>AB7/BC7-1</f>
        <v/>
      </c>
      <c r="AD7" s="1417" t="n">
        <v>95215.66</v>
      </c>
      <c r="AE7" s="76">
        <f>AD7/BE7-1</f>
        <v/>
      </c>
      <c r="AF7" s="1417" t="n">
        <v>94235.64</v>
      </c>
      <c r="AG7" s="76">
        <f>AF7/BG7-1</f>
        <v/>
      </c>
      <c r="AH7" s="1417" t="n">
        <v>91979.2</v>
      </c>
      <c r="AI7" s="76">
        <f>AH7/BI7-1</f>
        <v/>
      </c>
      <c r="AJ7" s="1417" t="n">
        <v>97781.56</v>
      </c>
      <c r="AK7" s="76">
        <f>AJ7/BK7-1</f>
        <v/>
      </c>
      <c r="AL7" s="1417" t="n">
        <v>104538.5</v>
      </c>
      <c r="AM7" s="76">
        <f>AL7/BM7-1</f>
        <v/>
      </c>
      <c r="AN7" s="1417" t="n">
        <v>101839.4</v>
      </c>
      <c r="AO7" s="76">
        <f>AN7/BO7-1</f>
        <v/>
      </c>
      <c r="AP7" s="1417" t="n">
        <v>101977.26</v>
      </c>
      <c r="AQ7" s="76">
        <f>AP7/BQ7-1</f>
        <v/>
      </c>
      <c r="AR7" s="1736">
        <f>+AD7+T7+V7+X7+Z7+AB7+AF7+AH7+AJ7+AL7+AN7+AP7</f>
        <v/>
      </c>
      <c r="AS7" s="76">
        <f>AR7/SUM(AU7,AW7,AY7,BA7,BC7,BE7,BG7,BI7,BK7,BM7,BO7,BQ7)-1</f>
        <v/>
      </c>
      <c r="AT7" s="1417" t="n"/>
      <c r="AU7" s="1417" t="n">
        <v>93338.05</v>
      </c>
      <c r="AV7" s="1417" t="n"/>
      <c r="AW7" s="1417" t="n">
        <v>48238.23</v>
      </c>
      <c r="AX7" s="1417" t="n"/>
      <c r="AY7" s="1417" t="n">
        <v>108809.31</v>
      </c>
      <c r="AZ7" s="1417" t="n"/>
      <c r="BA7" s="1417" t="n">
        <v>109561.79</v>
      </c>
      <c r="BB7" s="1417" t="n"/>
      <c r="BC7" s="1417" t="n">
        <v>106144.61</v>
      </c>
      <c r="BD7" s="1417" t="n"/>
      <c r="BE7" s="1417" t="n">
        <v>102192.97</v>
      </c>
      <c r="BF7" s="1417" t="n"/>
      <c r="BG7" s="1417" t="n">
        <v>102824.09</v>
      </c>
      <c r="BH7" s="1417" t="n"/>
      <c r="BI7" s="1417" t="n">
        <v>97671.72</v>
      </c>
      <c r="BJ7" s="1417" t="n"/>
      <c r="BK7" s="1417" t="n">
        <v>102272.16</v>
      </c>
      <c r="BL7" s="1417" t="n"/>
      <c r="BM7" s="1417" t="n">
        <v>119291.19</v>
      </c>
      <c r="BN7" s="1417" t="n"/>
      <c r="BO7" s="1417" t="n">
        <v>102463.26</v>
      </c>
      <c r="BP7" s="1417" t="n"/>
      <c r="BQ7" s="1417" t="n">
        <v>101663.57</v>
      </c>
      <c r="BR7" s="1417" t="n"/>
      <c r="BS7" s="1736">
        <f>AU7+AW7+AY7+BA7+BC7+BE7+BG7+BI7+BK7+BM7+BO7+BQ7</f>
        <v/>
      </c>
      <c r="BT7" s="1417" t="n"/>
    </row>
    <row r="8" ht="28.8" customHeight="1" s="21">
      <c r="A8" s="1337" t="inlineStr">
        <is>
          <t>黄石</t>
        </is>
      </c>
      <c r="B8" s="1337" t="inlineStr">
        <is>
          <t>轨道客运量         （万人次）</t>
        </is>
      </c>
      <c r="C8" s="1417" t="n">
        <v>35.1</v>
      </c>
      <c r="D8" s="76">
        <f>C8/T8-1</f>
        <v/>
      </c>
      <c r="E8" s="1417" t="n">
        <v>25.47</v>
      </c>
      <c r="F8" s="76">
        <f>E8/V8-1</f>
        <v/>
      </c>
      <c r="G8" s="1736" t="n">
        <v>39.74</v>
      </c>
      <c r="H8" s="76">
        <f>G8/X8-1</f>
        <v/>
      </c>
      <c r="I8" s="1417" t="n">
        <v>40.03</v>
      </c>
      <c r="J8" s="76">
        <f>I8/Z8-1</f>
        <v/>
      </c>
      <c r="K8" s="1417" t="n">
        <v>39.05</v>
      </c>
      <c r="L8" s="76">
        <f>K8/AB8-1</f>
      </c>
      <c r="M8" s="1417" t="n">
        <v>34.86</v>
      </c>
      <c r="N8" s="76">
        <f>M8/AD8-1</f>
      </c>
      <c r="O8" s="1417" t="n">
        <v>30.09</v>
      </c>
      <c r="P8" s="76">
        <f>O8/AF8-1</f>
      </c>
      <c r="Q8" s="1736">
        <f>C8+E8+G8+I8+K8+M8+O8</f>
      </c>
      <c r="R8" s="102">
        <f>Q8/SUM(T8+V8+X8+Z8+AB8+AD8+AF8)-1</f>
      </c>
      <c r="S8" s="1337" t="n"/>
      <c r="T8" s="1417" t="n">
        <v>35.91</v>
      </c>
      <c r="U8" s="76">
        <f>T8/AU8-1</f>
        <v/>
      </c>
      <c r="V8" s="1417" t="n">
        <v>34.95</v>
      </c>
      <c r="W8" s="76">
        <f>V8/AW8-1</f>
        <v/>
      </c>
      <c r="X8" s="1417" t="n">
        <v>44.97</v>
      </c>
      <c r="Y8" s="76">
        <f>X8/AY8-1</f>
        <v/>
      </c>
      <c r="Z8" s="1417" t="n">
        <v>45.07</v>
      </c>
      <c r="AA8" s="76">
        <f>Z8/BA8-1</f>
        <v/>
      </c>
      <c r="AB8" s="1417" t="n">
        <v>42.85</v>
      </c>
      <c r="AC8" s="76">
        <f>AB8/BC8-1</f>
        <v/>
      </c>
      <c r="AD8" s="1417" t="n">
        <v>38.55</v>
      </c>
      <c r="AE8" s="76">
        <f>AD8/BE8-1</f>
        <v/>
      </c>
      <c r="AF8" s="1417" t="n">
        <v>32</v>
      </c>
      <c r="AG8" s="76">
        <f>AF8/BG8-1</f>
        <v/>
      </c>
      <c r="AH8" s="1417" t="n">
        <v>29.12</v>
      </c>
      <c r="AI8" s="76">
        <f>AH8/BI8-1</f>
        <v/>
      </c>
      <c r="AJ8" s="1417" t="n">
        <v>36.61</v>
      </c>
      <c r="AK8" s="76">
        <f>AJ8/BK8-1</f>
        <v/>
      </c>
      <c r="AL8" s="1417" t="n">
        <v>38.76</v>
      </c>
      <c r="AM8" s="76">
        <f>AL8/BM8-1</f>
        <v/>
      </c>
      <c r="AN8" s="1417" t="n">
        <v>38.53</v>
      </c>
      <c r="AO8" s="76">
        <f>AN8/BO8-1</f>
        <v/>
      </c>
      <c r="AP8" s="1417" t="n">
        <v>38.43</v>
      </c>
      <c r="AQ8" s="76">
        <f>AP8/BQ8-1</f>
        <v/>
      </c>
      <c r="AR8" s="1736">
        <f>+AD8+T8+V8+X8+Z8+AB8+AF8+AH8+AJ8+AL8+AN8+AP8</f>
        <v/>
      </c>
      <c r="AS8" s="76">
        <f>AR8/SUM(AU8,AW8,AY8,BA8,BC8,BE8,BG8,BI8,BK8,BM8,BO8,BQ8)-1</f>
        <v/>
      </c>
      <c r="AT8" s="1417" t="n"/>
      <c r="AU8" s="1417" t="n">
        <v>36.63</v>
      </c>
      <c r="AV8" s="1417" t="n"/>
      <c r="AW8" s="1417" t="n">
        <v>30.38</v>
      </c>
      <c r="AX8" s="1417" t="n"/>
      <c r="AY8" s="1417" t="n">
        <v>44.88</v>
      </c>
      <c r="AZ8" s="1417" t="n"/>
      <c r="BA8" s="1417" t="n">
        <v>44.93</v>
      </c>
      <c r="BB8" s="1417" t="n"/>
      <c r="BC8" s="1417" t="n">
        <v>43.36</v>
      </c>
      <c r="BD8" s="1417" t="n"/>
      <c r="BE8" s="1417" t="n">
        <v>39.77</v>
      </c>
      <c r="BF8" s="1417" t="n"/>
      <c r="BG8" s="1417" t="n">
        <v>36.77</v>
      </c>
      <c r="BH8" s="1417" t="n"/>
      <c r="BI8" s="1417" t="n">
        <v>31.86</v>
      </c>
      <c r="BJ8" s="1417" t="n"/>
      <c r="BK8" s="1417" t="n">
        <v>38</v>
      </c>
      <c r="BL8" s="1417" t="n"/>
      <c r="BM8" s="1417" t="n">
        <v>42.83</v>
      </c>
      <c r="BN8" s="1417" t="n"/>
      <c r="BO8" s="1417" t="n">
        <v>41.2</v>
      </c>
      <c r="BP8" s="1417" t="n"/>
      <c r="BQ8" s="1417" t="n">
        <v>45.07</v>
      </c>
      <c r="BR8" s="1417" t="n"/>
      <c r="BS8" s="1736">
        <f>AU8+AW8+AY8+BA8+BC8+BE8+BG8+BI8+BK8+BM8+BO8+BQ8</f>
        <v/>
      </c>
      <c r="BT8" s="1417" t="n"/>
    </row>
    <row r="9" ht="43.2" customHeight="1" s="21">
      <c r="A9" s="1954" t="n"/>
      <c r="B9" s="1337" t="inlineStr">
        <is>
          <t>轨道旅客周转量（万人公里）</t>
        </is>
      </c>
      <c r="C9" s="1417" t="n">
        <v>471.77</v>
      </c>
      <c r="D9" s="76">
        <f>C9/T9-1</f>
        <v/>
      </c>
      <c r="E9" s="1417" t="n">
        <v>342.29</v>
      </c>
      <c r="F9" s="76">
        <f>E9/V9-1</f>
        <v/>
      </c>
      <c r="G9" s="1736" t="n">
        <v>534.0700000000001</v>
      </c>
      <c r="H9" s="76">
        <f>G9/X9-1</f>
        <v/>
      </c>
      <c r="I9" s="1417" t="n">
        <v>538.01</v>
      </c>
      <c r="J9" s="76">
        <f>I9/Z9-1</f>
        <v/>
      </c>
      <c r="K9" s="1417" t="n">
        <v>524.8</v>
      </c>
      <c r="L9" s="76">
        <f>K9/AB9-1</f>
      </c>
      <c r="M9" s="1417" t="s">
        <v>79</v>
      </c>
      <c r="N9" s="76">
        <f>M9/AD9-1</f>
      </c>
      <c r="O9" s="1417" t="n">
        <v>404.37</v>
      </c>
      <c r="P9" s="76">
        <f>O9/AF9-1</f>
      </c>
      <c r="Q9" s="1736">
        <f>C9+E9+G9+I9+K9+M9+O9</f>
      </c>
      <c r="R9" s="102">
        <f>Q9/SUM(T9+V9+X9+Z9+AB9+AD9+AF9)-1</f>
      </c>
      <c r="S9" s="1337" t="n"/>
      <c r="T9" s="1417" t="n">
        <v>482.68</v>
      </c>
      <c r="U9" s="76">
        <f>T9/AU9-1</f>
        <v/>
      </c>
      <c r="V9" s="1417" t="n">
        <v>469.73</v>
      </c>
      <c r="W9" s="76">
        <f>V9/AW9-1</f>
        <v/>
      </c>
      <c r="X9" s="1417" t="n">
        <v>604.42</v>
      </c>
      <c r="Y9" s="76">
        <f>X9/AY9-1</f>
        <v/>
      </c>
      <c r="Z9" s="1417" t="n">
        <v>605.75</v>
      </c>
      <c r="AA9" s="76">
        <f>Z9/BA9-1</f>
        <v/>
      </c>
      <c r="AB9" s="1417" t="n">
        <v>575.96</v>
      </c>
      <c r="AC9" s="76">
        <f>AB9/BC9-1</f>
        <v/>
      </c>
      <c r="AD9" s="1417" t="n">
        <v>518.08</v>
      </c>
      <c r="AE9" s="76">
        <f>AD9/BE9-1</f>
        <v/>
      </c>
      <c r="AF9" s="1417" t="n">
        <v>430.03</v>
      </c>
      <c r="AG9" s="76">
        <f>AF9/BG9-1</f>
        <v/>
      </c>
      <c r="AH9" s="1417" t="n">
        <v>391.43</v>
      </c>
      <c r="AI9" s="76">
        <f>AH9/BI9-1</f>
        <v/>
      </c>
      <c r="AJ9" s="1417" t="n">
        <v>492.1</v>
      </c>
      <c r="AK9" s="76">
        <f>AJ9/BK9-1</f>
        <v/>
      </c>
      <c r="AL9" s="1417" t="n">
        <v>520.97</v>
      </c>
      <c r="AM9" s="76">
        <f>AL9/BM9-1</f>
        <v/>
      </c>
      <c r="AN9" s="1417" t="n">
        <v>517.78</v>
      </c>
      <c r="AO9" s="76">
        <f>AN9/BO9-1</f>
        <v/>
      </c>
      <c r="AP9" s="1417" t="n">
        <v>516.53</v>
      </c>
      <c r="AQ9" s="76">
        <f>AP9/BQ9-1</f>
        <v/>
      </c>
      <c r="AR9" s="1736">
        <f>+AD9+T9+V9+X9+Z9+AB9+AF9+AH9+AJ9+AL9+AN9+AP9</f>
        <v/>
      </c>
      <c r="AS9" s="76">
        <f>AR9/SUM(AU9,AW9,AY9,BA9,BC9,BE9,BG9,BI9,BK9,BM9,BO9,BQ9)-1</f>
        <v/>
      </c>
      <c r="AT9" s="1417" t="n"/>
      <c r="AU9" s="1417" t="n">
        <v>984.58</v>
      </c>
      <c r="AV9" s="1417" t="n"/>
      <c r="AW9" s="1417" t="n">
        <v>408.32</v>
      </c>
      <c r="AX9" s="1417" t="n"/>
      <c r="AY9" s="1417" t="n">
        <v>603.1900000000001</v>
      </c>
      <c r="AZ9" s="1417" t="n"/>
      <c r="BA9" s="1417" t="n">
        <v>603.86</v>
      </c>
      <c r="BB9" s="1417" t="n"/>
      <c r="BC9" s="1417" t="n">
        <v>582.76</v>
      </c>
      <c r="BD9" s="1417" t="n"/>
      <c r="BE9" s="1417" t="n">
        <v>534.47</v>
      </c>
      <c r="BF9" s="1417" t="n"/>
      <c r="BG9" s="1417" t="n">
        <v>494.17</v>
      </c>
      <c r="BH9" s="1417" t="n"/>
      <c r="BI9" s="1417" t="n">
        <v>428.13</v>
      </c>
      <c r="BJ9" s="1417" t="n"/>
      <c r="BK9" s="1417" t="n">
        <v>510.73</v>
      </c>
      <c r="BL9" s="1417" t="n"/>
      <c r="BM9" s="1417" t="n">
        <v>575.6799999999999</v>
      </c>
      <c r="BN9" s="1417" t="n"/>
      <c r="BO9" s="1417" t="n">
        <v>553.66</v>
      </c>
      <c r="BP9" s="1417" t="n"/>
      <c r="BQ9" s="1417" t="n">
        <v>605.71</v>
      </c>
      <c r="BR9" s="1417" t="n"/>
      <c r="BS9" s="1736">
        <f>AU9+AW9+AY9+BA9+BC9+BE9+BG9+BI9+BK9+BM9+BO9+BQ9</f>
        <v/>
      </c>
      <c r="BT9" s="1417" t="n"/>
    </row>
    <row r="10" ht="28.05" customHeight="1" s="21">
      <c r="A10" s="107" t="inlineStr">
        <is>
          <t>轮渡客运量</t>
        </is>
      </c>
      <c r="B10" s="1958" t="n"/>
      <c r="C10" s="1958" t="n"/>
      <c r="D10" s="2077" t="n"/>
      <c r="E10" s="1958" t="n"/>
      <c r="F10" s="2077" t="n"/>
      <c r="G10" s="1958" t="n"/>
      <c r="H10" s="2077" t="n"/>
      <c r="I10" s="1958" t="n"/>
      <c r="J10" s="2077" t="n"/>
      <c r="K10" s="1958" t="n"/>
      <c r="L10" s="1958" t="n"/>
      <c r="M10" s="1958" t="n"/>
      <c r="N10" s="1958" t="n"/>
      <c r="O10" s="1958" t="n"/>
      <c r="P10" s="1958" t="n"/>
      <c r="Q10" s="1958" t="n"/>
      <c r="R10" s="2077" t="n"/>
      <c r="S10" s="1958" t="n"/>
      <c r="T10" s="1958" t="n"/>
      <c r="U10" s="2077" t="n"/>
      <c r="V10" s="1958" t="n"/>
      <c r="W10" s="2077" t="n"/>
      <c r="X10" s="1958" t="n"/>
      <c r="Y10" s="2077" t="n"/>
      <c r="Z10" s="1958" t="n"/>
      <c r="AA10" s="2077" t="n"/>
      <c r="AB10" s="1958" t="n"/>
      <c r="AC10" s="2077" t="n"/>
      <c r="AD10" s="1958" t="n"/>
      <c r="AE10" s="2077" t="n"/>
      <c r="AF10" s="1958" t="n"/>
      <c r="AG10" s="2077" t="n"/>
      <c r="AH10" s="1958" t="n"/>
      <c r="AI10" s="2077" t="n"/>
      <c r="AJ10" s="1958" t="n"/>
      <c r="AK10" s="2077" t="n"/>
      <c r="AL10" s="1958" t="n"/>
      <c r="AM10" s="2077" t="n"/>
      <c r="AN10" s="1958" t="n"/>
      <c r="AO10" s="2077" t="n"/>
      <c r="AP10" s="1958" t="n"/>
      <c r="AQ10" s="2077" t="n"/>
      <c r="AR10" s="1958" t="n"/>
      <c r="AS10" s="2036" t="n"/>
      <c r="AT10" s="2019" t="n"/>
      <c r="AU10" s="2019" t="n"/>
      <c r="AV10" s="2019" t="n"/>
      <c r="AW10" s="2019" t="n"/>
      <c r="AX10" s="2019" t="n"/>
      <c r="AY10" s="2019" t="n"/>
      <c r="AZ10" s="2019" t="n"/>
      <c r="BA10" s="2019" t="n"/>
      <c r="BB10" s="2019" t="n"/>
      <c r="BC10" s="2019" t="n"/>
      <c r="BD10" s="2019" t="n"/>
      <c r="BE10" s="2019" t="n"/>
      <c r="BF10" s="2019" t="n"/>
      <c r="BG10" s="2019" t="n"/>
      <c r="BH10" s="2019" t="n"/>
      <c r="BI10" s="2019" t="n"/>
      <c r="BJ10" s="2019" t="n"/>
      <c r="BK10" s="2019" t="n"/>
      <c r="BL10" s="2019" t="n"/>
      <c r="BM10" s="2019" t="n"/>
      <c r="BN10" s="2019" t="n"/>
      <c r="BO10" s="2019" t="n"/>
      <c r="BP10" s="2019" t="n"/>
      <c r="BQ10" s="2019" t="n"/>
      <c r="BR10" s="2019" t="n"/>
      <c r="BS10" s="2019" t="n"/>
      <c r="BT10" s="2019" t="n"/>
    </row>
    <row r="11">
      <c r="A11" s="1337" t="inlineStr">
        <is>
          <t>地区 名称</t>
        </is>
      </c>
      <c r="B11" s="1338" t="inlineStr">
        <is>
          <t>指标</t>
        </is>
      </c>
      <c r="C11" s="878" t="inlineStr">
        <is>
          <t>2025年1月</t>
        </is>
      </c>
      <c r="D11" s="1339" t="inlineStr">
        <is>
          <t>同比</t>
        </is>
      </c>
      <c r="E11" s="878" t="inlineStr">
        <is>
          <t>2025年2月</t>
        </is>
      </c>
      <c r="F11" s="1339" t="inlineStr">
        <is>
          <t>同比</t>
        </is>
      </c>
      <c r="G11" s="878" t="inlineStr">
        <is>
          <t>2025年3月</t>
        </is>
      </c>
      <c r="H11" s="1339" t="inlineStr">
        <is>
          <t>同比</t>
        </is>
      </c>
      <c r="I11" s="878" t="inlineStr">
        <is>
          <t>2026年4月</t>
        </is>
      </c>
      <c r="J11" s="1339" t="inlineStr">
        <is>
          <t>同比</t>
        </is>
      </c>
      <c r="K11" s="878" t="s">
        <v>3</v>
      </c>
      <c r="L11" s="1339" t="s">
        <v>77</v>
      </c>
      <c r="M11" s="878" t="s">
        <v>4</v>
      </c>
      <c r="N11" s="1339" t="s">
        <v>77</v>
      </c>
      <c r="O11" s="878" t="s">
        <v>5</v>
      </c>
      <c r="P11" s="1339" t="s">
        <v>77</v>
      </c>
      <c r="Q11" s="878" t="inlineStr">
        <is>
          <t>2026年累计</t>
        </is>
      </c>
      <c r="R11" s="1339" t="inlineStr">
        <is>
          <t>累计同比</t>
        </is>
      </c>
      <c r="S11" s="1338" t="n"/>
      <c r="T11" s="878" t="inlineStr">
        <is>
          <t>2025年1月</t>
        </is>
      </c>
      <c r="U11" s="1339" t="inlineStr">
        <is>
          <t>1月与去年同比</t>
        </is>
      </c>
      <c r="V11" s="878" t="inlineStr">
        <is>
          <t>2025年2月</t>
        </is>
      </c>
      <c r="W11" s="1339" t="inlineStr">
        <is>
          <t>2月与去年同比</t>
        </is>
      </c>
      <c r="X11" s="878" t="inlineStr">
        <is>
          <t>2025年3月</t>
        </is>
      </c>
      <c r="Y11" s="1339" t="inlineStr">
        <is>
          <t>3月与去年同比</t>
        </is>
      </c>
      <c r="Z11" s="878" t="inlineStr">
        <is>
          <t>2025年4月</t>
        </is>
      </c>
      <c r="AA11" s="1339" t="inlineStr">
        <is>
          <t>4月与去年同比</t>
        </is>
      </c>
      <c r="AB11" s="878" t="inlineStr">
        <is>
          <t>2025年5月</t>
        </is>
      </c>
      <c r="AC11" s="1339" t="inlineStr">
        <is>
          <t>5月与去年同比</t>
        </is>
      </c>
      <c r="AD11" s="878" t="inlineStr">
        <is>
          <t>2025年6月</t>
        </is>
      </c>
      <c r="AE11" s="1339" t="inlineStr">
        <is>
          <t>6月与去年同比</t>
        </is>
      </c>
      <c r="AF11" s="878" t="inlineStr">
        <is>
          <t>2025年7月</t>
        </is>
      </c>
      <c r="AG11" s="1339" t="inlineStr">
        <is>
          <t>7月与去年同比</t>
        </is>
      </c>
      <c r="AH11" s="878" t="inlineStr">
        <is>
          <t>2025年8月</t>
        </is>
      </c>
      <c r="AI11" s="1339" t="inlineStr">
        <is>
          <t>8月与去年同比</t>
        </is>
      </c>
      <c r="AJ11" s="878" t="inlineStr">
        <is>
          <t>2025年9月</t>
        </is>
      </c>
      <c r="AK11" s="1339" t="inlineStr">
        <is>
          <t>9月与去年同比</t>
        </is>
      </c>
      <c r="AL11" s="878" t="inlineStr">
        <is>
          <t>2025年10月</t>
        </is>
      </c>
      <c r="AM11" s="1339" t="inlineStr">
        <is>
          <t>10月与去年同比</t>
        </is>
      </c>
      <c r="AN11" s="878" t="inlineStr">
        <is>
          <t>2025年11月</t>
        </is>
      </c>
      <c r="AO11" s="1339" t="inlineStr">
        <is>
          <t>11月与去年同比</t>
        </is>
      </c>
      <c r="AP11" s="878" t="inlineStr">
        <is>
          <t>2025年12月</t>
        </is>
      </c>
      <c r="AQ11" s="1339" t="inlineStr">
        <is>
          <t>12月与去年同比</t>
        </is>
      </c>
      <c r="AR11" s="1339" t="inlineStr">
        <is>
          <t>2025年累计</t>
        </is>
      </c>
      <c r="AS11" s="1339" t="inlineStr">
        <is>
          <t>累计同比</t>
        </is>
      </c>
      <c r="AT11" s="1339" t="n"/>
      <c r="AU11" s="878" t="inlineStr">
        <is>
          <t>2024年1月</t>
        </is>
      </c>
      <c r="AV11" s="1339" t="inlineStr">
        <is>
          <t>1月与去年同比</t>
        </is>
      </c>
      <c r="AW11" s="878" t="inlineStr">
        <is>
          <t>2024年2月</t>
        </is>
      </c>
      <c r="AX11" s="1339" t="inlineStr">
        <is>
          <t>2月与去年同比</t>
        </is>
      </c>
      <c r="AY11" s="878" t="inlineStr">
        <is>
          <t>2024年3月</t>
        </is>
      </c>
      <c r="AZ11" s="1339" t="inlineStr">
        <is>
          <t>3月与去年同比</t>
        </is>
      </c>
      <c r="BA11" s="878" t="inlineStr">
        <is>
          <t>2024年4月</t>
        </is>
      </c>
      <c r="BB11" s="1339" t="inlineStr">
        <is>
          <t>4月与去年同比</t>
        </is>
      </c>
      <c r="BC11" s="878" t="inlineStr">
        <is>
          <t>2024年5月</t>
        </is>
      </c>
      <c r="BD11" s="1339" t="inlineStr">
        <is>
          <t>5月与去年同比</t>
        </is>
      </c>
      <c r="BE11" s="878" t="inlineStr">
        <is>
          <t>2024年6月</t>
        </is>
      </c>
      <c r="BF11" s="1339" t="inlineStr">
        <is>
          <t>6月与去年同比</t>
        </is>
      </c>
      <c r="BG11" s="878" t="inlineStr">
        <is>
          <t>2024年7月</t>
        </is>
      </c>
      <c r="BH11" s="1339" t="inlineStr">
        <is>
          <t>7月与去年同比</t>
        </is>
      </c>
      <c r="BI11" s="878" t="inlineStr">
        <is>
          <t>2024年8月</t>
        </is>
      </c>
      <c r="BJ11" s="1339" t="inlineStr">
        <is>
          <t>8月与去年同比</t>
        </is>
      </c>
      <c r="BK11" s="878" t="inlineStr">
        <is>
          <t>2024年9月</t>
        </is>
      </c>
      <c r="BL11" s="1339" t="inlineStr">
        <is>
          <t>9月与去年同比</t>
        </is>
      </c>
      <c r="BM11" s="878" t="inlineStr">
        <is>
          <t>2024年10月</t>
        </is>
      </c>
      <c r="BN11" s="1339" t="inlineStr">
        <is>
          <t>10月与去年同比</t>
        </is>
      </c>
      <c r="BO11" s="878" t="inlineStr">
        <is>
          <t>2024年11月</t>
        </is>
      </c>
      <c r="BP11" s="1339" t="inlineStr">
        <is>
          <t>11月与去年同比</t>
        </is>
      </c>
      <c r="BQ11" s="878" t="inlineStr">
        <is>
          <t>2024年12月</t>
        </is>
      </c>
      <c r="BR11" s="1339" t="inlineStr">
        <is>
          <t>12月与去年同比</t>
        </is>
      </c>
      <c r="BS11" s="878" t="inlineStr">
        <is>
          <t>2024年1-12月</t>
        </is>
      </c>
      <c r="BT11" s="1339" t="inlineStr">
        <is>
          <t>12月与去年同比</t>
        </is>
      </c>
    </row>
    <row r="12">
      <c r="A12" s="1954" t="n"/>
      <c r="B12" s="1954" t="n"/>
      <c r="C12" s="1954" t="n"/>
      <c r="D12" s="2031" t="n"/>
      <c r="E12" s="1954" t="n"/>
      <c r="F12" s="2031" t="n"/>
      <c r="G12" s="1954" t="n"/>
      <c r="H12" s="2031" t="n"/>
      <c r="I12" s="1954" t="n"/>
      <c r="J12" s="2031" t="n"/>
      <c r="K12" s="1954" t="n"/>
      <c r="L12" s="1954" t="n"/>
      <c r="M12" s="1954" t="n"/>
      <c r="N12" s="1954" t="n"/>
      <c r="O12" s="1954" t="n"/>
      <c r="P12" s="1954" t="n"/>
      <c r="Q12" s="1954" t="n"/>
      <c r="R12" s="2031" t="n"/>
      <c r="S12" s="1338" t="n"/>
      <c r="T12" s="1954" t="n"/>
      <c r="U12" s="2031" t="n"/>
      <c r="V12" s="1954" t="n"/>
      <c r="W12" s="2031" t="n"/>
      <c r="X12" s="1954" t="n"/>
      <c r="Y12" s="2031" t="n"/>
      <c r="Z12" s="1954" t="n"/>
      <c r="AA12" s="2031" t="n"/>
      <c r="AB12" s="1954" t="n"/>
      <c r="AC12" s="2031" t="n"/>
      <c r="AD12" s="1954" t="n"/>
      <c r="AE12" s="2031" t="n"/>
      <c r="AF12" s="1954" t="n"/>
      <c r="AG12" s="2031" t="n"/>
      <c r="AH12" s="1954" t="n"/>
      <c r="AI12" s="2031" t="n"/>
      <c r="AJ12" s="1954" t="n"/>
      <c r="AK12" s="2031" t="n"/>
      <c r="AL12" s="1954" t="n"/>
      <c r="AM12" s="2031" t="n"/>
      <c r="AN12" s="1954" t="n"/>
      <c r="AO12" s="2031" t="n"/>
      <c r="AP12" s="1954" t="n"/>
      <c r="AQ12" s="2031" t="n"/>
      <c r="AR12" s="1954" t="n"/>
      <c r="AS12" s="2031" t="n"/>
      <c r="AT12" s="1954" t="n"/>
      <c r="AU12" s="1954" t="n"/>
      <c r="AV12" s="1954" t="n"/>
      <c r="AW12" s="1954" t="n"/>
      <c r="AX12" s="1954" t="n"/>
      <c r="AY12" s="1954" t="n"/>
      <c r="AZ12" s="1954" t="n"/>
      <c r="BA12" s="1954" t="n"/>
      <c r="BB12" s="1954" t="n"/>
      <c r="BC12" s="1954" t="n"/>
      <c r="BD12" s="1954" t="n"/>
      <c r="BE12" s="1954" t="n"/>
      <c r="BF12" s="1954" t="n"/>
      <c r="BG12" s="1954" t="n"/>
      <c r="BH12" s="1954" t="n"/>
      <c r="BI12" s="1954" t="n"/>
      <c r="BJ12" s="1954" t="n"/>
      <c r="BK12" s="1954" t="n"/>
      <c r="BL12" s="1954" t="n"/>
      <c r="BM12" s="1954" t="n"/>
      <c r="BN12" s="1954" t="n"/>
      <c r="BO12" s="1954" t="n"/>
      <c r="BP12" s="1954" t="n"/>
      <c r="BQ12" s="1954" t="n"/>
      <c r="BR12" s="1954" t="n"/>
      <c r="BS12" s="1954" t="n"/>
      <c r="BT12" s="1954" t="n"/>
    </row>
    <row r="13" ht="28.8" customHeight="1" s="21">
      <c r="A13" s="1337" t="inlineStr">
        <is>
          <t>全省</t>
        </is>
      </c>
      <c r="B13" s="1337" t="inlineStr">
        <is>
          <t>轮渡客运量（万人次）</t>
        </is>
      </c>
      <c r="C13" s="1736">
        <f>C15</f>
        <v/>
      </c>
      <c r="D13" s="76">
        <f>C13/T13-1</f>
        <v/>
      </c>
      <c r="E13" s="1736" t="n">
        <v>67</v>
      </c>
      <c r="F13" s="76">
        <f>E13/V13-1</f>
        <v/>
      </c>
      <c r="G13" s="1736" t="n">
        <v>44.76</v>
      </c>
      <c r="H13" s="76">
        <f>G13/X13-1</f>
        <v/>
      </c>
      <c r="I13" s="1736">
        <f>I15</f>
        <v/>
      </c>
      <c r="J13" s="76">
        <f>I13/Z13-1</f>
        <v/>
      </c>
      <c r="K13" s="1736">
        <f>K15</f>
      </c>
      <c r="L13" s="76">
        <f>K13/AB13-1</f>
      </c>
      <c r="M13" s="1736">
        <f>M15</f>
      </c>
      <c r="N13" s="76">
        <f>M13/AD13-1</f>
      </c>
      <c r="O13" s="1736" t="n">
        <v>46.05</v>
      </c>
      <c r="P13" s="76">
        <f>O13/AF13-1</f>
      </c>
      <c r="Q13" s="1736">
        <f>C13+E13+G13+I13+K13+M13+O13</f>
      </c>
      <c r="R13" s="76">
        <f>Q13/SUM(T13+V13+X13+Z13+AB13+AD13+AF13)-1</f>
      </c>
      <c r="S13" s="1337" t="n"/>
      <c r="T13" s="1736">
        <f>T15</f>
        <v/>
      </c>
      <c r="U13" s="76">
        <f>T13/AU13-1</f>
        <v/>
      </c>
      <c r="V13" s="1736">
        <f>V15</f>
        <v/>
      </c>
      <c r="W13" s="76">
        <f>V13/AW13-1</f>
        <v/>
      </c>
      <c r="X13" s="1736">
        <f>X15</f>
        <v/>
      </c>
      <c r="Y13" s="76">
        <f>X13/AY13-1</f>
        <v/>
      </c>
      <c r="Z13" s="1736">
        <f>Z15</f>
        <v/>
      </c>
      <c r="AA13" s="76">
        <f>Z13/BA13-1</f>
        <v/>
      </c>
      <c r="AB13" s="1736">
        <f>AB15</f>
        <v/>
      </c>
      <c r="AC13" s="76">
        <f>AB13/BC13-1</f>
        <v/>
      </c>
      <c r="AD13" s="1736">
        <f>AD15</f>
        <v/>
      </c>
      <c r="AE13" s="76">
        <f>AD13/BE13-1</f>
        <v/>
      </c>
      <c r="AF13" s="1736">
        <f>AF15</f>
        <v/>
      </c>
      <c r="AG13" s="76">
        <f>AF13/BG13-1</f>
        <v/>
      </c>
      <c r="AH13" s="1736">
        <f>AH15</f>
        <v/>
      </c>
      <c r="AI13" s="76">
        <f>AH13/BI13-1</f>
        <v/>
      </c>
      <c r="AJ13" s="1736">
        <f>AJ15</f>
        <v/>
      </c>
      <c r="AK13" s="76">
        <f>AJ13/BK13-1</f>
        <v/>
      </c>
      <c r="AL13" s="1736">
        <f>AL15</f>
        <v/>
      </c>
      <c r="AM13" s="76">
        <f>AL13/BM13-1</f>
        <v/>
      </c>
      <c r="AN13" s="1736">
        <f>AN15</f>
        <v/>
      </c>
      <c r="AO13" s="76">
        <f>AN13/BO13-1</f>
        <v/>
      </c>
      <c r="AP13" s="1736">
        <f>AP15</f>
        <v/>
      </c>
      <c r="AQ13" s="76">
        <f>AP13/BQ13-1</f>
        <v/>
      </c>
      <c r="AR13" s="1736">
        <f>+AD13+T13+V13+X13+Z13+AB13+AF13+AH13+AJ13+AL13+AN13+AP13</f>
        <v/>
      </c>
      <c r="AS13" s="76">
        <f>AR13/SUM(AU13,AW13,AY13,BA13,BC13,BE13,BG13,BI13,BK13,BM13,BO13,BQ13)-1</f>
        <v/>
      </c>
      <c r="AT13" s="1341" t="n"/>
      <c r="AU13" s="1736">
        <f>AU15</f>
        <v/>
      </c>
      <c r="AV13" s="76" t="n"/>
      <c r="AW13" s="1736">
        <f>AW15</f>
        <v/>
      </c>
      <c r="AX13" s="76" t="n"/>
      <c r="AY13" s="1736">
        <f>AY15</f>
        <v/>
      </c>
      <c r="AZ13" s="76" t="n"/>
      <c r="BA13" s="1736">
        <f>BA15</f>
        <v/>
      </c>
      <c r="BB13" s="76" t="n"/>
      <c r="BC13" s="1736">
        <f>BC15</f>
        <v/>
      </c>
      <c r="BD13" s="76" t="n"/>
      <c r="BE13" s="1736">
        <f>BE15</f>
        <v/>
      </c>
      <c r="BF13" s="76" t="n"/>
      <c r="BG13" s="1736">
        <f>BG15</f>
        <v/>
      </c>
      <c r="BH13" s="76" t="n"/>
      <c r="BI13" s="1736">
        <f>BI15</f>
        <v/>
      </c>
      <c r="BJ13" s="76" t="n"/>
      <c r="BK13" s="1736">
        <f>BK15</f>
        <v/>
      </c>
      <c r="BL13" s="76" t="n"/>
      <c r="BM13" s="1736">
        <f>BM15</f>
        <v/>
      </c>
      <c r="BN13" s="76" t="n"/>
      <c r="BO13" s="1736">
        <f>BO15</f>
        <v/>
      </c>
      <c r="BP13" s="76" t="n"/>
      <c r="BQ13" s="1736">
        <f>BQ15</f>
        <v/>
      </c>
      <c r="BR13" s="76" t="n"/>
      <c r="BS13" s="1736">
        <f>AU13+AW13+AY13+BA13+BC13+BE13+BG13+BI13+BK13+BM13+BO13+BQ13</f>
        <v/>
      </c>
      <c r="BT13" s="76" t="n"/>
    </row>
    <row r="14" ht="28.8" customHeight="1" s="21">
      <c r="A14" s="1954" t="n"/>
      <c r="B14" s="1337" t="inlineStr">
        <is>
          <t>轮渡旅客周转量(万人公里)</t>
        </is>
      </c>
      <c r="C14" s="1736">
        <f>C16</f>
        <v/>
      </c>
      <c r="D14" s="76">
        <f>C14/T14-1</f>
        <v/>
      </c>
      <c r="E14" s="1736">
        <f>E16</f>
        <v/>
      </c>
      <c r="F14" s="76">
        <f>E14/V14-1</f>
        <v/>
      </c>
      <c r="G14" s="1736" t="n">
        <v>152.18</v>
      </c>
      <c r="H14" s="76">
        <f>G14/X14-1</f>
        <v/>
      </c>
      <c r="I14" s="1736">
        <f>I16</f>
        <v/>
      </c>
      <c r="J14" s="76">
        <f>I14/Z14-1</f>
        <v/>
      </c>
      <c r="K14" s="1736">
        <f>K16</f>
      </c>
      <c r="L14" s="76">
        <f>K14/AB14-1</f>
      </c>
      <c r="M14" s="1736">
        <f>M16</f>
      </c>
      <c r="N14" s="76">
        <f>M14/AD14-1</f>
      </c>
      <c r="O14" s="1736" t="n">
        <v>156.57</v>
      </c>
      <c r="P14" s="76">
        <f>O14/AF14-1</f>
      </c>
      <c r="Q14" s="1736">
        <f>C14+E14+G14+I14+K14+M14+O14</f>
      </c>
      <c r="R14" s="76">
        <f>Q14/SUM(T14+V14+X14+Z14+AB14+AD14+AF14)-1</f>
      </c>
      <c r="S14" s="1337" t="n"/>
      <c r="T14" s="1736">
        <f>T16</f>
        <v/>
      </c>
      <c r="U14" s="76">
        <f>T14/AU14-1</f>
        <v/>
      </c>
      <c r="V14" s="1736">
        <f>V16</f>
        <v/>
      </c>
      <c r="W14" s="76">
        <f>V14/AW14-1</f>
        <v/>
      </c>
      <c r="X14" s="1736">
        <f>X16</f>
        <v/>
      </c>
      <c r="Y14" s="76">
        <f>X14/AY14-1</f>
        <v/>
      </c>
      <c r="Z14" s="1736">
        <f>Z16</f>
        <v/>
      </c>
      <c r="AA14" s="76">
        <f>Z14/BA14-1</f>
        <v/>
      </c>
      <c r="AB14" s="1736">
        <f>AB16</f>
        <v/>
      </c>
      <c r="AC14" s="76">
        <f>AB14/BC14-1</f>
        <v/>
      </c>
      <c r="AD14" s="1736">
        <f>AD16</f>
        <v/>
      </c>
      <c r="AE14" s="76">
        <f>AD14/BE14-1</f>
        <v/>
      </c>
      <c r="AF14" s="1736">
        <f>AF16</f>
        <v/>
      </c>
      <c r="AG14" s="76">
        <f>AF14/BG14-1</f>
        <v/>
      </c>
      <c r="AH14" s="1736">
        <f>AH16</f>
        <v/>
      </c>
      <c r="AI14" s="76">
        <f>AH14/BI14-1</f>
        <v/>
      </c>
      <c r="AJ14" s="1736">
        <f>AJ16</f>
        <v/>
      </c>
      <c r="AK14" s="76">
        <f>AJ14/BK14-1</f>
        <v/>
      </c>
      <c r="AL14" s="1736">
        <f>AL16</f>
        <v/>
      </c>
      <c r="AM14" s="76">
        <f>AL14/BM14-1</f>
        <v/>
      </c>
      <c r="AN14" s="1736">
        <f>AN16</f>
        <v/>
      </c>
      <c r="AO14" s="76">
        <f>AN14/BO14-1</f>
        <v/>
      </c>
      <c r="AP14" s="1736">
        <f>AP16</f>
        <v/>
      </c>
      <c r="AQ14" s="76">
        <f>AP14/BQ14-1</f>
        <v/>
      </c>
      <c r="AR14" s="1736">
        <f>+AD14+T14+V14+X14+Z14+AB14+AF14+AH14+AJ14+AL14+AN14+AP14</f>
        <v/>
      </c>
      <c r="AS14" s="76">
        <f>AR14/SUM(AU14,AW14,AY14,BA14,BC14,BE14,BG14,BI14,BK14,BM14,BO14,BQ14)-1</f>
        <v/>
      </c>
      <c r="AT14" s="1341" t="n"/>
      <c r="AU14" s="1736">
        <f>AU16</f>
        <v/>
      </c>
      <c r="AV14" s="76" t="n"/>
      <c r="AW14" s="1736">
        <f>AW16</f>
        <v/>
      </c>
      <c r="AX14" s="76" t="n"/>
      <c r="AY14" s="1736">
        <f>AY16</f>
        <v/>
      </c>
      <c r="AZ14" s="76" t="n"/>
      <c r="BA14" s="1736">
        <f>BA16</f>
        <v/>
      </c>
      <c r="BB14" s="76" t="n"/>
      <c r="BC14" s="1736">
        <f>BC16</f>
        <v/>
      </c>
      <c r="BD14" s="76" t="n"/>
      <c r="BE14" s="1736">
        <f>BE16</f>
        <v/>
      </c>
      <c r="BF14" s="76" t="n"/>
      <c r="BG14" s="1736">
        <f>BG16</f>
        <v/>
      </c>
      <c r="BH14" s="76" t="n"/>
      <c r="BI14" s="1736">
        <f>BI16</f>
        <v/>
      </c>
      <c r="BJ14" s="76" t="n"/>
      <c r="BK14" s="1736">
        <f>BK16</f>
        <v/>
      </c>
      <c r="BL14" s="76" t="n"/>
      <c r="BM14" s="1736">
        <f>BM16</f>
        <v/>
      </c>
      <c r="BN14" s="76" t="n"/>
      <c r="BO14" s="1736">
        <f>BO16</f>
        <v/>
      </c>
      <c r="BP14" s="76" t="n"/>
      <c r="BQ14" s="1736">
        <f>BQ16</f>
        <v/>
      </c>
      <c r="BR14" s="76" t="n"/>
      <c r="BS14" s="1736">
        <f>AU14+AW14+AY14+BA14+BC14+BE14+BG14+BI14+BK14+BM14+BO14+BQ14</f>
        <v/>
      </c>
      <c r="BT14" s="76" t="n"/>
    </row>
    <row r="15" ht="28.8" customFormat="1" customHeight="1" s="106">
      <c r="A15" s="1337" t="inlineStr">
        <is>
          <t>武汉</t>
        </is>
      </c>
      <c r="B15" s="1337" t="inlineStr">
        <is>
          <t>轮渡客运量（万人次）</t>
        </is>
      </c>
      <c r="C15" s="1942" t="n">
        <v>30.46</v>
      </c>
      <c r="D15" s="76">
        <f>C15/T15-1</f>
        <v/>
      </c>
      <c r="E15" s="111" t="inlineStr">
        <is>
          <t>67.00</t>
        </is>
      </c>
      <c r="F15" s="76">
        <f>E15/V15-1</f>
        <v/>
      </c>
      <c r="G15" s="1736" t="n">
        <v>44.76</v>
      </c>
      <c r="H15" s="76">
        <f>G15/X15-1</f>
        <v/>
      </c>
      <c r="I15" s="1942" t="n">
        <v>54.87</v>
      </c>
      <c r="J15" s="76">
        <f>I15/Z15-1</f>
        <v/>
      </c>
      <c r="K15" s="1942" t="n">
        <v>52.36</v>
      </c>
      <c r="L15" s="76">
        <f>K15/AB15-1</f>
      </c>
      <c r="M15" s="1942" t="n">
        <v>38.4</v>
      </c>
      <c r="N15" s="76">
        <f>M15/AD15-1</f>
      </c>
      <c r="O15" s="1942" t="n">
        <v>46.05</v>
      </c>
      <c r="P15" s="76">
        <f>O15/AF15-1</f>
      </c>
      <c r="Q15" s="1736">
        <f>C15+E15+G15+I15+K15+M15+O15</f>
      </c>
      <c r="R15" s="76">
        <f>Q15/SUM(T15+V15+X15+Z15+AB15+AD15+AF15)-1</f>
      </c>
      <c r="S15" s="1337" t="n"/>
      <c r="T15" s="1942" t="n">
        <v>49.7</v>
      </c>
      <c r="U15" s="76">
        <f>T15/AU15-1</f>
        <v/>
      </c>
      <c r="V15" s="1942" t="n">
        <v>51.57</v>
      </c>
      <c r="W15" s="76">
        <f>V15/AW15-1</f>
        <v/>
      </c>
      <c r="X15" s="1942" t="n">
        <v>56.71</v>
      </c>
      <c r="Y15" s="76">
        <f>X15/AY15-1</f>
        <v/>
      </c>
      <c r="Z15" s="1942" t="n">
        <v>56.28</v>
      </c>
      <c r="AA15" s="76">
        <f>Z15/BA15-1</f>
        <v/>
      </c>
      <c r="AB15" s="1942" t="n">
        <v>52.04</v>
      </c>
      <c r="AC15" s="76">
        <f>AB15/BC15-1</f>
        <v/>
      </c>
      <c r="AD15" s="1942" t="n">
        <v>36.19</v>
      </c>
      <c r="AE15" s="76">
        <f>AD15/BE15-1</f>
        <v/>
      </c>
      <c r="AF15" s="1942" t="n">
        <v>45.39</v>
      </c>
      <c r="AG15" s="76">
        <f>AF15/BG15-1</f>
        <v/>
      </c>
      <c r="AH15" s="1942" t="n">
        <v>55.55</v>
      </c>
      <c r="AI15" s="76">
        <f>AH15/BI15-1</f>
        <v/>
      </c>
      <c r="AJ15" s="1942" t="n">
        <v>32</v>
      </c>
      <c r="AK15" s="76">
        <f>AJ15/BK15-1</f>
        <v/>
      </c>
      <c r="AL15" s="1942" t="n">
        <v>57</v>
      </c>
      <c r="AM15" s="76">
        <f>AL15/BM15-1</f>
        <v/>
      </c>
      <c r="AN15" s="1942" t="n">
        <v>38.66</v>
      </c>
      <c r="AO15" s="76">
        <f>AN15/BO15-1</f>
        <v/>
      </c>
      <c r="AP15" s="1942" t="n">
        <v>26.5</v>
      </c>
      <c r="AQ15" s="76">
        <f>AP15/BQ15-1</f>
        <v/>
      </c>
      <c r="AR15" s="1736">
        <f>+AD15+T15+V15+X15+Z15+AB15+AF15+AH15+AJ15+AL15+AN15+AP15</f>
        <v/>
      </c>
      <c r="AS15" s="76">
        <f>AR15/SUM(AU15,AW15,AY15,BA15,BC15,BE15,BG15,BI15,BK15,BM15,BO15,BQ15)-1</f>
        <v/>
      </c>
      <c r="AT15" s="1731" t="n"/>
      <c r="AU15" s="1942" t="n">
        <v>45.98</v>
      </c>
      <c r="AV15" s="1731" t="n"/>
      <c r="AW15" s="1942" t="n">
        <v>58.27</v>
      </c>
      <c r="AX15" s="1731" t="n"/>
      <c r="AY15" s="1942" t="n">
        <v>55.29</v>
      </c>
      <c r="AZ15" s="1731" t="n"/>
      <c r="BA15" s="1942" t="n">
        <v>82.70999999999999</v>
      </c>
      <c r="BB15" s="1731" t="n"/>
      <c r="BC15" s="1942" t="n">
        <v>60.6</v>
      </c>
      <c r="BD15" s="1731" t="n"/>
      <c r="BE15" s="1731" t="n">
        <v>60.8</v>
      </c>
      <c r="BF15" s="1731" t="n"/>
      <c r="BG15" s="1731" t="n">
        <v>4.49</v>
      </c>
      <c r="BH15" s="1731" t="n"/>
      <c r="BI15" s="1731" t="n">
        <v>57.75</v>
      </c>
      <c r="BJ15" s="1731" t="n"/>
      <c r="BK15" s="1731" t="n">
        <v>43.37</v>
      </c>
      <c r="BL15" s="1731" t="n"/>
      <c r="BM15" s="1942" t="n">
        <v>56.19</v>
      </c>
      <c r="BN15" s="1731" t="n"/>
      <c r="BO15" s="1942" t="n">
        <v>45.15</v>
      </c>
      <c r="BP15" s="1731" t="n"/>
      <c r="BQ15" s="1942" t="n">
        <v>34.08</v>
      </c>
      <c r="BR15" s="1731" t="n"/>
      <c r="BS15" s="1736">
        <f>AU15+AW15+AY15+BA15+BC15+BE15+BG15+BI15+BK15+BM15+BO15+BQ15</f>
        <v/>
      </c>
      <c r="BT15" s="1731" t="n"/>
    </row>
    <row r="16" ht="28.8" customFormat="1" customHeight="1" s="106">
      <c r="A16" s="1954" t="n"/>
      <c r="B16" s="1337" t="inlineStr">
        <is>
          <t>轮渡旅客周转量(万人公里)</t>
        </is>
      </c>
      <c r="C16" s="1942" t="n">
        <v>103.56</v>
      </c>
      <c r="D16" s="76">
        <f>C16/T16-1</f>
        <v/>
      </c>
      <c r="E16" s="112" t="inlineStr">
        <is>
          <t>227.80</t>
        </is>
      </c>
      <c r="F16" s="76">
        <f>E16/V16-1</f>
        <v/>
      </c>
      <c r="G16" s="1736" t="n">
        <v>152.18</v>
      </c>
      <c r="H16" s="76">
        <f>G16/X16-1</f>
        <v/>
      </c>
      <c r="I16" s="1942" t="n">
        <v>186.56</v>
      </c>
      <c r="J16" s="76">
        <f>I16/Z16-1</f>
        <v/>
      </c>
      <c r="K16" s="1942" t="n">
        <v>178.02</v>
      </c>
      <c r="L16" s="76">
        <f>K16/AB16-1</f>
      </c>
      <c r="M16" s="1942" t="n">
        <v>130.56</v>
      </c>
      <c r="N16" s="76">
        <f>M16/AD16-1</f>
      </c>
      <c r="O16" s="1942" t="n">
        <v>156.57</v>
      </c>
      <c r="P16" s="76">
        <f>O16/AF16-1</f>
      </c>
      <c r="Q16" s="1736">
        <f>C16+E16+G16+I16+K16+M16+O16</f>
      </c>
      <c r="R16" s="76">
        <f>Q16/SUM(T16+V16+X16+Z16+AB16+AD16+AF16)-1</f>
      </c>
      <c r="S16" s="1337" t="n"/>
      <c r="T16" s="1942" t="n">
        <v>168.98</v>
      </c>
      <c r="U16" s="76">
        <f>T16/AU16-1</f>
        <v/>
      </c>
      <c r="V16" s="1942" t="n">
        <v>175.34</v>
      </c>
      <c r="W16" s="76">
        <f>V16/AW16-1</f>
        <v/>
      </c>
      <c r="X16" s="1942" t="n">
        <v>192.81</v>
      </c>
      <c r="Y16" s="76">
        <f>X16/AY16-1</f>
        <v/>
      </c>
      <c r="Z16" s="1942" t="n">
        <v>191.35</v>
      </c>
      <c r="AA16" s="76">
        <f>Z16/BA16-1</f>
        <v/>
      </c>
      <c r="AB16" s="1942" t="n">
        <v>176.94</v>
      </c>
      <c r="AC16" s="76">
        <f>AB16/BC16-1</f>
        <v/>
      </c>
      <c r="AD16" s="1942" t="n">
        <v>123.05</v>
      </c>
      <c r="AE16" s="76">
        <f>AD16/BE16-1</f>
        <v/>
      </c>
      <c r="AF16" s="1942" t="n">
        <v>154.33</v>
      </c>
      <c r="AG16" s="76">
        <f>AF16/BG16-1</f>
        <v/>
      </c>
      <c r="AH16" s="1942" t="n">
        <v>188.87</v>
      </c>
      <c r="AI16" s="76">
        <f>AH16/BI16-1</f>
        <v/>
      </c>
      <c r="AJ16" s="1942" t="n">
        <v>108.8</v>
      </c>
      <c r="AK16" s="76">
        <f>AJ16/BK16-1</f>
        <v/>
      </c>
      <c r="AL16" s="1942" t="n">
        <v>193.8</v>
      </c>
      <c r="AM16" s="76">
        <f>AL16/BM16-1</f>
        <v/>
      </c>
      <c r="AN16" s="1942" t="n">
        <v>131.44</v>
      </c>
      <c r="AO16" s="76">
        <f>AN16/BO16-1</f>
        <v/>
      </c>
      <c r="AP16" s="1942" t="n">
        <v>90.09999999999999</v>
      </c>
      <c r="AQ16" s="76">
        <f>AP16/BQ16-1</f>
        <v/>
      </c>
      <c r="AR16" s="1736">
        <f>+AD16+T16+V16+X16+Z16+AB16+AF16+AH16+AJ16+AL16+AN16+AP16</f>
        <v/>
      </c>
      <c r="AS16" s="76">
        <f>AR16/SUM(AU16,AW16,AY16,BA16,BC16,BE16,BG16,BI16,BK16,BM16,BO16,BQ16)-1</f>
        <v/>
      </c>
      <c r="AT16" s="1731" t="n"/>
      <c r="AU16" s="1942" t="n">
        <v>156.33</v>
      </c>
      <c r="AV16" s="1731" t="n"/>
      <c r="AW16" s="1942" t="n">
        <v>198.12</v>
      </c>
      <c r="AX16" s="1731" t="n"/>
      <c r="AY16" s="1942" t="n">
        <v>187.99</v>
      </c>
      <c r="AZ16" s="1731" t="n"/>
      <c r="BA16" s="1942" t="n">
        <v>281.21</v>
      </c>
      <c r="BB16" s="1731" t="n"/>
      <c r="BC16" s="1942" t="n">
        <v>206.04</v>
      </c>
      <c r="BD16" s="1731" t="n"/>
      <c r="BE16" s="1942" t="n">
        <v>206.72</v>
      </c>
      <c r="BF16" s="1731" t="n"/>
      <c r="BG16" s="1942" t="n">
        <v>15.27</v>
      </c>
      <c r="BH16" s="1731" t="n"/>
      <c r="BI16" s="1942" t="n">
        <v>196.35</v>
      </c>
      <c r="BJ16" s="1731" t="n"/>
      <c r="BK16" s="1942" t="n">
        <v>147.46</v>
      </c>
      <c r="BL16" s="1731" t="n"/>
      <c r="BM16" s="1942" t="n">
        <v>191.05</v>
      </c>
      <c r="BN16" s="1731" t="n"/>
      <c r="BO16" s="1942" t="n">
        <v>153.51</v>
      </c>
      <c r="BP16" s="1731" t="n"/>
      <c r="BQ16" s="1942" t="n">
        <v>115.87</v>
      </c>
      <c r="BR16" s="1731" t="n"/>
      <c r="BS16" s="1736">
        <f>AU16+AW16+AY16+BA16+BC16+BE16+BG16+BI16+BK16+BM16+BO16+BQ16</f>
        <v/>
      </c>
      <c r="BT16" s="1731" t="n"/>
    </row>
    <row r="17"/>
    <row r="18"/>
    <row r="19"/>
    <row r="20"/>
    <row r="21"/>
    <row r="22">
      <c r="AK22" s="8" t="n"/>
      <c r="AL22" s="1951" t="n"/>
    </row>
    <row r="23">
      <c r="AK23" s="8" t="n"/>
    </row>
  </sheetData>
  <autoFilter ref="A1:AS23"/>
  <mergeCells count="149">
    <mergeCell ref="AL11:AL12"/>
    <mergeCell ref="U2:U3"/>
    <mergeCell ref="H11:H12"/>
    <mergeCell ref="J11:J12"/>
    <mergeCell ref="BL11:BL12"/>
    <mergeCell ref="AV11:AV12"/>
    <mergeCell ref="A2:A3"/>
    <mergeCell ref="BJ11:BJ12"/>
    <mergeCell ref="C2:C3"/>
    <mergeCell ref="BT2:BT3"/>
    <mergeCell ref="E2:E3"/>
    <mergeCell ref="BE2:BE3"/>
    <mergeCell ref="W2:W3"/>
    <mergeCell ref="BG2:BG3"/>
    <mergeCell ref="W11:W12"/>
    <mergeCell ref="T11:T12"/>
    <mergeCell ref="BQ2:BQ3"/>
    <mergeCell ref="BS2:BS3"/>
    <mergeCell ref="AF11:AF12"/>
    <mergeCell ref="Q11:Q12"/>
    <mergeCell ref="AA2:AA3"/>
    <mergeCell ref="AC2:AC3"/>
    <mergeCell ref="AC11:AC12"/>
    <mergeCell ref="AM2:AM3"/>
    <mergeCell ref="AE11:AE12"/>
    <mergeCell ref="AO2:AO3"/>
    <mergeCell ref="AW11:AW12"/>
    <mergeCell ref="AQ11:AQ12"/>
    <mergeCell ref="V2:V3"/>
    <mergeCell ref="X2:X3"/>
    <mergeCell ref="BD2:BD3"/>
    <mergeCell ref="BA11:BA12"/>
    <mergeCell ref="B11:B12"/>
    <mergeCell ref="D11:D12"/>
    <mergeCell ref="AV2:AV3"/>
    <mergeCell ref="N2:N3"/>
    <mergeCell ref="BM11:BM12"/>
    <mergeCell ref="AX2:AX3"/>
    <mergeCell ref="P2:P3"/>
    <mergeCell ref="BO11:BO12"/>
    <mergeCell ref="AX11:AX12"/>
    <mergeCell ref="P11:P12"/>
    <mergeCell ref="BH2:BH3"/>
    <mergeCell ref="H2:H3"/>
    <mergeCell ref="F2:F3"/>
    <mergeCell ref="BJ2:BJ3"/>
    <mergeCell ref="AK11:AK12"/>
    <mergeCell ref="V11:V12"/>
    <mergeCell ref="AF2:AF3"/>
    <mergeCell ref="K2:K3"/>
    <mergeCell ref="AH2:AH3"/>
    <mergeCell ref="AH11:AH12"/>
    <mergeCell ref="A8:A9"/>
    <mergeCell ref="O2:O3"/>
    <mergeCell ref="Q2:Q3"/>
    <mergeCell ref="AI2:AI3"/>
    <mergeCell ref="F11:F12"/>
    <mergeCell ref="AZ11:AZ12"/>
    <mergeCell ref="AK2:AK3"/>
    <mergeCell ref="A10:AS10"/>
    <mergeCell ref="AU2:AU3"/>
    <mergeCell ref="AW2:AW3"/>
    <mergeCell ref="AR11:AR12"/>
    <mergeCell ref="AT11:AT12"/>
    <mergeCell ref="BN11:BN12"/>
    <mergeCell ref="BF11:BF12"/>
    <mergeCell ref="G11:G12"/>
    <mergeCell ref="I11:I12"/>
    <mergeCell ref="BA2:BA3"/>
    <mergeCell ref="A11:A12"/>
    <mergeCell ref="BC2:BC3"/>
    <mergeCell ref="BC11:BC12"/>
    <mergeCell ref="U11:U12"/>
    <mergeCell ref="BM2:BM3"/>
    <mergeCell ref="BO2:BO3"/>
    <mergeCell ref="M11:M12"/>
    <mergeCell ref="BI11:BI12"/>
    <mergeCell ref="B2:B3"/>
    <mergeCell ref="A6:A7"/>
    <mergeCell ref="D2:D3"/>
    <mergeCell ref="Y11:Y12"/>
    <mergeCell ref="BP2:BP3"/>
    <mergeCell ref="K11:K12"/>
    <mergeCell ref="Z2:Z3"/>
    <mergeCell ref="AB2:AB3"/>
    <mergeCell ref="AD2:AD3"/>
    <mergeCell ref="AB11:AB12"/>
    <mergeCell ref="T2:T3"/>
    <mergeCell ref="AD11:AD12"/>
    <mergeCell ref="AN2:AN3"/>
    <mergeCell ref="AP2:AP3"/>
    <mergeCell ref="AN11:AN12"/>
    <mergeCell ref="AP11:AP12"/>
    <mergeCell ref="A4:A5"/>
    <mergeCell ref="A13:A14"/>
    <mergeCell ref="O11:O12"/>
    <mergeCell ref="AY11:AY12"/>
    <mergeCell ref="BQ11:BQ12"/>
    <mergeCell ref="AR2:AR3"/>
    <mergeCell ref="BS11:BS12"/>
    <mergeCell ref="AT2:AT3"/>
    <mergeCell ref="BK11:BK12"/>
    <mergeCell ref="L11:L12"/>
    <mergeCell ref="N11:N12"/>
    <mergeCell ref="BF2:BF3"/>
    <mergeCell ref="BP11:BP12"/>
    <mergeCell ref="BH11:BH12"/>
    <mergeCell ref="R11:R12"/>
    <mergeCell ref="G2:G3"/>
    <mergeCell ref="I2:I3"/>
    <mergeCell ref="BI2:BI3"/>
    <mergeCell ref="A1:AS1"/>
    <mergeCell ref="BR11:BR12"/>
    <mergeCell ref="AJ11:AJ12"/>
    <mergeCell ref="BT11:BT12"/>
    <mergeCell ref="M2:M3"/>
    <mergeCell ref="AE2:AE3"/>
    <mergeCell ref="AG2:AG3"/>
    <mergeCell ref="Y2:Y3"/>
    <mergeCell ref="AG11:AG12"/>
    <mergeCell ref="AQ2:AQ3"/>
    <mergeCell ref="AI11:AI12"/>
    <mergeCell ref="AS2:AS3"/>
    <mergeCell ref="AS11:AS12"/>
    <mergeCell ref="AU11:AU12"/>
    <mergeCell ref="C11:C12"/>
    <mergeCell ref="BD11:BD12"/>
    <mergeCell ref="AM11:AM12"/>
    <mergeCell ref="E11:E12"/>
    <mergeCell ref="AJ2:AJ3"/>
    <mergeCell ref="AY2:AY3"/>
    <mergeCell ref="BG11:BG12"/>
    <mergeCell ref="BK2:BK3"/>
    <mergeCell ref="BE11:BE12"/>
    <mergeCell ref="AZ2:AZ3"/>
    <mergeCell ref="R2:R3"/>
    <mergeCell ref="BB2:BB3"/>
    <mergeCell ref="J2:J3"/>
    <mergeCell ref="L2:L3"/>
    <mergeCell ref="BB11:BB12"/>
    <mergeCell ref="BL2:BL3"/>
    <mergeCell ref="BN2:BN3"/>
    <mergeCell ref="AA11:AA12"/>
    <mergeCell ref="A15:A16"/>
    <mergeCell ref="AO11:AO12"/>
    <mergeCell ref="X11:X12"/>
    <mergeCell ref="Z11:Z12"/>
    <mergeCell ref="BR2:BR3"/>
    <mergeCell ref="AL2:AL3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I188"/>
  <sheetViews>
    <sheetView workbookViewId="0">
      <pane xSplit="2" ySplit="4" topLeftCell="C137" activePane="bottomRight" state="frozen"/>
      <selection pane="topRight" activeCell="A1" sqref="A1"/>
      <selection pane="bottomLeft" activeCell="A1" sqref="A1"/>
      <selection pane="bottomRight" activeCell="S31" sqref="S31"/>
    </sheetView>
  </sheetViews>
  <sheetFormatPr baseColWidth="8" defaultColWidth="9" defaultRowHeight="14.4"/>
  <cols>
    <col min="1" max="1" customWidth="true" style="22" width="7.44140625"/>
    <col min="2" max="2" customWidth="true" style="24" width="40.0"/>
    <col min="3" max="3" customWidth="true" style="21" width="11.0"/>
    <col min="4" max="4" customWidth="true" style="21" width="14.0"/>
    <col min="5" max="5" customWidth="true" style="21" width="11.0"/>
    <col min="6" max="6" customWidth="true" style="21" width="14.0"/>
    <col min="7" max="7" customWidth="true" style="21" width="11.0"/>
    <col min="8" max="8" customWidth="true" style="21" width="14.0"/>
    <col min="9" max="9" customWidth="true" style="21" width="11.0"/>
    <col min="10" max="10" customWidth="true" style="21" width="14.0"/>
    <col min="11" max="11" customWidth="true" style="21" width="11.77734375"/>
    <col min="12" max="12" customWidth="true" style="21" width="8.88671875"/>
    <col min="13" max="13" customWidth="true" style="21" width="11.77734375"/>
    <col min="14" max="14" customWidth="true" style="21" width="8.88671875"/>
    <col min="15" max="15" customWidth="true" style="21" width="11.77734375"/>
    <col min="16" max="16" customWidth="true" style="21" width="8.88671875"/>
    <col min="17" max="17" customWidth="true" style="100" width="42.0"/>
    <col min="18" max="18" customWidth="true" style="100" width="34.0"/>
    <col min="19" max="19" customWidth="true" style="21" width="22.0"/>
    <col min="20" max="20" customWidth="true" style="21" width="11.0"/>
    <col min="21" max="21" customWidth="true" style="21" width="15.0"/>
    <col min="22" max="22" customWidth="true" style="21" width="11.0"/>
    <col min="23" max="23" customWidth="true" style="21" width="15.0"/>
    <col min="24" max="24" customWidth="true" style="21" width="11.0"/>
    <col min="25" max="25" customWidth="true" style="21" width="15.0"/>
    <col min="26" max="26" customWidth="true" style="21" width="11.0"/>
    <col min="27" max="27" customWidth="true" style="21" width="15.0"/>
    <col min="28" max="28" customWidth="true" style="21" width="11.0"/>
    <col min="29" max="29" customWidth="true" style="21" width="16.0"/>
    <col min="30" max="30" customWidth="true" style="21" width="11.0"/>
    <col min="31" max="31" customWidth="true" style="21" width="16.0"/>
    <col min="32" max="32" customWidth="true" style="21" width="11.0"/>
    <col min="33" max="33" customWidth="true" style="21" width="16.0"/>
    <col min="34" max="34" customWidth="true" style="21" width="11.0"/>
    <col min="35" max="35" customWidth="true" style="21" width="16.0"/>
    <col min="36" max="36" customWidth="true" style="21" width="11.0"/>
    <col min="37" max="37" customWidth="true" style="21" width="16.0"/>
    <col min="38" max="38" customWidth="true" style="21" width="11.0"/>
    <col min="39" max="39" customWidth="true" style="21" width="16.0"/>
    <col min="40" max="40" customWidth="true" style="21" width="11.0"/>
    <col min="41" max="41" customWidth="true" style="21" width="16.0"/>
    <col min="42" max="42" customWidth="true" style="21" width="11.0"/>
    <col min="43" max="43" customWidth="true" style="21" width="16.0"/>
    <col min="44" max="44" customWidth="true" style="21" width="42.0"/>
    <col min="45" max="45" customWidth="true" style="21" width="42.0"/>
    <col min="46" max="46" customWidth="true" style="21" width="6.77734375"/>
    <col min="47" max="47" customWidth="true" style="21" width="42.0"/>
    <col min="48" max="48" customWidth="true" style="21" width="11.0"/>
    <col min="49" max="49" customWidth="true" hidden="true" style="21" width="10.77734375"/>
    <col min="50" max="50" customWidth="true" style="21" width="11.0"/>
    <col min="51" max="51" customWidth="true" hidden="true" style="21" width="8.88671875"/>
    <col min="52" max="52" customWidth="true" style="21" width="11.0"/>
    <col min="53" max="53" customWidth="true" hidden="true" style="21" width="10.0"/>
    <col min="54" max="54" customWidth="true" style="21" width="11.0"/>
    <col min="55" max="55" customWidth="true" hidden="true" style="21" width="9.88671875"/>
    <col min="56" max="56" customWidth="true" style="21" width="11.0"/>
    <col min="57" max="57" customWidth="true" hidden="true" style="21" width="10.77734375"/>
    <col min="58" max="58" customWidth="true" style="21" width="11.0"/>
    <col min="59" max="59" customWidth="true" hidden="true" style="21" width="13.109375"/>
    <col min="60" max="60" customWidth="true" style="21" width="11.0"/>
    <col min="61" max="61" customWidth="true" hidden="true" style="21" width="13.109375"/>
    <col min="62" max="62" customWidth="true" style="21" width="11.0"/>
    <col min="63" max="63" customWidth="true" style="21" width="16.0"/>
    <col min="64" max="64" customWidth="true" style="21" width="11.0"/>
    <col min="65" max="65" customWidth="true" style="21" width="16.0"/>
    <col min="66" max="66" customWidth="true" style="21" width="11.0"/>
    <col min="67" max="67" customWidth="true" style="21" width="16.0"/>
    <col min="68" max="68" customWidth="true" style="21" width="11.0"/>
    <col min="69" max="69" customWidth="true" style="21" width="16.0"/>
    <col min="70" max="70" customWidth="true" style="21" width="11.0"/>
    <col min="71" max="71" customWidth="true" style="21" width="16.0"/>
    <col min="72" max="72" customWidth="true" style="21" width="42.0"/>
    <col min="73" max="73" customWidth="true" style="21" width="16.0"/>
    <col min="74" max="74" customWidth="true" style="21" width="16.0"/>
    <col min="75" max="75" customWidth="true" style="21" width="11.0"/>
    <col min="76" max="76" customWidth="true" style="21" width="11.0"/>
    <col min="77" max="77" customWidth="true" style="21" width="11.0"/>
    <col min="78" max="78" customWidth="true" style="21" width="11.0"/>
    <col min="79" max="79" customWidth="true" style="21" width="11.0"/>
    <col min="80" max="80" customWidth="true" style="21" width="11.0"/>
    <col min="81" max="81" customWidth="true" style="21" width="11.0"/>
    <col min="82" max="82" customWidth="true" style="21" width="11.0"/>
    <col min="83" max="83" customWidth="true" style="21" width="11.0"/>
    <col min="84" max="84" customWidth="true" style="21" width="11.0"/>
    <col min="85" max="85" customWidth="true" style="21" width="11.0"/>
    <col min="86" max="86" customWidth="true" style="21" width="11.0"/>
    <col min="87" max="87" customWidth="true" style="21" width="42.0"/>
    <col min="88" max="16384" customWidth="true" style="21" width="9.0"/>
  </cols>
  <sheetData>
    <row r="1" ht="50.55" customHeight="1" s="21">
      <c r="A1" s="886" t="inlineStr">
        <is>
          <t>中口径客运量</t>
        </is>
      </c>
      <c r="D1" s="2029" t="n"/>
      <c r="F1" s="2029" t="n"/>
      <c r="H1" s="2029" t="n"/>
      <c r="J1" s="2029" t="n"/>
      <c r="L1" s="1952" t="n"/>
      <c r="N1" s="1952" t="n"/>
      <c r="P1" s="1952" t="n"/>
      <c r="Q1" s="1952">
        <f>Q5-(网约车!Q5-网约车!Q7)-(出租!Q5-出租!Q7)-(公交!Q5-公交!Q7)-班线包车!Q4</f>
        <v/>
      </c>
      <c r="R1" s="2088" t="n"/>
      <c r="S1" s="1952" t="n"/>
      <c r="U1" s="2029" t="n"/>
      <c r="W1" s="2029" t="n"/>
      <c r="Y1" s="2029" t="n"/>
      <c r="AA1" s="2029" t="n"/>
      <c r="AC1" s="2029" t="n"/>
      <c r="AE1" s="2029" t="n"/>
      <c r="AG1" s="2029" t="n"/>
      <c r="AI1" s="2029" t="n"/>
      <c r="AK1" s="2029" t="n"/>
      <c r="AM1" s="2029" t="n"/>
      <c r="AO1" s="2029" t="n"/>
      <c r="AQ1" s="2029" t="n"/>
      <c r="AR1" s="1952">
        <f>AR5-(网约车!AR5-网约车!AR7)-(出租!AR5-出租!AR7)-(公交!AR5-公交!AR7)-班线包车!AR4</f>
        <v/>
      </c>
      <c r="AS1" s="2029" t="n"/>
      <c r="AT1" s="1952" t="n"/>
      <c r="AU1" s="1952" t="n"/>
      <c r="AW1" s="2029" t="n"/>
      <c r="AY1" s="2029" t="n"/>
      <c r="BA1" s="2029" t="n"/>
      <c r="BC1" s="2029" t="n"/>
      <c r="BE1" s="2029" t="n"/>
      <c r="BG1" s="2029" t="n"/>
      <c r="BI1" s="2029" t="n"/>
      <c r="BK1" s="2029" t="n"/>
      <c r="BM1" s="2029" t="n"/>
      <c r="BN1" s="1952" t="n"/>
      <c r="BO1" s="2029" t="n"/>
      <c r="BZ1" s="1952" t="n"/>
    </row>
    <row r="2" ht="40.5" customHeight="1" s="21">
      <c r="A2" s="887" t="inlineStr">
        <is>
          <t>注：中口径客运量由公路班线、城际城乡公交、城际城乡出租、城际城乡网约车客运量四部分构成</t>
        </is>
      </c>
      <c r="B2" s="2035" t="n"/>
      <c r="Q2" s="1952">
        <f>Q99-网约车!Q6+网约车!Q8-出租!Q6+出租!Q8-公交!Q6+公交!Q8-班线包车!Q5</f>
        <v/>
      </c>
      <c r="S2" s="1952" t="n"/>
      <c r="AR2" s="1952">
        <f>AR99-网约车!AR6+网约车!AR8-出租!AR6+出租!AR8-公交!AR6+公交!AR8-班线包车!AR5</f>
        <v/>
      </c>
      <c r="AS2" s="2029" t="n"/>
      <c r="AT2" s="1952" t="n"/>
      <c r="AU2" s="1952" t="n"/>
      <c r="BN2" s="1952" t="n"/>
      <c r="BO2" s="2029" t="n"/>
      <c r="BZ2" s="1952" t="n"/>
    </row>
    <row r="3" ht="28.05" customHeight="1" s="21">
      <c r="A3" s="1343" t="inlineStr">
        <is>
          <t>地区 名称</t>
        </is>
      </c>
      <c r="B3" s="1344" t="inlineStr">
        <is>
          <t>指标</t>
        </is>
      </c>
      <c r="C3" s="897" t="inlineStr">
        <is>
          <t>2026年1月</t>
        </is>
      </c>
      <c r="D3" s="1345" t="inlineStr">
        <is>
          <t>1月同比</t>
        </is>
      </c>
      <c r="E3" s="897" t="inlineStr">
        <is>
          <t>2026年2月</t>
        </is>
      </c>
      <c r="F3" s="1345" t="inlineStr">
        <is>
          <t>2月同比</t>
        </is>
      </c>
      <c r="G3" s="897" t="inlineStr">
        <is>
          <t>2026年3月</t>
        </is>
      </c>
      <c r="H3" s="1345" t="inlineStr">
        <is>
          <t>3月同比</t>
        </is>
      </c>
      <c r="I3" s="897" t="inlineStr">
        <is>
          <t>2026年4月</t>
        </is>
      </c>
      <c r="J3" s="1345" t="inlineStr">
        <is>
          <t>4月同比</t>
        </is>
      </c>
      <c r="K3" s="897" t="s">
        <v>3</v>
      </c>
      <c r="L3" s="1345" t="s">
        <v>6</v>
      </c>
      <c r="M3" s="897" t="s">
        <v>4</v>
      </c>
      <c r="N3" s="1345" t="s">
        <v>7</v>
      </c>
      <c r="O3" s="897" t="s">
        <v>5</v>
      </c>
      <c r="P3" s="1345" t="s">
        <v>8</v>
      </c>
      <c r="Q3" s="902" t="inlineStr">
        <is>
          <t>累计</t>
        </is>
      </c>
      <c r="R3" s="1346" t="inlineStr">
        <is>
          <t>累计同比</t>
        </is>
      </c>
      <c r="S3" s="1345" t="n"/>
      <c r="T3" s="897" t="inlineStr">
        <is>
          <t>2025年1月</t>
        </is>
      </c>
      <c r="U3" s="1345" t="inlineStr">
        <is>
          <t>同比</t>
        </is>
      </c>
      <c r="V3" s="897" t="inlineStr">
        <is>
          <t>2025年2月</t>
        </is>
      </c>
      <c r="W3" s="1345" t="inlineStr">
        <is>
          <t>同比</t>
        </is>
      </c>
      <c r="X3" s="897" t="inlineStr">
        <is>
          <t>2025年3月</t>
        </is>
      </c>
      <c r="Y3" s="1345" t="inlineStr">
        <is>
          <t>同比</t>
        </is>
      </c>
      <c r="Z3" s="897" t="inlineStr">
        <is>
          <t>2025年4月</t>
        </is>
      </c>
      <c r="AA3" s="1345" t="inlineStr">
        <is>
          <t>同比</t>
        </is>
      </c>
      <c r="AB3" s="897" t="inlineStr">
        <is>
          <t>2025年5月</t>
        </is>
      </c>
      <c r="AC3" s="1345" t="inlineStr">
        <is>
          <t>同比</t>
        </is>
      </c>
      <c r="AD3" s="897" t="inlineStr">
        <is>
          <t>2025年6月</t>
        </is>
      </c>
      <c r="AE3" s="1345" t="inlineStr">
        <is>
          <t>同比</t>
        </is>
      </c>
      <c r="AF3" s="897" t="inlineStr">
        <is>
          <t>2025年7月</t>
        </is>
      </c>
      <c r="AG3" s="1345" t="inlineStr">
        <is>
          <t>同比</t>
        </is>
      </c>
      <c r="AH3" s="897" t="inlineStr">
        <is>
          <t>2025年8月</t>
        </is>
      </c>
      <c r="AI3" s="1345" t="inlineStr">
        <is>
          <t>同比</t>
        </is>
      </c>
      <c r="AJ3" s="897" t="inlineStr">
        <is>
          <t>2025年9月</t>
        </is>
      </c>
      <c r="AK3" s="1345" t="inlineStr">
        <is>
          <t>同比</t>
        </is>
      </c>
      <c r="AL3" s="897" t="inlineStr">
        <is>
          <t>2025年10月</t>
        </is>
      </c>
      <c r="AM3" s="1345" t="inlineStr">
        <is>
          <t>同比</t>
        </is>
      </c>
      <c r="AN3" s="897" t="inlineStr">
        <is>
          <t>2025年11月</t>
        </is>
      </c>
      <c r="AO3" s="1345" t="inlineStr">
        <is>
          <t>同比</t>
        </is>
      </c>
      <c r="AP3" s="897" t="inlineStr">
        <is>
          <t>2025年12月</t>
        </is>
      </c>
      <c r="AQ3" s="1345" t="inlineStr">
        <is>
          <t>同比</t>
        </is>
      </c>
      <c r="AR3" s="1345" t="inlineStr">
        <is>
          <t>2025年累计</t>
        </is>
      </c>
      <c r="AS3" s="1345" t="inlineStr">
        <is>
          <t>累计同比</t>
        </is>
      </c>
      <c r="AT3" s="1345" t="n"/>
      <c r="AU3" s="1345" t="n"/>
      <c r="AV3" s="897" t="inlineStr">
        <is>
          <t>2024年1月</t>
        </is>
      </c>
      <c r="AW3" s="1345" t="inlineStr">
        <is>
          <t>1月与去年同比</t>
        </is>
      </c>
      <c r="AX3" s="897" t="inlineStr">
        <is>
          <t>2024年2月</t>
        </is>
      </c>
      <c r="AY3" s="1345" t="inlineStr">
        <is>
          <t>2月与去年同比</t>
        </is>
      </c>
      <c r="AZ3" s="897" t="inlineStr">
        <is>
          <t>2024年3月</t>
        </is>
      </c>
      <c r="BA3" s="1345" t="inlineStr">
        <is>
          <t>3月与去年同比</t>
        </is>
      </c>
      <c r="BB3" s="897" t="inlineStr">
        <is>
          <t>2024年4月</t>
        </is>
      </c>
      <c r="BC3" s="1345" t="inlineStr">
        <is>
          <t>4月与去年同比</t>
        </is>
      </c>
      <c r="BD3" s="897" t="inlineStr">
        <is>
          <t>2024年5月</t>
        </is>
      </c>
      <c r="BE3" s="1345" t="inlineStr">
        <is>
          <t>5月与去年同比</t>
        </is>
      </c>
      <c r="BF3" s="897" t="inlineStr">
        <is>
          <t>2024年6月</t>
        </is>
      </c>
      <c r="BG3" s="1345" t="inlineStr">
        <is>
          <t>6月与去年同比</t>
        </is>
      </c>
      <c r="BH3" s="897" t="inlineStr">
        <is>
          <t>2024年7月</t>
        </is>
      </c>
      <c r="BI3" s="1345" t="inlineStr">
        <is>
          <t>7月与去年同比</t>
        </is>
      </c>
      <c r="BJ3" s="897" t="inlineStr">
        <is>
          <t>2024年8月</t>
        </is>
      </c>
      <c r="BK3" s="1345" t="inlineStr">
        <is>
          <t>8月与去年同比</t>
        </is>
      </c>
      <c r="BL3" s="897" t="inlineStr">
        <is>
          <t>2024年9月</t>
        </is>
      </c>
      <c r="BM3" s="1345" t="inlineStr">
        <is>
          <t>9月与去年同比</t>
        </is>
      </c>
      <c r="BN3" s="897" t="inlineStr">
        <is>
          <t>2024年10月</t>
        </is>
      </c>
      <c r="BO3" s="1345" t="inlineStr">
        <is>
          <t>10月与去年同比</t>
        </is>
      </c>
      <c r="BP3" s="897" t="inlineStr">
        <is>
          <t>2024年11月</t>
        </is>
      </c>
      <c r="BQ3" s="1345" t="inlineStr">
        <is>
          <t>11月与去年同比</t>
        </is>
      </c>
      <c r="BR3" s="897" t="inlineStr">
        <is>
          <t>2024年12月</t>
        </is>
      </c>
      <c r="BS3" s="1345" t="inlineStr">
        <is>
          <t>12月与去年同比</t>
        </is>
      </c>
      <c r="BT3" s="1345" t="inlineStr">
        <is>
          <t>累计</t>
        </is>
      </c>
      <c r="BU3" s="1345" t="inlineStr">
        <is>
          <t>累计同比</t>
        </is>
      </c>
      <c r="BV3" s="1347" t="n"/>
      <c r="BW3" s="897" t="inlineStr">
        <is>
          <t>2023年1月</t>
        </is>
      </c>
      <c r="BX3" s="897" t="inlineStr">
        <is>
          <t>2023年2月</t>
        </is>
      </c>
      <c r="BY3" s="897" t="inlineStr">
        <is>
          <t>2023年3月</t>
        </is>
      </c>
      <c r="BZ3" s="897" t="inlineStr">
        <is>
          <t>2023年4月</t>
        </is>
      </c>
      <c r="CA3" s="897" t="inlineStr">
        <is>
          <t>2023年5月</t>
        </is>
      </c>
      <c r="CB3" s="897" t="inlineStr">
        <is>
          <t>2023年6月</t>
        </is>
      </c>
      <c r="CC3" s="897" t="inlineStr">
        <is>
          <t>2023年7月</t>
        </is>
      </c>
      <c r="CD3" s="897" t="inlineStr">
        <is>
          <t>2023年8月</t>
        </is>
      </c>
      <c r="CE3" s="897" t="inlineStr">
        <is>
          <t>2023年9月</t>
        </is>
      </c>
      <c r="CF3" s="897" t="inlineStr">
        <is>
          <t>2023年10月</t>
        </is>
      </c>
      <c r="CG3" s="897" t="inlineStr">
        <is>
          <t>2023年11月</t>
        </is>
      </c>
      <c r="CH3" s="897" t="inlineStr">
        <is>
          <t>2023年12月</t>
        </is>
      </c>
      <c r="CI3" s="1345" t="inlineStr">
        <is>
          <t>累计</t>
        </is>
      </c>
    </row>
    <row r="4" ht="35.25" customHeight="1" s="21">
      <c r="A4" s="2079" t="n"/>
      <c r="B4" s="1978" t="n"/>
      <c r="C4" s="1954" t="n"/>
      <c r="D4" s="2080" t="n"/>
      <c r="E4" s="1954" t="n"/>
      <c r="F4" s="2080" t="n"/>
      <c r="G4" s="1954" t="n"/>
      <c r="H4" s="2080" t="n"/>
      <c r="I4" s="1954" t="n"/>
      <c r="J4" s="2080" t="n"/>
      <c r="K4" s="1954" t="n"/>
      <c r="L4" s="2003" t="n"/>
      <c r="M4" s="1954" t="n"/>
      <c r="N4" s="2003" t="n"/>
      <c r="O4" s="1954" t="n"/>
      <c r="P4" s="2003" t="n"/>
      <c r="Q4" s="1954" t="n"/>
      <c r="R4" s="2080" t="n"/>
      <c r="S4" s="1348" t="n"/>
      <c r="T4" s="1954" t="n"/>
      <c r="U4" s="2080" t="n"/>
      <c r="V4" s="1954" t="n"/>
      <c r="W4" s="2080" t="n"/>
      <c r="X4" s="1954" t="n"/>
      <c r="Y4" s="2080" t="n"/>
      <c r="Z4" s="1954" t="n"/>
      <c r="AA4" s="2080" t="n"/>
      <c r="AB4" s="1954" t="n"/>
      <c r="AC4" s="2080" t="n"/>
      <c r="AD4" s="1954" t="n"/>
      <c r="AE4" s="2080" t="n"/>
      <c r="AF4" s="1954" t="n"/>
      <c r="AG4" s="2080" t="n"/>
      <c r="AH4" s="1954" t="n"/>
      <c r="AI4" s="2080" t="n"/>
      <c r="AJ4" s="1954" t="n"/>
      <c r="AK4" s="2080" t="n"/>
      <c r="AL4" s="1954" t="n"/>
      <c r="AM4" s="2080" t="n"/>
      <c r="AN4" s="1954" t="n"/>
      <c r="AO4" s="2080" t="n"/>
      <c r="AP4" s="1954" t="n"/>
      <c r="AQ4" s="2080" t="n"/>
      <c r="AR4" s="2003" t="n"/>
      <c r="AS4" s="2080" t="n"/>
      <c r="AT4" s="1348" t="n"/>
      <c r="AU4" s="2020">
        <f>AU5-AU9-公交!#REF!-出租!#REF!-班线包车!AT4</f>
        <v/>
      </c>
      <c r="AV4" s="1954" t="n"/>
      <c r="AW4" s="2080" t="n"/>
      <c r="AX4" s="1954" t="n"/>
      <c r="AY4" s="2080" t="n"/>
      <c r="AZ4" s="1954" t="n"/>
      <c r="BA4" s="2080" t="n"/>
      <c r="BB4" s="1954" t="n"/>
      <c r="BC4" s="2080" t="n"/>
      <c r="BD4" s="1954" t="n"/>
      <c r="BE4" s="2080" t="n"/>
      <c r="BF4" s="1954" t="n"/>
      <c r="BG4" s="2080" t="n"/>
      <c r="BH4" s="1954" t="n"/>
      <c r="BI4" s="2080" t="n"/>
      <c r="BJ4" s="1954" t="n"/>
      <c r="BK4" s="2080" t="n"/>
      <c r="BL4" s="1954" t="n"/>
      <c r="BM4" s="2080" t="n"/>
      <c r="BN4" s="1954" t="n"/>
      <c r="BO4" s="2080" t="n"/>
      <c r="BP4" s="1954" t="n"/>
      <c r="BQ4" s="2080" t="n"/>
      <c r="BR4" s="1954" t="n"/>
      <c r="BS4" s="2080" t="n"/>
      <c r="BT4" s="2003" t="n"/>
      <c r="BU4" s="2080" t="n"/>
      <c r="BV4" s="1347" t="n"/>
      <c r="BW4" s="1954" t="n"/>
      <c r="BX4" s="1954" t="n"/>
      <c r="BY4" s="1954" t="n"/>
      <c r="BZ4" s="1954" t="n"/>
      <c r="CA4" s="1954" t="n"/>
      <c r="CB4" s="1954" t="n"/>
      <c r="CC4" s="1954" t="n"/>
      <c r="CD4" s="1954" t="n"/>
      <c r="CE4" s="1954" t="n"/>
      <c r="CF4" s="1954" t="n"/>
      <c r="CG4" s="1954" t="n"/>
      <c r="CH4" s="1954" t="n"/>
      <c r="CI4" s="2003" t="n"/>
    </row>
    <row r="5" ht="27" customFormat="1" customHeight="1" s="22">
      <c r="A5" s="1349" t="inlineStr">
        <is>
          <t>全省</t>
        </is>
      </c>
      <c r="B5" s="1350" t="inlineStr">
        <is>
          <t>总客运量（万人次）</t>
        </is>
      </c>
      <c r="C5" s="1409">
        <f>C6+C7+C8+C9</f>
        <v/>
      </c>
      <c r="D5" s="31">
        <f>C5/T5-1</f>
        <v/>
      </c>
      <c r="E5" s="1409">
        <f>E6+E7+E8+E9</f>
        <v/>
      </c>
      <c r="F5" s="31">
        <f>E5/V5-1</f>
        <v/>
      </c>
      <c r="G5" s="1409">
        <f>G6+G7+G8+G9</f>
        <v/>
      </c>
      <c r="H5" s="31">
        <f>G5/X5-1</f>
        <v/>
      </c>
      <c r="I5" s="1409">
        <f>I6+I7+I8+I9</f>
        <v/>
      </c>
      <c r="J5" s="31">
        <f>I5/Z5-1</f>
        <v/>
      </c>
      <c r="K5" s="2603">
        <f>K6+K7+K8+K9</f>
      </c>
      <c r="L5" s="31">
        <f>K5/AB5-1</f>
      </c>
      <c r="M5" s="2604">
        <f>M6+M7+M8+M9</f>
      </c>
      <c r="N5" s="31">
        <f>M5/AD5-1</f>
      </c>
      <c r="O5" s="2605">
        <f>O6+O7+O8+O9</f>
      </c>
      <c r="P5" s="31">
        <f>O5/AF5-1</f>
      </c>
      <c r="Q5" s="2016">
        <f>E5+C5+G5+I5+K5+M5+O5</f>
      </c>
      <c r="R5" s="102">
        <f>Q5/SUM(T5,V5,X5,Z5,AB5,AD5,AF5)-1</f>
      </c>
      <c r="S5" s="31" t="n"/>
      <c r="T5" s="1409">
        <f>T6+T7+T8+T9</f>
        <v/>
      </c>
      <c r="U5" s="31">
        <f>T5/AV5-1</f>
        <v/>
      </c>
      <c r="V5" s="1409">
        <f>V6+V7+V8+V9</f>
        <v/>
      </c>
      <c r="W5" s="31">
        <f>V5/AX5-1</f>
        <v/>
      </c>
      <c r="X5" s="1409">
        <f>X6+X7+X8+X9</f>
        <v/>
      </c>
      <c r="Y5" s="31">
        <f>X5/AZ5-1</f>
        <v/>
      </c>
      <c r="Z5" s="1409">
        <f>Z6+Z7+Z8+Z9</f>
        <v/>
      </c>
      <c r="AA5" s="31">
        <f>Z5/BB5-1</f>
        <v/>
      </c>
      <c r="AB5" s="1409">
        <f>AB6+AB7+AB8+AB9</f>
        <v/>
      </c>
      <c r="AC5" s="31">
        <f>AB5/BD5-1</f>
        <v/>
      </c>
      <c r="AD5" s="1409">
        <f>AD6+AD7+AD8+AD9</f>
        <v/>
      </c>
      <c r="AE5" s="31">
        <f>AD5/BF5-1</f>
        <v/>
      </c>
      <c r="AF5" s="1409">
        <f>AF6+AF7+AF8+AF9</f>
        <v/>
      </c>
      <c r="AG5" s="31">
        <f>AF5/BH5-1</f>
        <v/>
      </c>
      <c r="AH5" s="1409">
        <f>AH6+AH7+AH8+AH9</f>
        <v/>
      </c>
      <c r="AI5" s="31">
        <f>AH5/BJ5-1</f>
        <v/>
      </c>
      <c r="AJ5" s="1409">
        <f>AJ6+AJ7+AJ8+AJ9</f>
        <v/>
      </c>
      <c r="AK5" s="31">
        <f>AJ5/BL5-1</f>
        <v/>
      </c>
      <c r="AL5" s="1409">
        <f>AL6+AL7+AL8+AL9</f>
        <v/>
      </c>
      <c r="AM5" s="31">
        <f>AL5/BN5-1</f>
        <v/>
      </c>
      <c r="AN5" s="1409">
        <f>AN6+AN7+AN8+AN9</f>
        <v/>
      </c>
      <c r="AO5" s="31">
        <f>AN5/BP5-1</f>
        <v/>
      </c>
      <c r="AP5" s="1409">
        <f>AP6+AP7+AP8+AP9</f>
        <v/>
      </c>
      <c r="AQ5" s="31">
        <f>AP5/BR5-1</f>
        <v/>
      </c>
      <c r="AR5" s="1409">
        <f>V5+T5+X5+Z5+AB5+AD5+AF5+AH5+AJ5+AL5+AN5+AP5</f>
      </c>
      <c r="AS5" s="31">
        <f>AR5/SUM(AV5,AX5,AZ5,BB5,BD5,BF5,BH5,BJ5,BL5,BN5,BP5,BR5)-1</f>
        <v/>
      </c>
      <c r="AT5" s="32" t="n"/>
      <c r="AU5" s="1915">
        <f>AV5+AX5+AZ5+BB5+BD5+BF5+BH5+BJ5+BL5+BN5+BP5</f>
        <v/>
      </c>
      <c r="AV5" s="1915">
        <f>AV6+AV7+AV8+AV9</f>
        <v/>
      </c>
      <c r="AW5" s="32">
        <f>AV5/BW5-1</f>
        <v/>
      </c>
      <c r="AX5" s="1915">
        <f>AX6+AX7+AX8+AX9</f>
        <v/>
      </c>
      <c r="AY5" s="32">
        <f>AX5/BX5-1</f>
        <v/>
      </c>
      <c r="AZ5" s="1915">
        <f>AZ6+AZ7+AZ8+AZ9</f>
        <v/>
      </c>
      <c r="BA5" s="32">
        <f>AZ5/BY5-1</f>
        <v/>
      </c>
      <c r="BB5" s="1915">
        <f>BB6+BB7+BB8+BB9</f>
        <v/>
      </c>
      <c r="BC5" s="32">
        <f>BB5/BZ5-1</f>
        <v/>
      </c>
      <c r="BD5" s="1915">
        <f>BD6+BD7+BD8+BD9</f>
        <v/>
      </c>
      <c r="BE5" s="32">
        <f>BD5/CA5-1</f>
        <v/>
      </c>
      <c r="BF5" s="1915">
        <f>BF6+BF7+BF8+BF9</f>
        <v/>
      </c>
      <c r="BG5" s="32">
        <f>BF5/CB5-1</f>
        <v/>
      </c>
      <c r="BH5" s="1915">
        <f>BH6+BH7+BH8+BH9</f>
        <v/>
      </c>
      <c r="BI5" s="32">
        <f>BH5/CC5-1</f>
        <v/>
      </c>
      <c r="BJ5" s="1915">
        <f>BJ6+BJ7+BJ8+BJ9</f>
        <v/>
      </c>
      <c r="BK5" s="32">
        <f>BJ5/CD5-1</f>
        <v/>
      </c>
      <c r="BL5" s="1915">
        <f>BL6+BL7+BL8+BL9</f>
        <v/>
      </c>
      <c r="BM5" s="32">
        <f>BL5/CE5-1</f>
        <v/>
      </c>
      <c r="BN5" s="1915">
        <f>BN6+BN7+BN8+BN9</f>
        <v/>
      </c>
      <c r="BO5" s="32">
        <f>BN5/CF5-1</f>
        <v/>
      </c>
      <c r="BP5" s="1915">
        <f>BP6+BP7+BP8+BP9</f>
        <v/>
      </c>
      <c r="BQ5" s="32">
        <f>BP5/CG5-1</f>
        <v/>
      </c>
      <c r="BR5" s="1915">
        <f>BR6+BR7+BR8+BR9</f>
        <v/>
      </c>
      <c r="BS5" s="32">
        <f>BR5/CH5-1</f>
        <v/>
      </c>
      <c r="BT5" s="1915">
        <f>AV5+AX5+AZ5+BB5+BD5+BF5+BH5+BJ5+BL5+BN5+BP5+BR5</f>
        <v/>
      </c>
      <c r="BU5" s="32">
        <f>BT5/CI5-1</f>
        <v/>
      </c>
      <c r="BV5" s="1353" t="n"/>
      <c r="BW5" s="1915">
        <f>BW6+BW7+BW8+BW9</f>
        <v/>
      </c>
      <c r="BX5" s="1915">
        <f>BX6+BX7+BX8+BX9</f>
        <v/>
      </c>
      <c r="BY5" s="1915">
        <f>BY6+BY7+BY8+BY9</f>
        <v/>
      </c>
      <c r="BZ5" s="1915">
        <f>BZ6+BZ7+BZ8+BZ9</f>
        <v/>
      </c>
      <c r="CA5" s="1915">
        <f>CA6+CA7+CA8+CA9</f>
        <v/>
      </c>
      <c r="CB5" s="1915">
        <f>CB6+CB7+CB8+CB9</f>
        <v/>
      </c>
      <c r="CC5" s="1915">
        <f>CC6+CC7+CC8+CC9</f>
        <v/>
      </c>
      <c r="CD5" s="1915">
        <f>CD6+CD7+CD8+CD9</f>
        <v/>
      </c>
      <c r="CE5" s="1915">
        <f>CE6+CE7+CE8+CE9</f>
        <v/>
      </c>
      <c r="CF5" s="1915">
        <f>CF6+CF7+CF8+CF9</f>
        <v/>
      </c>
      <c r="CG5" s="1915">
        <f>CG6+CG7+CG8+CG9</f>
        <v/>
      </c>
      <c r="CH5" s="1915">
        <f>CH6+CH7+CH8+CH9</f>
        <v/>
      </c>
      <c r="CI5" s="1915">
        <f>BW5+BX5+BY5+BZ5+CA5+CB5+CC5+CD5+CE5+CF5+CG5+CH5</f>
        <v/>
      </c>
    </row>
    <row r="6" ht="27" customFormat="1" customHeight="1" s="23">
      <c r="A6" s="2079" t="n"/>
      <c r="B6" s="1350" t="inlineStr">
        <is>
          <t>公路班线客运量（万人次）</t>
        </is>
      </c>
      <c r="C6" s="1409">
        <f>C11+C16+C21+C26+C31+C36+C41+C46+C51+C56+C61+C66+C71+C76+C81+C86+C91</f>
        <v/>
      </c>
      <c r="D6" s="31">
        <f>C6/T6-1</f>
        <v/>
      </c>
      <c r="E6" s="1409">
        <f>E11+E16+E21+E26+E31+E36+E41+E46+E51+E56+E61+E66+E71+E76+E81+E86+E91</f>
        <v/>
      </c>
      <c r="F6" s="31">
        <f>E6/V6-1</f>
        <v/>
      </c>
      <c r="G6" s="1409">
        <f>G11+G16+G21+G26+G31+G36+G41+G46+G51+G56+G61+G66+G71+G76+G81+G86+G91</f>
        <v/>
      </c>
      <c r="H6" s="31">
        <f>G6/X6-1</f>
        <v/>
      </c>
      <c r="I6" s="1409">
        <f>I11+I16+I21+I26+I31+I36+I41+I46+I51+I56+I61+I66+I71+I76+I81+I86+I91</f>
        <v/>
      </c>
      <c r="J6" s="31">
        <f>I6/Z6-1</f>
        <v/>
      </c>
      <c r="K6" s="2606">
        <f>K11+K16+K21+K26+K31+K36+K41+K46+K51+K56+K61+K66+K71+K76+K81+K86+K91</f>
      </c>
      <c r="L6" s="31">
        <f>K6/AB6-1</f>
      </c>
      <c r="M6" s="2607">
        <f>M11+M16+M21+M26+M31+M36+M41+M46+M51+M56+M61+M66+M71+M76+M81+M86+M91</f>
      </c>
      <c r="N6" s="31">
        <f>M6/AD6-1</f>
      </c>
      <c r="O6" s="2608">
        <f>O11+O16+O21+O26+O31+O36+O41+O46+O51+O56+O61+O66+O71+O76+O81+O86+O91</f>
      </c>
      <c r="P6" s="31">
        <f>O6/AF6-1</f>
      </c>
      <c r="Q6" s="2016">
        <f>E6+C6+G6+I6+K6+M6+O6</f>
      </c>
      <c r="R6" s="102">
        <f>Q6/SUM(T6,V6,X6,Z6,AB6,AD6,AF6)-1</f>
      </c>
      <c r="S6" s="31" t="n"/>
      <c r="T6" s="1409">
        <f>T11+T16+T21+T26+T31+T36+T41+T46+T51+T56+T61+T66+T71+T76+T81+T86+T91</f>
        <v/>
      </c>
      <c r="U6" s="31">
        <f>T6/AV6-1</f>
        <v/>
      </c>
      <c r="V6" s="1409">
        <f>V11+V16+V21+V26+V31+V36+V41+V46+V51+V56+V61+V66+V71+V76+V81+V86+V91</f>
        <v/>
      </c>
      <c r="W6" s="31">
        <f>V6/AX6-1</f>
        <v/>
      </c>
      <c r="X6" s="1409">
        <f>X11+X16+X21+X26+X31+X36+X41+X46+X51+X56+X61+X66+X71+X76+X81+X86+X91</f>
        <v/>
      </c>
      <c r="Y6" s="31">
        <f>X6/AZ6-1</f>
        <v/>
      </c>
      <c r="Z6" s="1409">
        <f>Z11+Z16+Z21+Z26+Z31+Z36+Z41+Z46+Z51+Z56+Z61+Z66+Z71+Z76+Z81+Z86+Z91</f>
        <v/>
      </c>
      <c r="AA6" s="31">
        <f>Z6/BB6-1</f>
        <v/>
      </c>
      <c r="AB6" s="1409">
        <f>AB11+AB16+AB21+AB26+AB31+AB36+AB41+AB46+AB51+AB56+AB61+AB66+AB71+AB76+AB81+AB86+AB91</f>
        <v/>
      </c>
      <c r="AC6" s="31">
        <f>AB6/BD6-1</f>
        <v/>
      </c>
      <c r="AD6" s="1409">
        <f>AD11+AD16+AD21+AD26+AD31+AD36+AD41+AD46+AD51+AD56+AD61+AD66+AD71+AD76+AD81+AD86+AD91</f>
        <v/>
      </c>
      <c r="AE6" s="31">
        <f>AD6/BF6-1</f>
        <v/>
      </c>
      <c r="AF6" s="1409">
        <f>AF11+AF16+AF21+AF26+AF31+AF36+AF41+AF46+AF51+AF56+AF61+AF66+AF71+AF76+AF81+AF86+AF91</f>
        <v/>
      </c>
      <c r="AG6" s="31">
        <f>AF6/BH6-1</f>
        <v/>
      </c>
      <c r="AH6" s="1409">
        <f>AH11+AH16+AH21+AH26+AH31+AH36+AH41+AH46+AH51+AH56+AH61+AH66+AH71+AH76+AH81+AH86+AH91</f>
        <v/>
      </c>
      <c r="AI6" s="31">
        <f>AH6/BJ6-1</f>
        <v/>
      </c>
      <c r="AJ6" s="1409">
        <f>AJ11+AJ16+AJ21+AJ26+AJ31+AJ36+AJ41+AJ46+AJ51+AJ56+AJ61+AJ66+AJ71+AJ76+AJ81+AJ86+AJ91</f>
        <v/>
      </c>
      <c r="AK6" s="31">
        <f>AJ6/BL6-1</f>
        <v/>
      </c>
      <c r="AL6" s="1409">
        <f>AL11+AL16+AL21+AL26+AL31+AL36+AL41+AL46+AL51+AL56+AL61+AL66+AL71+AL76+AL81+AL86+AL91</f>
        <v/>
      </c>
      <c r="AM6" s="31">
        <f>AL6/BN6-1</f>
        <v/>
      </c>
      <c r="AN6" s="1409">
        <f>AN11+AN16+AN21+AN26+AN31+AN36+AN41+AN46+AN51+AN56+AN61+AN66+AN71+AN76+AN81+AN86+AN91</f>
        <v/>
      </c>
      <c r="AO6" s="31">
        <f>AN6/BP6-1</f>
        <v/>
      </c>
      <c r="AP6" s="1409">
        <f>AP11+AP16+AP21+AP26+AP31+AP36+AP41+AP46+AP51+AP56+AP61+AP66+AP71+AP76+AP81+AP86+AP91</f>
        <v/>
      </c>
      <c r="AQ6" s="31">
        <f>AP6/BR6-1</f>
        <v/>
      </c>
      <c r="AR6" s="1409">
        <f>V6+T6+X6+Z6+AB6+AD6+AF6+AH6+AJ6+AL6+AN6+AP6</f>
      </c>
      <c r="AS6" s="31">
        <f>AR6/SUM(AV6,AX6,AZ6,BB6,BD6,BF6,BH6,BJ6,BL6,BN6,BP6,BR6)-1</f>
        <v/>
      </c>
      <c r="AT6" s="32" t="n"/>
      <c r="AU6" s="1915">
        <f>AV6+AX6+AZ6+BB6+BD6+BF6+BH6+BJ6+BL6+BN6+BP6</f>
        <v/>
      </c>
      <c r="AV6" s="1409">
        <f>AV11+AV16+AV21+AV26+AV31+AV36+AV41+AV46+AV51+AV56+AV61+AV66+AV71+AV76+AV81+AV86+AV91</f>
        <v/>
      </c>
      <c r="AW6" s="31">
        <f>AV6/BW6-1</f>
        <v/>
      </c>
      <c r="AX6" s="1409">
        <f>AX11+AX16+AX21+AX26+AX31+AX36+AX41+AX46+AX51+AX56+AX61+AX66+AX71+AX76+AX81+AX86+AX91</f>
        <v/>
      </c>
      <c r="AY6" s="31">
        <f>AX6/BX6-1</f>
        <v/>
      </c>
      <c r="AZ6" s="1409">
        <f>AZ11+AZ16+AZ21+AZ26+AZ31+AZ36+AZ41+AZ46+AZ51+AZ56+AZ61+AZ66+AZ71+AZ76+AZ81+AZ86+AZ91</f>
        <v/>
      </c>
      <c r="BA6" s="31">
        <f>AZ6/BY6-1</f>
        <v/>
      </c>
      <c r="BB6" s="1409">
        <f>BB11+BB16+BB21+BB26+BB31+BB36+BB41+BB46+BB51+BB56+BB61+BB66+BB71+BB76+BB81+BB86+BB91</f>
        <v/>
      </c>
      <c r="BC6" s="31">
        <f>BB6/BZ6-1</f>
        <v/>
      </c>
      <c r="BD6" s="1409">
        <f>BD11+BD16+BD21+BD26+BD31+BD36+BD41+BD46+BD51+BD56+BD61+BD66+BD71+BD76+BD81+BD86+BD91</f>
        <v/>
      </c>
      <c r="BE6" s="31">
        <f>BD6/CA6-1</f>
        <v/>
      </c>
      <c r="BF6" s="1409">
        <f>BF11+BF16+BF21+BF26+BF31+BF36+BF41+BF46+BF51+BF56+BF61+BF66+BF71+BF76+BF81+BF86+BF91</f>
        <v/>
      </c>
      <c r="BG6" s="31">
        <f>BF6/CB6-1</f>
        <v/>
      </c>
      <c r="BH6" s="1409">
        <f>BH11+BH16+BH21+BH26+BH31+BH36+BH41+BH46+BH51+BH56+BH61+BH66+BH71+BH76+BH81+BH86+BH91</f>
        <v/>
      </c>
      <c r="BI6" s="31">
        <f>BH6/CC6-1</f>
        <v/>
      </c>
      <c r="BJ6" s="1409">
        <f>BJ11+BJ16+BJ21+BJ26+BJ31+BJ36+BJ41+BJ46+BJ51+BJ56+BJ61+BJ66+BJ71+BJ76+BJ81+BJ86+BJ91</f>
        <v/>
      </c>
      <c r="BK6" s="31">
        <f>BJ6/CD6-1</f>
        <v/>
      </c>
      <c r="BL6" s="1409">
        <f>BL11+BL16+BL21+BL26+BL31+BL36+BL41+BL46+BL51+BL56+BL61+BL66+BL71+BL76+BL81+BL86+BL91</f>
        <v/>
      </c>
      <c r="BM6" s="31">
        <f>BL6/CE6-1</f>
        <v/>
      </c>
      <c r="BN6" s="1409">
        <f>BN11+BN16+BN21+BN26+BN31+BN36+BN41+BN46+BN51+BN56+BN61+BN66+BN71+BN76+BN81+BN86+BN91</f>
        <v/>
      </c>
      <c r="BO6" s="31">
        <f>BN6/CF6-1</f>
        <v/>
      </c>
      <c r="BP6" s="1409">
        <f>BP11+BP16+BP21+BP26+BP31+BP36+BP41+BP46+BP51+BP56+BP61+BP66+BP71+BP76+BP81+BP86+BP91</f>
        <v/>
      </c>
      <c r="BQ6" s="31">
        <f>BP6/CG6-1</f>
        <v/>
      </c>
      <c r="BR6" s="1409">
        <f>BR11+BR16+BR21+BR26+BR31+BR36+BR41+BR46+BR51+BR56+BR61+BR66+BR71+BR76+BR81+BR86+BR91</f>
        <v/>
      </c>
      <c r="BS6" s="31">
        <f>BR6/CH6-1</f>
        <v/>
      </c>
      <c r="BT6" s="1409">
        <f>AV6+AX6+AZ6+BB6+BD6+BF6+BH6+BJ6+BL6+BN6+BP6+BR6</f>
        <v/>
      </c>
      <c r="BU6" s="31">
        <f>BT6/CI6-1</f>
        <v/>
      </c>
      <c r="BV6" s="1354" t="n"/>
      <c r="BW6" s="1414" t="n">
        <v>1417.1713</v>
      </c>
      <c r="BX6" s="1414" t="n">
        <v>1480.46254</v>
      </c>
      <c r="BY6" s="1414" t="n">
        <v>1548.0407</v>
      </c>
      <c r="BZ6" s="1414" t="n">
        <v>1609.7255</v>
      </c>
      <c r="CA6" s="1414" t="n">
        <v>1625.7993</v>
      </c>
      <c r="CB6" s="1414" t="n">
        <v>1599.2853</v>
      </c>
      <c r="CC6" s="1414" t="n">
        <v>1681.0643</v>
      </c>
      <c r="CD6" s="1414" t="n">
        <v>1690.1167</v>
      </c>
      <c r="CE6" s="1414" t="n">
        <v>1557.2135</v>
      </c>
      <c r="CF6" s="1414" t="n">
        <v>1630.3824</v>
      </c>
      <c r="CG6" s="1414" t="n">
        <v>1507.1831</v>
      </c>
      <c r="CH6" s="1414" t="n">
        <v>1406.6177</v>
      </c>
      <c r="CI6" s="1409">
        <f>BW6+BX6+BY6+BZ6+CA6+CB6+CC6+CD6+CE6+CF6+CG6+CH6</f>
        <v/>
      </c>
    </row>
    <row r="7" ht="27" customFormat="1" customHeight="1" s="23">
      <c r="A7" s="2079" t="n"/>
      <c r="B7" s="1350" t="inlineStr">
        <is>
          <t>城际城乡公交客运量（万人次）</t>
        </is>
      </c>
      <c r="C7" s="1409">
        <f>C12+C17+C22+C27+C32+C37+C42+C47+C52+C57+C62+C67+C72+C77+C82+C87+C92</f>
        <v/>
      </c>
      <c r="D7" s="31">
        <f>C7/T7-1</f>
        <v/>
      </c>
      <c r="E7" s="1409">
        <f>E12+E17+E22+E27+E32+E37+E42+E47+E52+E57+E62+E67+E72+E77+E82+E87+E92</f>
        <v/>
      </c>
      <c r="F7" s="31">
        <f>E7/V7-1</f>
        <v/>
      </c>
      <c r="G7" s="1409">
        <f>G12+G17+G22+G27+G32+G37+G42+G47+G52+G57+G62+G67+G72+G77+G82+G87+G92</f>
        <v/>
      </c>
      <c r="H7" s="31">
        <f>G7/X7-1</f>
        <v/>
      </c>
      <c r="I7" s="1409">
        <f>I12+I17+I22+I27+I32+I37+I42+I47+I52+I57+I62+I67+I72+I77+I82+I87+I92</f>
        <v/>
      </c>
      <c r="J7" s="31">
        <f>I7/Z7-1</f>
        <v/>
      </c>
      <c r="K7" s="2609">
        <f>K12+K17+K22+K27+K32+K37+K42+K47+K52+K57+K62+K67+K72+K77+K82+K87+K92</f>
      </c>
      <c r="L7" s="31">
        <f>K7/AB7-1</f>
      </c>
      <c r="M7" s="2610">
        <f>M12+M17+M22+M27+M32+M37+M42+M47+M52+M57+M62+M67+M72+M77+M82+M87+M92</f>
      </c>
      <c r="N7" s="31">
        <f>M7/AD7-1</f>
      </c>
      <c r="O7" s="2611">
        <f>O12+O17+O22+O27+O32+O37+O42+O47+O52+O57+O62+O67+O72+O77+O82+O87+O92</f>
      </c>
      <c r="P7" s="31">
        <f>O7/AF7-1</f>
      </c>
      <c r="Q7" s="2016">
        <f>E7+C7+G7+I7+K7+M7+O7</f>
      </c>
      <c r="R7" s="102">
        <f>Q7/SUM(T7,V7,X7,Z7,AB7,AD7,AF7)-1</f>
      </c>
      <c r="S7" s="31" t="n"/>
      <c r="T7" s="1409">
        <f>T12+T17+T22+T27+T32+T37+T42+T47+T52+T57+T62+T67+T72+T77+T82+T87+T92</f>
        <v/>
      </c>
      <c r="U7" s="31">
        <f>T7/AV7-1</f>
        <v/>
      </c>
      <c r="V7" s="1409">
        <f>V12+V17+V22+V27+V32+V37+V42+V47+V52+V57+V62+V67+V72+V77+V82+V87+V92</f>
        <v/>
      </c>
      <c r="W7" s="31">
        <f>V7/AX7-1</f>
        <v/>
      </c>
      <c r="X7" s="1409">
        <f>X12+X17+X22+X27+X32+X37+X42+X47+X52+X57+X62+X67+X72+X77+X82+X87+X92</f>
        <v/>
      </c>
      <c r="Y7" s="31">
        <f>X7/AZ7-1</f>
        <v/>
      </c>
      <c r="Z7" s="1409">
        <f>Z12+Z17+Z22+Z27+Z32+Z37+Z42+Z47+Z52+Z57+Z62+Z67+Z72+Z77+Z82+Z87+Z92</f>
        <v/>
      </c>
      <c r="AA7" s="31">
        <f>Z7/BB7-1</f>
        <v/>
      </c>
      <c r="AB7" s="1409">
        <f>AB12+AB17+AB22+AB27+AB32+AB37+AB42+AB47+AB52+AB57+AB62+AB67+AB72+AB77+AB82+AB87+AB92</f>
        <v/>
      </c>
      <c r="AC7" s="31">
        <f>AB7/BD7-1</f>
        <v/>
      </c>
      <c r="AD7" s="1409">
        <f>AD12+AD17+AD22+AD27+AD32+AD37+AD42+AD47+AD52+AD57+AD62+AD67+AD72+AD77+AD82+AD87+AD92</f>
        <v/>
      </c>
      <c r="AE7" s="31">
        <f>AD7/BF7-1</f>
        <v/>
      </c>
      <c r="AF7" s="1409">
        <f>AF12+AF17+AF22+AF27+AF32+AF37+AF42+AF47+AF52+AF57+AF62+AF67+AF72+AF77+AF82+AF87+AF92</f>
        <v/>
      </c>
      <c r="AG7" s="31">
        <f>AF7/BH7-1</f>
        <v/>
      </c>
      <c r="AH7" s="1409">
        <f>AH12+AH17+AH22+AH27+AH32+AH37+AH42+AH47+AH52+AH57+AH62+AH67+AH72+AH77+AH82+AH87+AH92</f>
        <v/>
      </c>
      <c r="AI7" s="31">
        <f>AH7/BJ7-1</f>
        <v/>
      </c>
      <c r="AJ7" s="1409">
        <f>AJ12+AJ17+AJ22+AJ27+AJ32+AJ37+AJ42+AJ47+AJ52+AJ57+AJ62+AJ67+AJ72+AJ77+AJ82+AJ87+AJ92</f>
        <v/>
      </c>
      <c r="AK7" s="31">
        <f>AJ7/BL7-1</f>
        <v/>
      </c>
      <c r="AL7" s="1409">
        <f>AL12+AL17+AL22+AL27+AL32+AL37+AL42+AL47+AL52+AL57+AL62+AL67+AL72+AL77+AL82+AL87+AL92</f>
        <v/>
      </c>
      <c r="AM7" s="31">
        <f>AL7/BN7-1</f>
        <v/>
      </c>
      <c r="AN7" s="1409">
        <f>AN12+AN17+AN22+AN27+AN32+AN37+AN42+AN47+AN52+AN57+AN62+AN67+AN72+AN77+AN82+AN87+AN92</f>
        <v/>
      </c>
      <c r="AO7" s="31">
        <f>AN7/BP7-1</f>
        <v/>
      </c>
      <c r="AP7" s="1409">
        <f>AP12+AP17+AP22+AP27+AP32+AP37+AP42+AP47+AP52+AP57+AP62+AP67+AP72+AP77+AP82+AP87+AP92</f>
        <v/>
      </c>
      <c r="AQ7" s="31">
        <f>AP7/BR7-1</f>
        <v/>
      </c>
      <c r="AR7" s="1409">
        <f>V7+T7+X7+Z7+AB7+AD7+AF7+AH7+AJ7+AL7+AN7+AP7</f>
      </c>
      <c r="AS7" s="31">
        <f>AR7/SUM(AV7,AX7,AZ7,BB7,BD7,BF7,BH7,BJ7,BL7,BN7,BP7,BR7)-1</f>
        <v/>
      </c>
      <c r="AT7" s="32" t="n"/>
      <c r="AU7" s="1915">
        <f>AV7+AX7+AZ7+BB7+BD7+BF7+BH7+BJ7+BL7+BN7+BP7</f>
        <v/>
      </c>
      <c r="AV7" s="1409">
        <f>AV12+AV17+AV22+AV27+AV32+AV37+AV42+AV47+AV52+AV57+AV62+AV67+AV72+AV77+AV82+AV87+AV92</f>
        <v/>
      </c>
      <c r="AW7" s="31">
        <f>AV7/BW7-1</f>
        <v/>
      </c>
      <c r="AX7" s="1409">
        <f>AX12+AX17+AX22+AX27+AX32+AX37+AX42+AX47+AX52+AX57+AX62+AX67+AX72+AX77+AX82+AX87+AX92</f>
        <v/>
      </c>
      <c r="AY7" s="31">
        <f>AX7/BX7-1</f>
        <v/>
      </c>
      <c r="AZ7" s="1409">
        <f>AZ12+AZ17+AZ22+AZ27+AZ32+AZ37+AZ42+AZ47+AZ52+AZ57+AZ62+AZ67+AZ72+AZ77+AZ82+AZ87+AZ92</f>
        <v/>
      </c>
      <c r="BA7" s="31">
        <f>AZ7/BY7-1</f>
        <v/>
      </c>
      <c r="BB7" s="1409">
        <f>BB12+BB17+BB22+BB27+BB32+BB37+BB42+BB47+BB52+BB57+BB62+BB67+BB72+BB77+BB82+BB87+BB92</f>
        <v/>
      </c>
      <c r="BC7" s="31">
        <f>BB7/BZ7-1</f>
        <v/>
      </c>
      <c r="BD7" s="1409">
        <f>BD12+BD17+BD22+BD27+BD32+BD37+BD42+BD47+BD52+BD57+BD62+BD67+BD72+BD77+BD82+BD87+BD92</f>
        <v/>
      </c>
      <c r="BE7" s="31">
        <f>BD7/CA7-1</f>
        <v/>
      </c>
      <c r="BF7" s="1409">
        <f>BF12+BF17+BF22+BF27+BF32+BF37+BF42+BF47+BF52+BF57+BF62+BF67+BF72+BF77+BF82+BF87+BF92</f>
        <v/>
      </c>
      <c r="BG7" s="31">
        <f>BF7/CB7-1</f>
        <v/>
      </c>
      <c r="BH7" s="1409">
        <f>BH12+BH17+BH22+BH27+BH32+BH37+BH42+BH47+BH52+BH57+BH62+BH67+BH72+BH77+BH82+BH87+BH92</f>
        <v/>
      </c>
      <c r="BI7" s="31">
        <f>BH7/CC7-1</f>
        <v/>
      </c>
      <c r="BJ7" s="1409">
        <f>BJ12+BJ17+BJ22+BJ27+BJ32+BJ37+BJ42+BJ47+BJ52+BJ57+BJ62+BJ67+BJ72+BJ77+BJ82+BJ87+BJ92</f>
        <v/>
      </c>
      <c r="BK7" s="31">
        <f>BJ7/CD7-1</f>
        <v/>
      </c>
      <c r="BL7" s="1409">
        <f>BL12+BL17+BL22+BL27+BL32+BL37+BL42+BL47+BL52+BL57+BL62+BL67+BL72+BL77+BL82+BL87+BL92</f>
        <v/>
      </c>
      <c r="BM7" s="31">
        <f>BL7/CE7-1</f>
        <v/>
      </c>
      <c r="BN7" s="1409">
        <f>BN12+BN17+BN22+BN27+BN32+BN37+BN42+BN47+BN52+BN57+BN62+BN67+BN72+BN77+BN82+BN87+BN92</f>
        <v/>
      </c>
      <c r="BO7" s="31">
        <f>BN7/CF7-1</f>
        <v/>
      </c>
      <c r="BP7" s="1409">
        <f>BP12+BP17+BP22+BP27+BP32+BP37+BP42+BP47+BP52+BP57+BP62+BP67+BP72+BP77+BP82+BP87+BP92</f>
        <v/>
      </c>
      <c r="BQ7" s="31">
        <f>BP7/CG7-1</f>
        <v/>
      </c>
      <c r="BR7" s="1409">
        <f>BR12+BR17+BR22+BR27+BR32+BR37+BR42+BR47+BR52+BR57+BR62+BR67+BR72+BR77+BR82+BR87+BR92</f>
        <v/>
      </c>
      <c r="BS7" s="31">
        <f>BR7/CH7-1</f>
        <v/>
      </c>
      <c r="BT7" s="1409">
        <f>AV7+AX7+AZ7+BB7+BD7+BF7+BH7+BJ7+BL7+BN7+BP7+BR7</f>
        <v/>
      </c>
      <c r="BU7" s="31">
        <f>BT7/CI7-1</f>
        <v/>
      </c>
      <c r="BV7" s="1354" t="n"/>
      <c r="BW7" s="1414" t="n">
        <v>758.660000000002</v>
      </c>
      <c r="BX7" s="1414" t="n">
        <v>969.139999999999</v>
      </c>
      <c r="BY7" s="1414" t="n">
        <v>1098.56</v>
      </c>
      <c r="BZ7" s="1414" t="n">
        <v>1133.7</v>
      </c>
      <c r="CA7" s="1414" t="n">
        <v>1118.53</v>
      </c>
      <c r="CB7" s="1414" t="n">
        <v>1080.68</v>
      </c>
      <c r="CC7" s="1414" t="n">
        <v>1065.99</v>
      </c>
      <c r="CD7" s="1414" t="n">
        <v>1078.81</v>
      </c>
      <c r="CE7" s="1414" t="n">
        <v>1101.28</v>
      </c>
      <c r="CF7" s="1414" t="n">
        <v>1099.96</v>
      </c>
      <c r="CG7" s="1414" t="n">
        <v>1131.67</v>
      </c>
      <c r="CH7" s="1414" t="n">
        <v>1196.89</v>
      </c>
      <c r="CI7" s="1409">
        <f>BW7+BX7+BY7+BZ7+CA7+CB7+CC7+CD7+CE7+CF7+CG7+CH7</f>
        <v/>
      </c>
    </row>
    <row r="8" ht="27" customFormat="1" customHeight="1" s="23">
      <c r="A8" s="2079" t="n"/>
      <c r="B8" s="1350" t="inlineStr">
        <is>
          <t>城际城乡巡游出租客运量（万人次）</t>
        </is>
      </c>
      <c r="C8" s="1409">
        <f>C13+C18+C23+C28+C33+C38+C43+C48+C53+C58+C63+C68+C73+C78+C83+C88+C93</f>
        <v/>
      </c>
      <c r="D8" s="31">
        <f>C8/T8-1</f>
        <v/>
      </c>
      <c r="E8" s="1409">
        <f>E13+E18+E23+E28+E33+E38+E43+E48+E53+E58+E63+E68+E73+E78+E83+E88+E93</f>
        <v/>
      </c>
      <c r="F8" s="31">
        <f>E8/V8-1</f>
        <v/>
      </c>
      <c r="G8" s="1409">
        <f>G13+G18+G23+G28+G33+G38+G43+G48+G53+G58+G63+G68+G73+G78+G83+G88+G93</f>
        <v/>
      </c>
      <c r="H8" s="31">
        <f>G8/X8-1</f>
        <v/>
      </c>
      <c r="I8" s="1409">
        <f>I13+I18+I23+I28+I33+I38+I43+I48+I53+I58+I63+I68+I73+I78+I83+I88+I93</f>
        <v/>
      </c>
      <c r="J8" s="31">
        <f>I8/Z8-1</f>
        <v/>
      </c>
      <c r="K8" s="2612">
        <f>K13+K18+K23+K28+K33+K38+K43+K48+K53+K58+K63+K68+K73+K78+K83+K88+K93</f>
      </c>
      <c r="L8" s="31">
        <f>K8/AB8-1</f>
      </c>
      <c r="M8" s="2613">
        <f>M13+M18+M23+M28+M33+M38+M43+M48+M53+M58+M63+M68+M73+M78+M83+M88+M93</f>
      </c>
      <c r="N8" s="31">
        <f>M8/AD8-1</f>
      </c>
      <c r="O8" s="2614">
        <f>O13+O18+O23+O28+O33+O38+O43+O48+O53+O58+O63+O68+O73+O78+O83+O88+O93</f>
      </c>
      <c r="P8" s="31">
        <f>O8/AF8-1</f>
      </c>
      <c r="Q8" s="2016">
        <f>E8+C8+G8+I8+K8+M8+O8</f>
      </c>
      <c r="R8" s="102">
        <f>Q8/SUM(T8,V8,X8,Z8,AB8,AD8,AF8)-1</f>
      </c>
      <c r="S8" s="31" t="n"/>
      <c r="T8" s="1409">
        <f>T13+T18+T23+T28+T33+T38+T43+T48+T53+T58+T63+T68+T73+T78+T83+T88+T93</f>
        <v/>
      </c>
      <c r="U8" s="31">
        <f>T8/AV8-1</f>
        <v/>
      </c>
      <c r="V8" s="1409">
        <f>V13+V18+V23+V28+V33+V38+V43+V48+V53+V58+V63+V68+V73+V78+V83+V88+V93</f>
        <v/>
      </c>
      <c r="W8" s="31">
        <f>V8/AX8-1</f>
        <v/>
      </c>
      <c r="X8" s="1409">
        <f>X13+X18+X23+X28+X33+X38+X43+X48+X53+X58+X63+X68+X73+X78+X83+X88+X93</f>
        <v/>
      </c>
      <c r="Y8" s="31">
        <f>X8/AZ8-1</f>
        <v/>
      </c>
      <c r="Z8" s="1409">
        <f>Z13+Z18+Z23+Z28+Z33+Z38+Z43+Z48+Z53+Z58+Z63+Z68+Z73+Z78+Z83+Z88+Z93</f>
        <v/>
      </c>
      <c r="AA8" s="31">
        <f>Z8/BB8-1</f>
        <v/>
      </c>
      <c r="AB8" s="1409">
        <f>AB13+AB18+AB23+AB28+AB33+AB38+AB43+AB48+AB53+AB58+AB63+AB68+AB73+AB78+AB83+AB88+AB93</f>
        <v/>
      </c>
      <c r="AC8" s="31">
        <f>AB8/BD8-1</f>
        <v/>
      </c>
      <c r="AD8" s="1409">
        <f>AD13+AD18+AD23+AD28+AD33+AD38+AD43+AD48+AD53+AD58+AD63+AD68+AD73+AD78+AD83+AD88+AD93</f>
        <v/>
      </c>
      <c r="AE8" s="31">
        <f>AD8/BF8-1</f>
        <v/>
      </c>
      <c r="AF8" s="1409">
        <f>AF13+AF18+AF23+AF28+AF33+AF38+AF43+AF48+AF53+AF58+AF63+AF68+AF73+AF78+AF83+AF88+AF93</f>
        <v/>
      </c>
      <c r="AG8" s="31">
        <f>AF8/BH8-1</f>
        <v/>
      </c>
      <c r="AH8" s="1409">
        <f>AH13+AH18+AH23+AH28+AH33+AH38+AH43+AH48+AH53+AH58+AH63+AH68+AH73+AH78+AH83+AH88+AH93</f>
        <v/>
      </c>
      <c r="AI8" s="31">
        <f>AH8/BJ8-1</f>
        <v/>
      </c>
      <c r="AJ8" s="1409">
        <f>AJ13+AJ18+AJ23+AJ28+AJ33+AJ38+AJ43+AJ48+AJ53+AJ58+AJ63+AJ68+AJ73+AJ78+AJ83+AJ88+AJ93</f>
        <v/>
      </c>
      <c r="AK8" s="31">
        <f>AJ8/BL8-1</f>
        <v/>
      </c>
      <c r="AL8" s="1409">
        <f>AL13+AL18+AL23+AL28+AL33+AL38+AL43+AL48+AL53+AL58+AL63+AL68+AL73+AL78+AL83+AL88+AL93</f>
        <v/>
      </c>
      <c r="AM8" s="31">
        <f>AL8/BN8-1</f>
        <v/>
      </c>
      <c r="AN8" s="1409">
        <f>AN13+AN18+AN23+AN28+AN33+AN38+AN43+AN48+AN53+AN58+AN63+AN68+AN73+AN78+AN83+AN88+AN93</f>
        <v/>
      </c>
      <c r="AO8" s="31">
        <f>AN8/BP8-1</f>
        <v/>
      </c>
      <c r="AP8" s="1409">
        <f>AP13+AP18+AP23+AP28+AP33+AP38+AP43+AP48+AP53+AP58+AP63+AP68+AP73+AP78+AP83+AP88+AP93</f>
        <v/>
      </c>
      <c r="AQ8" s="31">
        <f>AP8/BR8-1</f>
        <v/>
      </c>
      <c r="AR8" s="1409">
        <f>V8+T8+X8+Z8+AB8+AD8+AF8+AH8+AJ8+AL8+AN8+AP8</f>
      </c>
      <c r="AS8" s="31">
        <f>AR8/SUM(AV8,AX8,AZ8,BB8,BD8,BF8,BH8,BJ8,BL8,BN8,BP8,BR8)-1</f>
        <v/>
      </c>
      <c r="AT8" s="32" t="n"/>
      <c r="AU8" s="1915">
        <f>AV8+AX8+AZ8+BB8+BD8+BF8+BH8+BJ8+BL8+BN8+BP8</f>
        <v/>
      </c>
      <c r="AV8" s="1409">
        <f>AV13+AV18+AV23+AV28+AV33+AV38+AV43+AV48+AV53+AV58+AV63+AV68+AV73+AV78+AV83+AV88+AV93</f>
        <v/>
      </c>
      <c r="AW8" s="31">
        <f>AV8/BW8-1</f>
        <v/>
      </c>
      <c r="AX8" s="1409">
        <f>AX13+AX18+AX23+AX28+AX33+AX38+AX43+AX48+AX53+AX58+AX63+AX68+AX73+AX78+AX83+AX88+AX93</f>
        <v/>
      </c>
      <c r="AY8" s="31">
        <f>AX8/BX8-1</f>
        <v/>
      </c>
      <c r="AZ8" s="1409">
        <f>AZ13+AZ18+AZ23+AZ28+AZ33+AZ38+AZ43+AZ48+AZ53+AZ58+AZ63+AZ68+AZ73+AZ78+AZ83+AZ88+AZ93</f>
        <v/>
      </c>
      <c r="BA8" s="31">
        <f>AZ8/BY8-1</f>
        <v/>
      </c>
      <c r="BB8" s="1409">
        <f>BB13+BB18+BB23+BB28+BB33+BB38+BB43+BB48+BB53+BB58+BB63+BB68+BB73+BB78+BB83+BB88+BB93</f>
        <v/>
      </c>
      <c r="BC8" s="31">
        <f>BB8/BZ8-1</f>
        <v/>
      </c>
      <c r="BD8" s="1409">
        <f>BD13+BD18+BD23+BD28+BD33+BD38+BD43+BD48+BD53+BD58+BD63+BD68+BD73+BD78+BD83+BD88+BD93</f>
        <v/>
      </c>
      <c r="BE8" s="31">
        <f>BD8/CA8-1</f>
        <v/>
      </c>
      <c r="BF8" s="1409">
        <f>BF13+BF18+BF23+BF28+BF33+BF38+BF43+BF48+BF53+BF58+BF63+BF68+BF73+BF78+BF83+BF88+BF93</f>
        <v/>
      </c>
      <c r="BG8" s="31">
        <f>BF8/CB8-1</f>
        <v/>
      </c>
      <c r="BH8" s="1409">
        <f>BH13+BH18+BH23+BH28+BH33+BH38+BH43+BH48+BH53+BH58+BH63+BH68+BH73+BH78+BH83+BH88+BH93</f>
        <v/>
      </c>
      <c r="BI8" s="31">
        <f>BH8/CC8-1</f>
        <v/>
      </c>
      <c r="BJ8" s="1409">
        <f>BJ13+BJ18+BJ23+BJ28+BJ33+BJ38+BJ43+BJ48+BJ53+BJ58+BJ63+BJ68+BJ73+BJ78+BJ83+BJ88+BJ93</f>
        <v/>
      </c>
      <c r="BK8" s="31">
        <f>BJ8/CD8-1</f>
        <v/>
      </c>
      <c r="BL8" s="1409">
        <f>BL13+BL18+BL23+BL28+BL33+BL38+BL43+BL48+BL53+BL58+BL63+BL68+BL73+BL78+BL83+BL88+BL93</f>
        <v/>
      </c>
      <c r="BM8" s="31">
        <f>BL8/CE8-1</f>
        <v/>
      </c>
      <c r="BN8" s="1409">
        <f>BN13+BN18+BN23+BN28+BN33+BN38+BN43+BN48+BN53+BN58+BN63+BN68+BN73+BN78+BN83+BN88+BN93</f>
        <v/>
      </c>
      <c r="BO8" s="31">
        <f>BN8/CF8-1</f>
        <v/>
      </c>
      <c r="BP8" s="1409">
        <f>BP13+BP18+BP23+BP28+BP33+BP38+BP43+BP48+BP53+BP58+BP63+BP68+BP73+BP78+BP83+BP88+BP93</f>
        <v/>
      </c>
      <c r="BQ8" s="31">
        <f>BP8/CG8-1</f>
        <v/>
      </c>
      <c r="BR8" s="1409">
        <f>BR13+BR18+BR23+BR28+BR33+BR38+BR43+BR48+BR53+BR58+BR63+BR68+BR73+BR78+BR83+BR88+BR93</f>
        <v/>
      </c>
      <c r="BS8" s="31">
        <f>BR8/CH8-1</f>
        <v/>
      </c>
      <c r="BT8" s="1409">
        <f>AV8+AX8+AZ8+BB8+BD8+BF8+BH8+BJ8+BL8+BN8+BP8+BR8</f>
        <v/>
      </c>
      <c r="BU8" s="31">
        <f>BT8/CI8-1</f>
        <v/>
      </c>
      <c r="BV8" s="1354" t="n"/>
      <c r="BW8" s="1414" t="n">
        <v>409.799999999999</v>
      </c>
      <c r="BX8" s="1414" t="n">
        <v>404.79</v>
      </c>
      <c r="BY8" s="1414" t="n">
        <v>434.66</v>
      </c>
      <c r="BZ8" s="1414" t="n">
        <v>428.22</v>
      </c>
      <c r="CA8" s="1414" t="n">
        <v>433.389999999999</v>
      </c>
      <c r="CB8" s="1414" t="n">
        <v>420.12</v>
      </c>
      <c r="CC8" s="1414" t="n">
        <v>430.76</v>
      </c>
      <c r="CD8" s="1414" t="n">
        <v>430.54</v>
      </c>
      <c r="CE8" s="1414" t="n">
        <v>418.440000000001</v>
      </c>
      <c r="CF8" s="1414" t="n">
        <v>432.320000000001</v>
      </c>
      <c r="CG8" s="1414" t="n">
        <v>411.429999999999</v>
      </c>
      <c r="CH8" s="1414" t="n">
        <v>418.55</v>
      </c>
      <c r="CI8" s="1409">
        <f>BW8+BX8+BY8+BZ8+CA8+CB8+CC8+CD8+CE8+CF8+CG8+CH8</f>
        <v/>
      </c>
    </row>
    <row r="9" ht="27" customFormat="1" customHeight="1" s="23">
      <c r="A9" s="2082" t="n"/>
      <c r="B9" s="1350" t="inlineStr">
        <is>
          <t>城际城乡网约车客运量(万人次)</t>
        </is>
      </c>
      <c r="C9" s="1409">
        <f>C14+C19+C24+C29+C34+C39+C44+C49+C54+C59+C64+C69+C74+C79+C84+C89+C94</f>
        <v/>
      </c>
      <c r="D9" s="31">
        <f>C9/T9-1</f>
        <v/>
      </c>
      <c r="E9" s="1409">
        <f>E14+E19+E24+E29+E34+E39+E44+E49+E54+E59+E64+E69+E74+E79+E84+E89+E94</f>
        <v/>
      </c>
      <c r="F9" s="31">
        <f>E9/V9-1</f>
        <v/>
      </c>
      <c r="G9" s="1409">
        <f>G14+G19+G24+G29+G34+G39+G44+G49+G54+G59+G64+G69+G74+G79+G84+G89+G94</f>
        <v/>
      </c>
      <c r="H9" s="31">
        <f>G9/X9-1</f>
        <v/>
      </c>
      <c r="I9" s="1409">
        <f>I14+I19+I24+I29+I34+I39+I44+I49+I54+I59+I64+I69+I74+I79+I84+I89+I94</f>
        <v/>
      </c>
      <c r="J9" s="31">
        <f>I9/Z9-1</f>
        <v/>
      </c>
      <c r="K9" s="2615">
        <f>K14+K19+K24+K29+K34+K39+K44+K49+K54+K59+K64+K69+K74+K79+K84+K89+K94</f>
      </c>
      <c r="L9" s="31">
        <f>K9/AB9-1</f>
      </c>
      <c r="M9" s="2616">
        <f>M14+M19+M24+M29+M34+M39+M44+M49+M54+M59+M64+M69+M74+M79+M84+M89+M94</f>
      </c>
      <c r="N9" s="31">
        <f>M9/AD9-1</f>
      </c>
      <c r="O9" s="2617">
        <f>O14+O19+O24+O29+O34+O39+O44+O49+O54+O59+O64+O69+O74+O79+O84+O89+O94</f>
      </c>
      <c r="P9" s="31">
        <f>O9/AF9-1</f>
      </c>
      <c r="Q9" s="2016">
        <f>E9+C9+G9+I9+K9+M9+O9</f>
      </c>
      <c r="R9" s="102">
        <f>Q9/SUM(T9,V9,X9,Z9,AB9,AD9,AF9)-1</f>
      </c>
      <c r="S9" s="31" t="n"/>
      <c r="T9" s="1409">
        <f>T14+T19+T24+T29+T34+T39+T44+T49+T54+T59+T64+T69+T74+T79+T84+T89+T94</f>
        <v/>
      </c>
      <c r="U9" s="31">
        <f>T9/AV9-1</f>
        <v/>
      </c>
      <c r="V9" s="1409">
        <f>V14+V19+V24+V29+V34+V39+V44+V49+V54+V59+V64+V69+V74+V79+V84+V89+V94</f>
        <v/>
      </c>
      <c r="W9" s="31">
        <f>V9/AX9-1</f>
        <v/>
      </c>
      <c r="X9" s="1409">
        <f>X14+X19+X24+X29+X34+X39+X44+X49+X54+X59+X64+X69+X74+X79+X84+X89+X94</f>
        <v/>
      </c>
      <c r="Y9" s="31">
        <f>X9/AZ9-1</f>
        <v/>
      </c>
      <c r="Z9" s="1409">
        <f>Z14+Z19+Z24+Z29+Z34+Z39+Z44+Z49+Z54+Z59+Z64+Z69+Z74+Z79+Z84+Z89+Z94</f>
        <v/>
      </c>
      <c r="AA9" s="31">
        <f>Z9/BB9-1</f>
        <v/>
      </c>
      <c r="AB9" s="1409">
        <f>AB14+AB19+AB24+AB29+AB34+AB39+AB44+AB49+AB54+AB59+AB64+AB69+AB74+AB79+AB84+AB89+AB94</f>
        <v/>
      </c>
      <c r="AC9" s="31">
        <f>AB9/BD9-1</f>
        <v/>
      </c>
      <c r="AD9" s="1409">
        <f>AD14+AD19+AD24+AD29+AD34+AD39+AD44+AD49+AD54+AD59+AD64+AD69+AD74+AD79+AD84+AD89+AD94</f>
        <v/>
      </c>
      <c r="AE9" s="31">
        <f>AD9/BF9-1</f>
        <v/>
      </c>
      <c r="AF9" s="1409">
        <f>AF14+AF19+AF24+AF29+AF34+AF39+AF44+AF49+AF54+AF59+AF64+AF69+AF74+AF79+AF84+AF89+AF94</f>
        <v/>
      </c>
      <c r="AG9" s="31">
        <f>AF9/BH9-1</f>
        <v/>
      </c>
      <c r="AH9" s="1409">
        <f>AH14+AH19+AH24+AH29+AH34+AH39+AH44+AH49+AH54+AH59+AH64+AH69+AH74+AH79+AH84+AH89+AH94</f>
        <v/>
      </c>
      <c r="AI9" s="31">
        <f>AH9/BJ9-1</f>
        <v/>
      </c>
      <c r="AJ9" s="1409">
        <f>AJ14+AJ19+AJ24+AJ29+AJ34+AJ39+AJ44+AJ49+AJ54+AJ59+AJ64+AJ69+AJ74+AJ79+AJ84+AJ89+AJ94</f>
        <v/>
      </c>
      <c r="AK9" s="31">
        <f>AJ9/BL9-1</f>
        <v/>
      </c>
      <c r="AL9" s="1409">
        <f>AL14+AL19+AL24+AL29+AL34+AL39+AL44+AL49+AL54+AL59+AL64+AL69+AL74+AL79+AL84+AL89+AL94</f>
        <v/>
      </c>
      <c r="AM9" s="31">
        <f>AL9/BN9-1</f>
        <v/>
      </c>
      <c r="AN9" s="1409">
        <f>AN14+AN19+AN24+AN29+AN34+AN39+AN44+AN49+AN54+AN59+AN64+AN69+AN74+AN79+AN84+AN89+AN94</f>
        <v/>
      </c>
      <c r="AO9" s="31">
        <f>AN9/BP9-1</f>
        <v/>
      </c>
      <c r="AP9" s="1409">
        <f>AP14+AP19+AP24+AP29+AP34+AP39+AP44+AP49+AP54+AP59+AP64+AP69+AP74+AP79+AP84+AP89+AP94</f>
        <v/>
      </c>
      <c r="AQ9" s="31">
        <f>AP9/BR9-1</f>
        <v/>
      </c>
      <c r="AR9" s="1409">
        <f>V9+T9+X9+Z9+AB9+AD9+AF9+AH9+AJ9+AL9+AN9+AP9</f>
      </c>
      <c r="AS9" s="31">
        <f>AR9/SUM(AV9,AX9,AZ9,BB9,BD9,BF9,BH9,BJ9,BL9,BN9,BP9,BR9)-1</f>
        <v/>
      </c>
      <c r="AT9" s="32" t="n"/>
      <c r="AU9" s="1915">
        <f>AV9+AX9+AZ9+BB9+BD9+BF9+BH9+BJ9+BL9+BN9+BP9</f>
        <v/>
      </c>
      <c r="AV9" s="1409">
        <f>AV14+AV19+AV24+AV29+AV34+AV39+AV44+AV49+AV54+AV59+AV64+AV69+AV74+AV79+AV84+AV89+AV94</f>
        <v/>
      </c>
      <c r="AW9" s="31">
        <f>AV9/BW9-1</f>
        <v/>
      </c>
      <c r="AX9" s="1409">
        <f>AX14+AX19+AX24+AX29+AX34+AX39+AX44+AX49+AX54+AX59+AX64+AX69+AX74+AX79+AX84+AX89+AX94</f>
        <v/>
      </c>
      <c r="AY9" s="31">
        <f>AX9/BX9-1</f>
        <v/>
      </c>
      <c r="AZ9" s="1409">
        <f>AZ14+AZ19+AZ24+AZ29+AZ34+AZ39+AZ44+AZ49+AZ54+AZ59+AZ64+AZ69+AZ74+AZ79+AZ84+AZ89+AZ94</f>
        <v/>
      </c>
      <c r="BA9" s="31">
        <f>AZ9/BY9-1</f>
        <v/>
      </c>
      <c r="BB9" s="1409">
        <f>BB14+BB19+BB24+BB29+BB34+BB39+BB44+BB49+BB54+BB59+BB64+BB69+BB74+BB79+BB84+BB89+BB94</f>
        <v/>
      </c>
      <c r="BC9" s="31">
        <f>BB9/BZ9-1</f>
        <v/>
      </c>
      <c r="BD9" s="1409">
        <f>BD14+BD19+BD24+BD29+BD34+BD39+BD44+BD49+BD54+BD59+BD64+BD69+BD74+BD79+BD84+BD89+BD94</f>
        <v/>
      </c>
      <c r="BE9" s="31">
        <f>BD9/CA9-1</f>
        <v/>
      </c>
      <c r="BF9" s="1409">
        <f>BF14+BF19+BF24+BF29+BF34+BF39+BF44+BF49+BF54+BF59+BF64+BF69+BF74+BF79+BF84+BF89+BF94</f>
        <v/>
      </c>
      <c r="BG9" s="31">
        <f>BF9/CB9-1</f>
        <v/>
      </c>
      <c r="BH9" s="1409">
        <f>BH14+BH19+BH24+BH29+BH34+BH39+BH44+BH49+BH54+BH59+BH64+BH69+BH74+BH79+BH84+BH89+BH94</f>
        <v/>
      </c>
      <c r="BI9" s="31">
        <f>BH9/CC9-1</f>
        <v/>
      </c>
      <c r="BJ9" s="1409">
        <f>BJ14+BJ19+BJ24+BJ29+BJ34+BJ39+BJ44+BJ49+BJ54+BJ59+BJ64+BJ69+BJ74+BJ79+BJ84+BJ89+BJ94</f>
        <v/>
      </c>
      <c r="BK9" s="31">
        <f>BJ9/CD9-1</f>
        <v/>
      </c>
      <c r="BL9" s="1409">
        <f>BL14+BL19+BL24+BL29+BL34+BL39+BL44+BL49+BL54+BL59+BL64+BL69+BL74+BL79+BL84+BL89+BL94</f>
        <v/>
      </c>
      <c r="BM9" s="31">
        <f>BL9/CE9-1</f>
        <v/>
      </c>
      <c r="BN9" s="1409">
        <f>BN14+BN19+BN24+BN29+BN34+BN39+BN44+BN49+BN54+BN59+BN64+BN69+BN74+BN79+BN84+BN89+BN94</f>
        <v/>
      </c>
      <c r="BO9" s="31">
        <f>BN9/CF9-1</f>
        <v/>
      </c>
      <c r="BP9" s="1409">
        <f>BP14+BP19+BP24+BP29+BP34+BP39+BP44+BP49+BP54+BP59+BP64+BP69+BP74+BP79+BP84+BP89+BP94</f>
        <v/>
      </c>
      <c r="BQ9" s="31">
        <f>BP9/CG9-1</f>
        <v/>
      </c>
      <c r="BR9" s="1409">
        <f>BR14+BR19+BR24+BR29+BR34+BR39+BR44+BR49+BR54+BR59+BR64+BR69+BR74+BR79+BR84+BR89+BR94</f>
        <v/>
      </c>
      <c r="BS9" s="31">
        <f>BR9/CH9-1</f>
        <v/>
      </c>
      <c r="BT9" s="1409">
        <f>AV9+AX9+AZ9+BB9+BD9+BF9+BH9+BJ9+BL9+BN9+BP9+BR9</f>
        <v/>
      </c>
      <c r="BU9" s="31">
        <f>BT9/CI9-1</f>
        <v/>
      </c>
      <c r="BV9" s="1354" t="n"/>
      <c r="BW9" s="1414" t="n">
        <v>105.33</v>
      </c>
      <c r="BX9" s="1414" t="n">
        <v>119.38</v>
      </c>
      <c r="BY9" s="1414" t="n">
        <v>131</v>
      </c>
      <c r="BZ9" s="1414" t="n">
        <v>129.16</v>
      </c>
      <c r="CA9" s="1414" t="n">
        <v>134.56</v>
      </c>
      <c r="CB9" s="1414" t="n">
        <v>139.54</v>
      </c>
      <c r="CC9" s="1414" t="n">
        <v>150.16</v>
      </c>
      <c r="CD9" s="1414" t="n">
        <v>150.85</v>
      </c>
      <c r="CE9" s="1414" t="n">
        <v>145.01</v>
      </c>
      <c r="CF9" s="1414" t="n">
        <v>148.08</v>
      </c>
      <c r="CG9" s="1414" t="n">
        <v>151.01</v>
      </c>
      <c r="CH9" s="1414" t="n">
        <v>163.61</v>
      </c>
      <c r="CI9" s="1409">
        <f>BW9+BX9+BY9+BZ9+CA9+CB9+CC9+CD9+CE9+CF9+CG9+CH9</f>
        <v/>
      </c>
    </row>
    <row r="10" ht="27" customFormat="1" customHeight="1" s="22">
      <c r="A10" s="1356" t="inlineStr">
        <is>
          <t>武汉市</t>
        </is>
      </c>
      <c r="B10" s="1350" t="inlineStr">
        <is>
          <t>总客运量（万人次）</t>
        </is>
      </c>
      <c r="C10" s="1409">
        <f>C11+C12+C13+C14</f>
        <v/>
      </c>
      <c r="D10" s="31">
        <f>C10/T10-1</f>
        <v/>
      </c>
      <c r="E10" s="1409">
        <f>E11+E12+E13+E14</f>
        <v/>
      </c>
      <c r="F10" s="31">
        <f>E10/V10-1</f>
        <v/>
      </c>
      <c r="G10" s="1409">
        <f>G11+G12+G13+G14</f>
        <v/>
      </c>
      <c r="H10" s="31">
        <f>G10/X10-1</f>
        <v/>
      </c>
      <c r="I10" s="1409">
        <f>I11+I12+I13+I14</f>
        <v/>
      </c>
      <c r="J10" s="31">
        <f>I10/Z10-1</f>
        <v/>
      </c>
      <c r="K10" s="2618">
        <f>K11+K12+K13+K14</f>
      </c>
      <c r="L10" s="31">
        <f>K10/AB10-1</f>
      </c>
      <c r="M10" s="2619">
        <f>M11+M12+M13+M14</f>
      </c>
      <c r="N10" s="31">
        <f>M10/AD10-1</f>
      </c>
      <c r="O10" s="2620">
        <f>O11+O12+O13+O14</f>
      </c>
      <c r="P10" s="31">
        <f>O10/AF10-1</f>
      </c>
      <c r="Q10" s="2016">
        <f>E10+C10+G10+I10+K10+M10+O10</f>
      </c>
      <c r="R10" s="102">
        <f>Q10/SUM(T10,V10,X10,Z10,AB10,AD10,AF10)-1</f>
      </c>
      <c r="S10" s="31" t="n"/>
      <c r="T10" s="1409">
        <f>T11+T12+T13+T14</f>
        <v/>
      </c>
      <c r="U10" s="31">
        <f>T10/AV10-1</f>
        <v/>
      </c>
      <c r="V10" s="1409">
        <f>V11+V12+V13+V14</f>
        <v/>
      </c>
      <c r="W10" s="31">
        <f>V10/AX10-1</f>
        <v/>
      </c>
      <c r="X10" s="1409">
        <f>X11+X12+X13+X14</f>
        <v/>
      </c>
      <c r="Y10" s="31">
        <f>X10/AZ10-1</f>
        <v/>
      </c>
      <c r="Z10" s="1409">
        <f>Z11+Z12+Z13+Z14</f>
        <v/>
      </c>
      <c r="AA10" s="31">
        <f>Z10/BB10-1</f>
        <v/>
      </c>
      <c r="AB10" s="1409">
        <f>AB11+AB12+AB13+AB14</f>
        <v/>
      </c>
      <c r="AC10" s="31">
        <f>AB10/BD10-1</f>
        <v/>
      </c>
      <c r="AD10" s="1409">
        <f>AD11+AD12+AD13+AD14</f>
        <v/>
      </c>
      <c r="AE10" s="31">
        <f>AD10/BF10-1</f>
        <v/>
      </c>
      <c r="AF10" s="1409">
        <f>AF11+AF12+AF13+AF14</f>
        <v/>
      </c>
      <c r="AG10" s="31">
        <f>AF10/BH10-1</f>
        <v/>
      </c>
      <c r="AH10" s="1409">
        <f>AH11+AH12+AH13+AH14</f>
        <v/>
      </c>
      <c r="AI10" s="31">
        <f>AH10/BJ10-1</f>
        <v/>
      </c>
      <c r="AJ10" s="1409">
        <f>AJ11+AJ12+AJ13+AJ14</f>
        <v/>
      </c>
      <c r="AK10" s="31">
        <f>AJ10/BL10-1</f>
        <v/>
      </c>
      <c r="AL10" s="1409">
        <f>AL11+AL12+AL13+AL14</f>
        <v/>
      </c>
      <c r="AM10" s="31">
        <f>AL10/BN10-1</f>
        <v/>
      </c>
      <c r="AN10" s="1409">
        <f>AN11+AN12+AN13+AN14</f>
        <v/>
      </c>
      <c r="AO10" s="31">
        <f>AN10/BP10-1</f>
        <v/>
      </c>
      <c r="AP10" s="1409">
        <f>AP11+AP12+AP13+AP14</f>
        <v/>
      </c>
      <c r="AQ10" s="31">
        <f>AP10/BR10-1</f>
        <v/>
      </c>
      <c r="AR10" s="1409">
        <f>V10+T10+X10+Z10+AB10+AD10+AF10+AH10+AJ10+AL10+AN10+AP10</f>
      </c>
      <c r="AS10" s="31">
        <f>AR10/SUM(AV10,AX10,AZ10,BB10,BD10,BF10,BH10,BJ10,BL10,BN10,BP10,BR10)-1</f>
        <v/>
      </c>
      <c r="AT10" s="32" t="n"/>
      <c r="AU10" s="1915">
        <f>AV10+AX10+AZ10+BB10+BD10+BF10+BH10+BJ10+BL10+BN10+BP10</f>
        <v/>
      </c>
      <c r="AV10" s="1915">
        <f>AV11+AV12+AV13+AV14</f>
        <v/>
      </c>
      <c r="AW10" s="32" t="n"/>
      <c r="AX10" s="1915">
        <f>AX11+AX12+AX13+AX14</f>
        <v/>
      </c>
      <c r="AY10" s="32" t="n"/>
      <c r="AZ10" s="1915">
        <f>AZ11+AZ12+AZ13+AZ14</f>
        <v/>
      </c>
      <c r="BA10" s="32" t="n"/>
      <c r="BB10" s="1915">
        <f>BB11+BB12+BB13+BB14</f>
        <v/>
      </c>
      <c r="BC10" s="32" t="n"/>
      <c r="BD10" s="1915">
        <f>BD11+BD12+BD13+BD14</f>
        <v/>
      </c>
      <c r="BE10" s="32" t="n"/>
      <c r="BF10" s="1915">
        <f>BF11+BF12+BF13+BF14</f>
        <v/>
      </c>
      <c r="BG10" s="32" t="n"/>
      <c r="BH10" s="1915">
        <f>BH11+BH12+BH13+BH14</f>
        <v/>
      </c>
      <c r="BI10" s="32" t="n"/>
      <c r="BJ10" s="1915">
        <f>BJ11+BJ12+BJ13+BJ14</f>
        <v/>
      </c>
      <c r="BK10" s="32" t="n"/>
      <c r="BL10" s="1915">
        <f>BL11+BL12+BL13+BL14</f>
        <v/>
      </c>
      <c r="BM10" s="32" t="n"/>
      <c r="BN10" s="1915">
        <f>BN11+BN12+BN13+BN14</f>
        <v/>
      </c>
      <c r="BO10" s="32" t="n"/>
      <c r="BP10" s="1915">
        <f>BP11+BP12+BP13+BP14</f>
        <v/>
      </c>
      <c r="BQ10" s="32" t="n"/>
      <c r="BR10" s="1915">
        <f>BR11+BR12+BR13+BR14</f>
        <v/>
      </c>
      <c r="BS10" s="32" t="n"/>
      <c r="BT10" s="1915">
        <f>AV10+AX10+AZ10+BB10+BD10+BF10+BH10+BJ10+BL10+BN10+BP10+BR10</f>
        <v/>
      </c>
      <c r="BU10" s="32" t="n"/>
      <c r="BV10" s="1353" t="n"/>
      <c r="BW10" s="1352" t="n"/>
      <c r="BX10" s="1352" t="n"/>
      <c r="BY10" s="1352" t="n"/>
      <c r="BZ10" s="1352" t="n"/>
      <c r="CA10" s="1352" t="n"/>
      <c r="CB10" s="1352" t="n"/>
      <c r="CC10" s="1352" t="n"/>
      <c r="CD10" s="1352" t="n"/>
      <c r="CE10" s="1352" t="n"/>
      <c r="CF10" s="1352" t="n"/>
      <c r="CG10" s="1352" t="n"/>
      <c r="CH10" s="1352" t="n"/>
      <c r="CI10" s="1352" t="n"/>
    </row>
    <row r="11" ht="27" customFormat="1" customHeight="1" s="23">
      <c r="A11" s="1977" t="n"/>
      <c r="B11" s="1350" t="inlineStr">
        <is>
          <t>公路班线客运量（万人次）</t>
        </is>
      </c>
      <c r="C11" s="1409">
        <f>班线包车!C8</f>
        <v/>
      </c>
      <c r="D11" s="31">
        <f>C11/T11-1</f>
        <v/>
      </c>
      <c r="E11" s="1409">
        <f>班线包车!E8</f>
        <v/>
      </c>
      <c r="F11" s="31">
        <f>E11/V11-1</f>
        <v/>
      </c>
      <c r="G11" s="1409">
        <f>班线包车!G8</f>
        <v/>
      </c>
      <c r="H11" s="31">
        <f>G11/X11-1</f>
        <v/>
      </c>
      <c r="I11" s="1409">
        <f>班线包车!I8</f>
        <v/>
      </c>
      <c r="J11" s="31">
        <f>I11/Z11-1</f>
        <v/>
      </c>
      <c r="K11" s="1409">
        <f>班线包车!K8</f>
      </c>
      <c r="L11" s="31">
        <f>K11/AB11-1</f>
      </c>
      <c r="M11" s="1409">
        <f>班线包车!M8</f>
      </c>
      <c r="N11" s="31">
        <f>M11/AD11-1</f>
      </c>
      <c r="O11" s="1409">
        <f>班线包车!O8</f>
      </c>
      <c r="P11" s="31">
        <f>O11/AF11-1</f>
      </c>
      <c r="Q11" s="2016">
        <f>E11+C11+G11+I11+K11+M11+O11</f>
      </c>
      <c r="R11" s="102">
        <f>Q11/SUM(T11,V11,X11,Z11,AB11,AD11,AF11)-1</f>
      </c>
      <c r="S11" s="31" t="n"/>
      <c r="T11" s="1409" t="n">
        <v>255.17</v>
      </c>
      <c r="U11" s="31">
        <f>T11/AV11-1</f>
        <v/>
      </c>
      <c r="V11" s="1409" t="n">
        <v>252.6521</v>
      </c>
      <c r="W11" s="31">
        <f>V11/AX11-1</f>
        <v/>
      </c>
      <c r="X11" s="1409">
        <f>班线包车!X8</f>
        <v/>
      </c>
      <c r="Y11" s="31">
        <f>X11/AZ11-1</f>
        <v/>
      </c>
      <c r="Z11" s="1409">
        <f>班线包车!Z8</f>
        <v/>
      </c>
      <c r="AA11" s="31">
        <f>Z11/BB11-1</f>
        <v/>
      </c>
      <c r="AB11" s="1409">
        <f>班线包车!AB8</f>
        <v/>
      </c>
      <c r="AC11" s="31">
        <f>AB11/BD11-1</f>
        <v/>
      </c>
      <c r="AD11" s="1409">
        <f>班线包车!AD8</f>
        <v/>
      </c>
      <c r="AE11" s="31">
        <f>AD11/BF11-1</f>
        <v/>
      </c>
      <c r="AF11" s="1409">
        <f>班线包车!AF8</f>
        <v/>
      </c>
      <c r="AG11" s="31">
        <f>AF11/BH11-1</f>
        <v/>
      </c>
      <c r="AH11" s="1409">
        <f>班线包车!AH8</f>
        <v/>
      </c>
      <c r="AI11" s="31">
        <f>AH11/BJ11-1</f>
        <v/>
      </c>
      <c r="AJ11" s="1409">
        <f>班线包车!AJ8</f>
        <v/>
      </c>
      <c r="AK11" s="31">
        <f>AJ11/BL11-1</f>
        <v/>
      </c>
      <c r="AL11" s="1409">
        <f>班线包车!AL8</f>
        <v/>
      </c>
      <c r="AM11" s="31">
        <f>AL11/BN11-1</f>
        <v/>
      </c>
      <c r="AN11" s="1409">
        <f>班线包车!AN8</f>
        <v/>
      </c>
      <c r="AO11" s="31">
        <f>AN11/BP11-1</f>
        <v/>
      </c>
      <c r="AP11" s="1409">
        <f>班线包车!AP8</f>
        <v/>
      </c>
      <c r="AQ11" s="31">
        <f>AP11/BR11-1</f>
        <v/>
      </c>
      <c r="AR11" s="1409">
        <f>V11+T11+X11+Z11+AB11+AD11+AF11+AH11+AJ11+AL11+AN11+AP11</f>
      </c>
      <c r="AS11" s="31">
        <f>AR11/SUM(AV11,AX11,AZ11,BB11,BD11,BF11,BH11,BJ11,BL11,BN11,BP11,BR11)-1</f>
        <v/>
      </c>
      <c r="AT11" s="32" t="n"/>
      <c r="AU11" s="1915">
        <f>AV11+AX11+AZ11+BB11+BD11+BF11+BH11+BJ11+BL11+BN11+BP11</f>
        <v/>
      </c>
      <c r="AV11" s="1409" t="n">
        <v>37.6839</v>
      </c>
      <c r="AW11" s="31" t="n"/>
      <c r="AX11" s="1409" t="n">
        <v>32.2358</v>
      </c>
      <c r="AY11" s="31" t="n"/>
      <c r="AZ11" s="1409" t="n">
        <v>51.9115</v>
      </c>
      <c r="BA11" s="31" t="n"/>
      <c r="BB11" s="1409" t="n">
        <v>59.0451</v>
      </c>
      <c r="BC11" s="31" t="n"/>
      <c r="BD11" s="1409" t="n">
        <v>58.7769</v>
      </c>
      <c r="BE11" s="31" t="n"/>
      <c r="BF11" s="1409" t="n">
        <v>53.9891</v>
      </c>
      <c r="BG11" s="31" t="n"/>
      <c r="BH11" s="1409" t="n">
        <v>49.2635</v>
      </c>
      <c r="BI11" s="31" t="n"/>
      <c r="BJ11" s="1409" t="n">
        <v>44.0986</v>
      </c>
      <c r="BK11" s="31" t="n"/>
      <c r="BL11" s="1409" t="n">
        <v>53.6228</v>
      </c>
      <c r="BM11" s="31" t="n"/>
      <c r="BN11" s="1409" t="n">
        <v>298.4348</v>
      </c>
      <c r="BO11" s="31" t="n"/>
      <c r="BP11" s="1409" t="n">
        <v>305.8934</v>
      </c>
      <c r="BQ11" s="31" t="n"/>
      <c r="BR11" s="1409" t="n">
        <v>300.5135</v>
      </c>
      <c r="BS11" s="31" t="n"/>
      <c r="BT11" s="1409">
        <f>AV11+AX11+AZ11+BB11+BD11+BF11+BH11+BJ11+BL11+BN11+BP11+BR11</f>
        <v/>
      </c>
      <c r="BU11" s="31" t="n"/>
      <c r="BV11" s="1354" t="n"/>
      <c r="BW11" s="1355" t="n"/>
      <c r="BX11" s="1355" t="n"/>
      <c r="BY11" s="1355" t="n"/>
      <c r="BZ11" s="1355" t="n"/>
      <c r="CA11" s="1355" t="n"/>
      <c r="CB11" s="1355" t="n"/>
      <c r="CC11" s="1355" t="n"/>
      <c r="CD11" s="1355" t="n"/>
      <c r="CE11" s="1355" t="n"/>
      <c r="CF11" s="1355" t="n"/>
      <c r="CG11" s="1355" t="n"/>
      <c r="CH11" s="1355" t="n"/>
      <c r="CI11" s="1289" t="n"/>
    </row>
    <row r="12" ht="27" customFormat="1" customHeight="1" s="23">
      <c r="A12" s="1977" t="n"/>
      <c r="B12" s="1350" t="inlineStr">
        <is>
          <t>城际城乡公交客运量（万人次）</t>
        </is>
      </c>
      <c r="C12" s="1409">
        <f>公交!C9-公交!C11</f>
        <v/>
      </c>
      <c r="D12" s="31">
        <f>C12/T12-1</f>
        <v/>
      </c>
      <c r="E12" s="1409">
        <f>公交!E9-公交!E11</f>
        <v/>
      </c>
      <c r="F12" s="31">
        <f>E12/V12-1</f>
        <v/>
      </c>
      <c r="G12" s="1409">
        <f>公交!G9-公交!G11</f>
        <v/>
      </c>
      <c r="H12" s="31">
        <f>G12/X12-1</f>
        <v/>
      </c>
      <c r="I12" s="1409">
        <f>公交!I9-公交!I11</f>
        <v/>
      </c>
      <c r="J12" s="31">
        <f>I12/Z12-1</f>
        <v/>
      </c>
      <c r="K12" s="1409">
        <f>公交!K9-公交!K11</f>
      </c>
      <c r="L12" s="31">
        <f>K12/AB12-1</f>
      </c>
      <c r="M12" s="1409">
        <f>公交!M9-公交!M11</f>
      </c>
      <c r="N12" s="31">
        <f>M12/AD12-1</f>
      </c>
      <c r="O12" s="1409">
        <f>公交!O9-公交!O11</f>
      </c>
      <c r="P12" s="31">
        <f>O12/AF12-1</f>
      </c>
      <c r="Q12" s="2016">
        <f>E12+C12+G12+I12+K12+M12+O12</f>
      </c>
      <c r="R12" s="102">
        <f>Q12/SUM(T12,V12,X12,Z12,AB12,AD12,AF12)-1</f>
      </c>
      <c r="S12" s="31" t="n"/>
      <c r="T12" s="1409">
        <f>公交!T9-公交!T11</f>
        <v/>
      </c>
      <c r="U12" s="31">
        <f>T12/AV12-1</f>
        <v/>
      </c>
      <c r="V12" s="1409">
        <f>公交!V9-公交!V11</f>
        <v/>
      </c>
      <c r="W12" s="31">
        <f>V12/AX12-1</f>
        <v/>
      </c>
      <c r="X12" s="1409">
        <f>公交!X9-公交!X11</f>
        <v/>
      </c>
      <c r="Y12" s="31">
        <f>X12/AZ12-1</f>
        <v/>
      </c>
      <c r="Z12" s="1409">
        <f>公交!Z9-公交!Z11</f>
        <v/>
      </c>
      <c r="AA12" s="31">
        <f>Z12/BB12-1</f>
        <v/>
      </c>
      <c r="AB12" s="1409">
        <f>公交!AB9-公交!AB11</f>
        <v/>
      </c>
      <c r="AC12" s="31">
        <f>AB12/BD12-1</f>
        <v/>
      </c>
      <c r="AD12" s="1409">
        <f>公交!AD9-公交!AD11</f>
        <v/>
      </c>
      <c r="AE12" s="31">
        <f>AD12/BF12-1</f>
        <v/>
      </c>
      <c r="AF12" s="1409">
        <f>公交!AF9-公交!AF11</f>
        <v/>
      </c>
      <c r="AG12" s="31">
        <f>AF12/BH12-1</f>
        <v/>
      </c>
      <c r="AH12" s="1409">
        <f>公交!AH9-公交!AH11</f>
        <v/>
      </c>
      <c r="AI12" s="31">
        <f>AH12/BJ12-1</f>
        <v/>
      </c>
      <c r="AJ12" s="1409">
        <f>公交!AJ9-公交!AJ11</f>
        <v/>
      </c>
      <c r="AK12" s="31">
        <f>AJ12/BL12-1</f>
        <v/>
      </c>
      <c r="AL12" s="1409">
        <f>公交!AL9-公交!AL11</f>
        <v/>
      </c>
      <c r="AM12" s="31">
        <f>AL12/BN12-1</f>
        <v/>
      </c>
      <c r="AN12" s="1409">
        <f>公交!AN9-公交!AN11</f>
        <v/>
      </c>
      <c r="AO12" s="31">
        <f>AN12/BP12-1</f>
        <v/>
      </c>
      <c r="AP12" s="1409">
        <f>公交!AP9-公交!AP11</f>
        <v/>
      </c>
      <c r="AQ12" s="31">
        <f>AP12/BR12-1</f>
        <v/>
      </c>
      <c r="AR12" s="1409">
        <f>V12+T12+X12+Z12+AB12+AD12+AF12+AH12+AJ12+AL12+AN12+AP12</f>
      </c>
      <c r="AS12" s="31">
        <f>AR12/SUM(AV12,AX12,AZ12,BB12,BD12,BF12,BH12,BJ12,BL12,BN12,BP12,BR12)-1</f>
        <v/>
      </c>
      <c r="AT12" s="32" t="n"/>
      <c r="AU12" s="1915">
        <f>AV12+AX12+AZ12+BB12+BD12+BF12+BH12+BJ12+BL12+BN12+BP12</f>
        <v/>
      </c>
      <c r="AV12" s="1409" t="n">
        <v>27.8500000000004</v>
      </c>
      <c r="AW12" s="31" t="n"/>
      <c r="AX12" s="1409" t="n">
        <v>18.0999999999999</v>
      </c>
      <c r="AY12" s="31" t="n"/>
      <c r="AZ12" s="1409" t="n">
        <v>29.1599999999999</v>
      </c>
      <c r="BA12" s="31" t="n"/>
      <c r="BB12" s="1409" t="n">
        <v>28.1400000000003</v>
      </c>
      <c r="BC12" s="31" t="n"/>
      <c r="BD12" s="1409" t="n">
        <v>29.04</v>
      </c>
      <c r="BE12" s="31" t="n"/>
      <c r="BF12" s="1409" t="n">
        <v>26.5500000000002</v>
      </c>
      <c r="BG12" s="31" t="n"/>
      <c r="BH12" s="1409" t="n">
        <v>25.96</v>
      </c>
      <c r="BI12" s="31" t="n"/>
      <c r="BJ12" s="1409" t="n">
        <v>23.2699999999995</v>
      </c>
      <c r="BK12" s="31" t="n"/>
      <c r="BL12" s="1409" t="n">
        <v>25.6199999999999</v>
      </c>
      <c r="BM12" s="31" t="n"/>
      <c r="BN12" s="1409" t="n">
        <v>27.8599999999997</v>
      </c>
      <c r="BO12" s="31" t="n"/>
      <c r="BP12" s="1409" t="n">
        <v>25.0799999999999</v>
      </c>
      <c r="BQ12" s="31" t="n"/>
      <c r="BR12" s="1409" t="n">
        <v>24.7399999999998</v>
      </c>
      <c r="BS12" s="31" t="n"/>
      <c r="BT12" s="1409">
        <f>AV12+AX12+AZ12+BB12+BD12+BF12+BH12+BJ12+BL12+BN12+BP12+BR12</f>
        <v/>
      </c>
      <c r="BU12" s="31" t="n"/>
      <c r="BV12" s="1354" t="n"/>
      <c r="BW12" s="1355" t="n"/>
      <c r="BX12" s="1355" t="n"/>
      <c r="BY12" s="1355" t="n"/>
      <c r="BZ12" s="1355" t="n"/>
      <c r="CA12" s="1355" t="n"/>
      <c r="CB12" s="1355" t="n"/>
      <c r="CC12" s="1414" t="n"/>
      <c r="CD12" s="1355" t="n"/>
      <c r="CE12" s="1414" t="n"/>
      <c r="CF12" s="1414" t="n"/>
      <c r="CG12" s="1414" t="n"/>
      <c r="CH12" s="1414" t="n"/>
      <c r="CI12" s="1289" t="n"/>
    </row>
    <row r="13" ht="27" customFormat="1" customHeight="1" s="23">
      <c r="A13" s="1977" t="n"/>
      <c r="B13" s="1350" t="inlineStr">
        <is>
          <t>城际城乡巡游出租客运量（万人次）</t>
        </is>
      </c>
      <c r="C13" s="1409" t="n">
        <v>0</v>
      </c>
      <c r="D13" s="31">
        <f>C13/T13-1</f>
        <v/>
      </c>
      <c r="E13" s="1409" t="n">
        <v>0</v>
      </c>
      <c r="F13" s="31">
        <f>E13/V13-1</f>
        <v/>
      </c>
      <c r="G13" s="1409" t="n">
        <v>0</v>
      </c>
      <c r="H13" s="31">
        <f>G13/X13-1</f>
        <v/>
      </c>
      <c r="I13" s="1409" t="n">
        <v>0</v>
      </c>
      <c r="J13" s="31">
        <f>I13/Z13-1</f>
        <v/>
      </c>
      <c r="K13" s="1409" t="n">
        <v>0.0</v>
      </c>
      <c r="L13" s="31">
        <f>K13/AB13-1</f>
      </c>
      <c r="M13" s="1409" t="n">
        <v>0.0</v>
      </c>
      <c r="N13" s="31">
        <f>M13/AD13-1</f>
      </c>
      <c r="O13" s="1409" t="n">
        <v>0.0</v>
      </c>
      <c r="P13" s="31">
        <f>O13/AF13-1</f>
      </c>
      <c r="Q13" s="2016">
        <f>E13+C13+G13+I13+K13+M13+O13</f>
      </c>
      <c r="R13" s="102">
        <f>Q13/SUM(T13,V13,X13,Z13,AB13,AD13,AF13)-1</f>
      </c>
      <c r="S13" s="31" t="n"/>
      <c r="T13" s="1409" t="n">
        <v>0</v>
      </c>
      <c r="U13" s="31" t="n"/>
      <c r="V13" s="1409" t="n">
        <v>0</v>
      </c>
      <c r="W13" s="31" t="n"/>
      <c r="X13" s="1409" t="n">
        <v>0</v>
      </c>
      <c r="Y13" s="31" t="n"/>
      <c r="Z13" s="1409" t="n">
        <v>0</v>
      </c>
      <c r="AA13" s="31" t="n"/>
      <c r="AB13" s="1409" t="n">
        <v>0</v>
      </c>
      <c r="AC13" s="31" t="n"/>
      <c r="AD13" s="1409" t="n">
        <v>0</v>
      </c>
      <c r="AE13" s="31" t="n"/>
      <c r="AF13" s="1409" t="n">
        <v>0</v>
      </c>
      <c r="AG13" s="31" t="n"/>
      <c r="AH13" s="1409" t="n">
        <v>0</v>
      </c>
      <c r="AI13" s="31" t="n"/>
      <c r="AJ13" s="1409" t="n">
        <v>0</v>
      </c>
      <c r="AK13" s="31" t="n"/>
      <c r="AL13" s="1409" t="n">
        <v>0</v>
      </c>
      <c r="AM13" s="31" t="n"/>
      <c r="AN13" s="1409" t="n">
        <v>0</v>
      </c>
      <c r="AO13" s="31" t="n"/>
      <c r="AP13" s="1409" t="n">
        <v>0</v>
      </c>
      <c r="AQ13" s="31" t="n"/>
      <c r="AR13" s="1409">
        <f>V13+T13+X13+Z13+AB13+AD13+AF13+AH13+AJ13+AL13+AN13+AP13</f>
      </c>
      <c r="AS13" s="31">
        <f>AR13/SUM(AV13,AX13,AZ13,BB13,BD13,BF13,BH13,BJ13,BL13,BN13,BP13,BR13)-1</f>
        <v/>
      </c>
      <c r="AT13" s="32" t="n"/>
      <c r="AU13" s="1915">
        <f>AV13+AX13+AZ13+BB13+BD13+BF13+BH13+BJ13+BL13+BN13+BP13</f>
        <v/>
      </c>
      <c r="AV13" s="1409" t="n">
        <v>0</v>
      </c>
      <c r="AW13" s="31" t="n"/>
      <c r="AX13" s="1409" t="n">
        <v>0</v>
      </c>
      <c r="AY13" s="31" t="n"/>
      <c r="AZ13" s="1409" t="n">
        <v>0</v>
      </c>
      <c r="BA13" s="31" t="n"/>
      <c r="BB13" s="1409" t="n">
        <v>0</v>
      </c>
      <c r="BC13" s="31" t="n"/>
      <c r="BD13" s="1409" t="n">
        <v>0</v>
      </c>
      <c r="BE13" s="31" t="n"/>
      <c r="BF13" s="1409" t="n">
        <v>0</v>
      </c>
      <c r="BG13" s="31" t="n"/>
      <c r="BH13" s="1409" t="n">
        <v>0</v>
      </c>
      <c r="BI13" s="31" t="n"/>
      <c r="BJ13" s="1409" t="n">
        <v>0</v>
      </c>
      <c r="BK13" s="31" t="n"/>
      <c r="BL13" s="1409" t="n">
        <v>0</v>
      </c>
      <c r="BM13" s="31" t="n"/>
      <c r="BN13" s="1409" t="n">
        <v>0</v>
      </c>
      <c r="BO13" s="31" t="n"/>
      <c r="BP13" s="1409" t="n">
        <v>0</v>
      </c>
      <c r="BQ13" s="31" t="n"/>
      <c r="BR13" s="1409" t="n">
        <v>0</v>
      </c>
      <c r="BS13" s="31" t="n"/>
      <c r="BT13" s="1409">
        <f>AV13+AX13+AZ13+BB13+BD13+BF13+BH13+BJ13+BL13+BN13+BP13+BR13</f>
        <v/>
      </c>
      <c r="BU13" s="31" t="n"/>
      <c r="BV13" s="1354" t="n"/>
      <c r="BW13" s="1355" t="n"/>
      <c r="BX13" s="1355" t="n"/>
      <c r="BY13" s="1355" t="n"/>
      <c r="BZ13" s="1355" t="n"/>
      <c r="CA13" s="1355" t="n"/>
      <c r="CB13" s="1355" t="n"/>
      <c r="CC13" s="1414" t="n"/>
      <c r="CD13" s="1355" t="n"/>
      <c r="CE13" s="1414" t="n"/>
      <c r="CF13" s="1414" t="n"/>
      <c r="CG13" s="1414" t="n"/>
      <c r="CH13" s="1414" t="n"/>
      <c r="CI13" s="1289" t="n"/>
    </row>
    <row r="14" ht="27" customFormat="1" customHeight="1" s="23">
      <c r="A14" s="1954" t="n"/>
      <c r="B14" s="1350" t="inlineStr">
        <is>
          <t>城际城乡网约车客运量(万人次)</t>
        </is>
      </c>
      <c r="C14" s="1409" t="n">
        <v>0</v>
      </c>
      <c r="D14" s="31">
        <f>C14/T14-1</f>
        <v/>
      </c>
      <c r="E14" s="1409" t="n">
        <v>0</v>
      </c>
      <c r="F14" s="31">
        <f>E14/V14-1</f>
        <v/>
      </c>
      <c r="G14" s="1409" t="n">
        <v>0</v>
      </c>
      <c r="H14" s="31">
        <f>G14/X14-1</f>
        <v/>
      </c>
      <c r="I14" s="1409" t="n">
        <v>0</v>
      </c>
      <c r="J14" s="31">
        <f>I14/Z14-1</f>
        <v/>
      </c>
      <c r="K14" s="2621" t="n">
        <v>0.0</v>
      </c>
      <c r="L14" s="31">
        <f>K14/AB14-1</f>
      </c>
      <c r="M14" s="2622" t="n">
        <v>0.0</v>
      </c>
      <c r="N14" s="31">
        <f>M14/AD14-1</f>
      </c>
      <c r="O14" s="2623" t="n">
        <v>0.0</v>
      </c>
      <c r="P14" s="31">
        <f>O14/AF14-1</f>
      </c>
      <c r="Q14" s="2016">
        <f>E14+C14+G14+I14+K14+M14+O14</f>
      </c>
      <c r="R14" s="102">
        <f>Q14/SUM(T14,V14,X14,Z14,AB14,AD14,AF14)-1</f>
      </c>
      <c r="S14" s="31" t="n"/>
      <c r="T14" s="1409" t="n">
        <v>0</v>
      </c>
      <c r="U14" s="31" t="n"/>
      <c r="V14" s="1409" t="n">
        <v>0</v>
      </c>
      <c r="W14" s="31" t="n"/>
      <c r="X14" s="1409" t="n">
        <v>0</v>
      </c>
      <c r="Y14" s="31" t="n"/>
      <c r="Z14" s="1409" t="n">
        <v>0</v>
      </c>
      <c r="AA14" s="31" t="n"/>
      <c r="AB14" s="1409" t="n">
        <v>0</v>
      </c>
      <c r="AC14" s="31" t="n"/>
      <c r="AD14" s="1409" t="n">
        <v>0</v>
      </c>
      <c r="AE14" s="31" t="n"/>
      <c r="AF14" s="1409" t="n">
        <v>0</v>
      </c>
      <c r="AG14" s="31" t="n"/>
      <c r="AH14" s="1409" t="n">
        <v>0</v>
      </c>
      <c r="AI14" s="31" t="n"/>
      <c r="AJ14" s="1409" t="n">
        <v>0</v>
      </c>
      <c r="AK14" s="31" t="n"/>
      <c r="AL14" s="1409" t="n">
        <v>0</v>
      </c>
      <c r="AM14" s="31" t="n"/>
      <c r="AN14" s="1409" t="n">
        <v>0</v>
      </c>
      <c r="AO14" s="31" t="n"/>
      <c r="AP14" s="1409" t="n">
        <v>0</v>
      </c>
      <c r="AQ14" s="31" t="n"/>
      <c r="AR14" s="1409">
        <f>V14+T14+X14+Z14+AB14+AD14+AF14+AH14+AJ14+AL14+AN14+AP14</f>
      </c>
      <c r="AS14" s="31">
        <f>AR14/SUM(AV14,AX14,AZ14,BB14,BD14,BF14,BH14,BJ14,BL14,BN14,BP14,BR14)-1</f>
        <v/>
      </c>
      <c r="AT14" s="32" t="n"/>
      <c r="AU14" s="1915">
        <f>AV14+AX14+AZ14+BB14+BD14+BF14+BH14+BJ14+BL14+BN14+BP14</f>
        <v/>
      </c>
      <c r="AV14" s="1409" t="n">
        <v>0</v>
      </c>
      <c r="AW14" s="31" t="n"/>
      <c r="AX14" s="1409" t="n">
        <v>0</v>
      </c>
      <c r="AY14" s="31" t="n"/>
      <c r="AZ14" s="1409" t="n">
        <v>0</v>
      </c>
      <c r="BA14" s="31" t="n"/>
      <c r="BB14" s="1409" t="n">
        <v>0</v>
      </c>
      <c r="BC14" s="31" t="n"/>
      <c r="BD14" s="1409" t="n">
        <v>0</v>
      </c>
      <c r="BE14" s="31" t="n"/>
      <c r="BF14" s="1409" t="n">
        <v>0</v>
      </c>
      <c r="BG14" s="31" t="n"/>
      <c r="BH14" s="1409" t="n">
        <v>0</v>
      </c>
      <c r="BI14" s="31" t="n"/>
      <c r="BJ14" s="1409" t="n">
        <v>0</v>
      </c>
      <c r="BK14" s="31" t="n"/>
      <c r="BL14" s="1409" t="n">
        <v>0</v>
      </c>
      <c r="BM14" s="31" t="n"/>
      <c r="BN14" s="1409" t="n">
        <v>0</v>
      </c>
      <c r="BO14" s="31" t="n"/>
      <c r="BP14" s="1409" t="n">
        <v>0</v>
      </c>
      <c r="BQ14" s="31" t="n"/>
      <c r="BR14" s="1409" t="n">
        <v>0</v>
      </c>
      <c r="BS14" s="31" t="n"/>
      <c r="BT14" s="1409">
        <f>AV14+AX14+AZ14+BB14+BD14+BF14+BH14+BJ14+BL14+BN14+BP14+BR14</f>
        <v/>
      </c>
      <c r="BU14" s="31" t="n"/>
      <c r="BV14" s="1354" t="n"/>
      <c r="BW14" s="1355" t="n"/>
      <c r="BX14" s="1355" t="n"/>
      <c r="BY14" s="1355" t="n"/>
      <c r="BZ14" s="1355" t="n"/>
      <c r="CA14" s="1355" t="n"/>
      <c r="CB14" s="1355" t="n"/>
      <c r="CC14" s="1355" t="n"/>
      <c r="CD14" s="1355" t="n"/>
      <c r="CE14" s="1355" t="n"/>
      <c r="CF14" s="1355" t="n"/>
      <c r="CG14" s="1355" t="n"/>
      <c r="CH14" s="1355" t="n"/>
      <c r="CI14" s="1289" t="n"/>
    </row>
    <row r="15" ht="27" customFormat="1" customHeight="1" s="22">
      <c r="A15" s="1358" t="inlineStr">
        <is>
          <t>黄石市</t>
        </is>
      </c>
      <c r="B15" s="1350" t="inlineStr">
        <is>
          <t>总客运量（万人次）</t>
        </is>
      </c>
      <c r="C15" s="1409">
        <f>C16+C17+C18+C19</f>
        <v/>
      </c>
      <c r="D15" s="31">
        <f>C15/T15-1</f>
        <v/>
      </c>
      <c r="E15" s="1409">
        <f>E16+E17+E18+E19</f>
        <v/>
      </c>
      <c r="F15" s="31">
        <f>E15/V15-1</f>
        <v/>
      </c>
      <c r="G15" s="1409">
        <f>G16+G17+G18+G19</f>
        <v/>
      </c>
      <c r="H15" s="31">
        <f>G15/X15-1</f>
        <v/>
      </c>
      <c r="I15" s="1409">
        <f>I16+I17+I18+I19</f>
        <v/>
      </c>
      <c r="J15" s="31">
        <f>I15/Z15-1</f>
        <v/>
      </c>
      <c r="K15" s="2624">
        <f>K16+K17+K18+K19</f>
      </c>
      <c r="L15" s="31">
        <f>K15/AB15-1</f>
      </c>
      <c r="M15" s="2625">
        <f>M16+M17+M18+M19</f>
      </c>
      <c r="N15" s="31">
        <f>M15/AD15-1</f>
      </c>
      <c r="O15" s="2626">
        <f>O16+O17+O18+O19</f>
      </c>
      <c r="P15" s="31">
        <f>O15/AF15-1</f>
      </c>
      <c r="Q15" s="2016">
        <f>E15+C15+G15+I15+K15+M15+O15</f>
      </c>
      <c r="R15" s="102">
        <f>Q15/SUM(T15,V15,X15,Z15,AB15,AD15,AF15)-1</f>
      </c>
      <c r="S15" s="31" t="n"/>
      <c r="T15" s="1409">
        <f>T16+T17+T18+T19</f>
        <v/>
      </c>
      <c r="U15" s="31">
        <f>T15/AV15-1</f>
        <v/>
      </c>
      <c r="V15" s="1409">
        <f>V16+V17+V18+V19</f>
        <v/>
      </c>
      <c r="W15" s="31">
        <f>V15/AX15-1</f>
        <v/>
      </c>
      <c r="X15" s="1409">
        <f>X16+X17+X18+X19</f>
        <v/>
      </c>
      <c r="Y15" s="31">
        <f>X15/AZ15-1</f>
        <v/>
      </c>
      <c r="Z15" s="1409">
        <f>Z16+Z17+Z18+Z19</f>
        <v/>
      </c>
      <c r="AA15" s="31">
        <f>Z15/BB15-1</f>
        <v/>
      </c>
      <c r="AB15" s="1409">
        <f>AB16+AB17+AB18+AB19</f>
        <v/>
      </c>
      <c r="AC15" s="31">
        <f>AB15/BD15-1</f>
        <v/>
      </c>
      <c r="AD15" s="1409">
        <f>AD16+AD17+AD18+AD19</f>
        <v/>
      </c>
      <c r="AE15" s="31">
        <f>AD15/BF15-1</f>
        <v/>
      </c>
      <c r="AF15" s="1409">
        <f>AF16+AF17+AF18+AF19</f>
        <v/>
      </c>
      <c r="AG15" s="31">
        <f>AF15/BH15-1</f>
        <v/>
      </c>
      <c r="AH15" s="1409">
        <f>AH16+AH17+AH18+AH19</f>
        <v/>
      </c>
      <c r="AI15" s="31">
        <f>AH15/BJ15-1</f>
        <v/>
      </c>
      <c r="AJ15" s="1409">
        <f>AJ16+AJ17+AJ18+AJ19</f>
        <v/>
      </c>
      <c r="AK15" s="31">
        <f>AJ15/BL15-1</f>
        <v/>
      </c>
      <c r="AL15" s="1409">
        <f>AL16+AL17+AL18+AL19</f>
        <v/>
      </c>
      <c r="AM15" s="31">
        <f>AL15/BN15-1</f>
        <v/>
      </c>
      <c r="AN15" s="1409">
        <f>AN16+AN17+AN18+AN19</f>
        <v/>
      </c>
      <c r="AO15" s="31">
        <f>AN15/BP15-1</f>
        <v/>
      </c>
      <c r="AP15" s="1409">
        <f>AP16+AP17+AP18+AP19</f>
        <v/>
      </c>
      <c r="AQ15" s="31">
        <f>AP15/BR15-1</f>
        <v/>
      </c>
      <c r="AR15" s="1409">
        <f>V15+T15+X15+Z15+AB15+AD15+AF15+AH15+AJ15+AL15+AN15+AP15</f>
      </c>
      <c r="AS15" s="31">
        <f>AR15/SUM(AV15,AX15,AZ15,BB15,BD15,BF15,BH15,BJ15,BL15,BN15,BP15,BR15)-1</f>
        <v/>
      </c>
      <c r="AT15" s="32" t="n"/>
      <c r="AU15" s="1915">
        <f>AV15+AX15+AZ15+BB15+BD15+BF15+BH15+BJ15+BL15+BN15+BP15</f>
        <v/>
      </c>
      <c r="AV15" s="1915">
        <f>AV16+AV17+AV18+AV19</f>
        <v/>
      </c>
      <c r="AW15" s="32" t="n"/>
      <c r="AX15" s="1915">
        <f>AX16+AX17+AX18+AX19</f>
        <v/>
      </c>
      <c r="AY15" s="32" t="n"/>
      <c r="AZ15" s="1915">
        <f>AZ16+AZ17+AZ18+AZ19</f>
        <v/>
      </c>
      <c r="BA15" s="32" t="n"/>
      <c r="BB15" s="1915">
        <f>BB16+BB17+BB18+BB19</f>
        <v/>
      </c>
      <c r="BC15" s="32" t="n"/>
      <c r="BD15" s="1915">
        <f>BD16+BD17+BD18+BD19</f>
        <v/>
      </c>
      <c r="BE15" s="32" t="n"/>
      <c r="BF15" s="1915">
        <f>BF16+BF17+BF18+BF19</f>
        <v/>
      </c>
      <c r="BG15" s="32" t="n"/>
      <c r="BH15" s="1915">
        <f>BH16+BH17+BH18+BH19</f>
        <v/>
      </c>
      <c r="BI15" s="32" t="n"/>
      <c r="BJ15" s="1915">
        <f>BJ16+BJ17+BJ18+BJ19</f>
        <v/>
      </c>
      <c r="BK15" s="32" t="n"/>
      <c r="BL15" s="1915">
        <f>BL16+BL17+BL18+BL19</f>
        <v/>
      </c>
      <c r="BM15" s="32" t="n"/>
      <c r="BN15" s="1915">
        <f>BN16+BN17+BN18+BN19</f>
        <v/>
      </c>
      <c r="BO15" s="32" t="n"/>
      <c r="BP15" s="1915">
        <f>BP16+BP17+BP18+BP19</f>
        <v/>
      </c>
      <c r="BQ15" s="32" t="n"/>
      <c r="BR15" s="1915">
        <f>BR16+BR17+BR18+BR19</f>
        <v/>
      </c>
      <c r="BS15" s="32" t="n"/>
      <c r="BT15" s="1915">
        <f>AV15+AX15+AZ15+BB15+BD15+BF15+BH15+BJ15+BL15+BN15+BP15+BR15</f>
        <v/>
      </c>
      <c r="BU15" s="32" t="n"/>
      <c r="BV15" s="1353" t="n"/>
      <c r="BW15" s="1352" t="n"/>
      <c r="BX15" s="1352" t="n"/>
      <c r="BY15" s="1352" t="n"/>
      <c r="BZ15" s="1352" t="n"/>
      <c r="CA15" s="1352" t="n"/>
      <c r="CB15" s="1352" t="n"/>
      <c r="CC15" s="1352" t="n"/>
      <c r="CD15" s="1352" t="n"/>
      <c r="CE15" s="1352" t="n"/>
      <c r="CF15" s="1352" t="n"/>
      <c r="CG15" s="1352" t="n"/>
      <c r="CH15" s="1352" t="n"/>
      <c r="CI15" s="1352" t="n"/>
    </row>
    <row r="16" ht="27" customFormat="1" customHeight="1" s="23">
      <c r="A16" s="1977" t="n"/>
      <c r="B16" s="1350" t="inlineStr">
        <is>
          <t>公路班线客运量（万人次）</t>
        </is>
      </c>
      <c r="C16" s="1409">
        <f>班线包车!C10</f>
        <v/>
      </c>
      <c r="D16" s="31">
        <f>C16/T16-1</f>
        <v/>
      </c>
      <c r="E16" s="1409">
        <f>班线包车!E10</f>
        <v/>
      </c>
      <c r="F16" s="31">
        <f>E16/V16-1</f>
        <v/>
      </c>
      <c r="G16" s="1409">
        <f>班线包车!G10</f>
        <v/>
      </c>
      <c r="H16" s="31">
        <f>G16/X16-1</f>
        <v/>
      </c>
      <c r="I16" s="1409">
        <f>班线包车!I10</f>
        <v/>
      </c>
      <c r="J16" s="31">
        <f>I16/Z16-1</f>
        <v/>
      </c>
      <c r="K16" s="1409">
        <f>班线包车!K10</f>
      </c>
      <c r="L16" s="31">
        <f>K16/AB16-1</f>
      </c>
      <c r="M16" s="1409">
        <f>班线包车!M10</f>
      </c>
      <c r="N16" s="31">
        <f>M16/AD16-1</f>
      </c>
      <c r="O16" s="1409">
        <f>班线包车!O10</f>
      </c>
      <c r="P16" s="31">
        <f>O16/AF16-1</f>
      </c>
      <c r="Q16" s="2016">
        <f>E16+C16+G16+I16+K16+M16+O16</f>
      </c>
      <c r="R16" s="102">
        <f>Q16/SUM(T16,V16,X16,Z16,AB16,AD16,AF16)-1</f>
      </c>
      <c r="S16" s="31" t="n"/>
      <c r="T16" s="1409">
        <f>班线包车!T10</f>
        <v/>
      </c>
      <c r="U16" s="31">
        <f>T16/AV16-1</f>
        <v/>
      </c>
      <c r="V16" s="1409">
        <f>班线包车!V10</f>
        <v/>
      </c>
      <c r="W16" s="31">
        <f>V16/AX16-1</f>
        <v/>
      </c>
      <c r="X16" s="1409">
        <f>班线包车!X10</f>
        <v/>
      </c>
      <c r="Y16" s="31">
        <f>X16/AZ16-1</f>
        <v/>
      </c>
      <c r="Z16" s="1409">
        <f>班线包车!Z10</f>
        <v/>
      </c>
      <c r="AA16" s="31">
        <f>Z16/BB16-1</f>
        <v/>
      </c>
      <c r="AB16" s="1409">
        <f>班线包车!AB10</f>
        <v/>
      </c>
      <c r="AC16" s="31">
        <f>AB16/BD16-1</f>
        <v/>
      </c>
      <c r="AD16" s="1409">
        <f>班线包车!AD10</f>
        <v/>
      </c>
      <c r="AE16" s="31">
        <f>AD16/BF16-1</f>
        <v/>
      </c>
      <c r="AF16" s="1409">
        <f>班线包车!AF10</f>
        <v/>
      </c>
      <c r="AG16" s="31">
        <f>AF16/BH16-1</f>
        <v/>
      </c>
      <c r="AH16" s="1409">
        <f>班线包车!AH10</f>
        <v/>
      </c>
      <c r="AI16" s="31">
        <f>AH16/BJ16-1</f>
        <v/>
      </c>
      <c r="AJ16" s="1409">
        <f>班线包车!AJ10</f>
        <v/>
      </c>
      <c r="AK16" s="31">
        <f>AJ16/BL16-1</f>
        <v/>
      </c>
      <c r="AL16" s="1409">
        <f>班线包车!AL10</f>
        <v/>
      </c>
      <c r="AM16" s="31">
        <f>AL16/BN16-1</f>
        <v/>
      </c>
      <c r="AN16" s="1409">
        <f>班线包车!AN10</f>
        <v/>
      </c>
      <c r="AO16" s="31">
        <f>AN16/BP16-1</f>
        <v/>
      </c>
      <c r="AP16" s="1409">
        <f>班线包车!AP10</f>
        <v/>
      </c>
      <c r="AQ16" s="31">
        <f>AP16/BR16-1</f>
        <v/>
      </c>
      <c r="AR16" s="1409">
        <f>V16+T16+X16+Z16+AB16+AD16+AF16+AH16+AJ16+AL16+AN16+AP16</f>
      </c>
      <c r="AS16" s="31">
        <f>AR16/SUM(AV16,AX16,AZ16,BB16,BD16,BF16,BH16,BJ16,BL16,BN16,BP16,BR16)-1</f>
        <v/>
      </c>
      <c r="AT16" s="32" t="n"/>
      <c r="AU16" s="1915">
        <f>AV16+AX16+AZ16+BB16+BD16+BF16+BH16+BJ16+BL16+BN16+BP16</f>
        <v/>
      </c>
      <c r="AV16" s="1409" t="n">
        <v>99.9872</v>
      </c>
      <c r="AW16" s="31" t="n"/>
      <c r="AX16" s="1409" t="n">
        <v>105.6907</v>
      </c>
      <c r="AY16" s="31" t="n"/>
      <c r="AZ16" s="1409" t="n">
        <v>94.5163</v>
      </c>
      <c r="BA16" s="31" t="n"/>
      <c r="BB16" s="1409" t="n">
        <v>96.84699999999999</v>
      </c>
      <c r="BC16" s="31" t="n"/>
      <c r="BD16" s="1409" t="n">
        <v>95.4546</v>
      </c>
      <c r="BE16" s="31" t="n"/>
      <c r="BF16" s="1409" t="n">
        <v>89.66970000000001</v>
      </c>
      <c r="BG16" s="31" t="n"/>
      <c r="BH16" s="1409" t="n">
        <v>88.85129999999999</v>
      </c>
      <c r="BI16" s="31" t="n"/>
      <c r="BJ16" s="1409" t="n">
        <v>86.154</v>
      </c>
      <c r="BK16" s="31" t="n"/>
      <c r="BL16" s="1409" t="n">
        <v>85.2698</v>
      </c>
      <c r="BM16" s="31" t="n"/>
      <c r="BN16" s="1409" t="n">
        <v>88.167</v>
      </c>
      <c r="BO16" s="31" t="n"/>
      <c r="BP16" s="1409" t="n">
        <v>86.08199999999999</v>
      </c>
      <c r="BQ16" s="31" t="n"/>
      <c r="BR16" s="1409" t="n">
        <v>85.1485</v>
      </c>
      <c r="BS16" s="31" t="n"/>
      <c r="BT16" s="1409">
        <f>AV16+AX16+AZ16+BB16+BD16+BF16+BH16+BJ16+BL16+BN16+BP16+BR16</f>
        <v/>
      </c>
      <c r="BU16" s="31" t="n"/>
      <c r="BV16" s="1354" t="n"/>
      <c r="BW16" s="1355" t="n"/>
      <c r="BX16" s="1355" t="n"/>
      <c r="BY16" s="1355" t="n"/>
      <c r="BZ16" s="1355" t="n"/>
      <c r="CA16" s="1355" t="n"/>
      <c r="CB16" s="1355" t="n"/>
      <c r="CC16" s="1355" t="n"/>
      <c r="CD16" s="1355" t="n"/>
      <c r="CE16" s="1355" t="n"/>
      <c r="CF16" s="1355" t="n"/>
      <c r="CG16" s="1355" t="n"/>
      <c r="CH16" s="1355" t="n"/>
      <c r="CI16" s="1289" t="n"/>
    </row>
    <row r="17" ht="27" customFormat="1" customHeight="1" s="23">
      <c r="A17" s="1977" t="n"/>
      <c r="B17" s="1350" t="inlineStr">
        <is>
          <t>城际城乡公交客运量（万人次）</t>
        </is>
      </c>
      <c r="C17" s="1409">
        <f>公交!C13-公交!C15</f>
        <v/>
      </c>
      <c r="D17" s="31">
        <f>C17/T17-1</f>
        <v/>
      </c>
      <c r="E17" s="1409">
        <f>公交!E13-公交!E15</f>
        <v/>
      </c>
      <c r="F17" s="31">
        <f>E17/V17-1</f>
        <v/>
      </c>
      <c r="G17" s="1409">
        <f>公交!G13-公交!G15</f>
        <v/>
      </c>
      <c r="H17" s="31">
        <f>G17/X17-1</f>
        <v/>
      </c>
      <c r="I17" s="1409">
        <f>公交!I13-公交!I15</f>
        <v/>
      </c>
      <c r="J17" s="31">
        <f>I17/Z17-1</f>
        <v/>
      </c>
      <c r="K17" s="1409">
        <f>公交!K13-公交!K15</f>
      </c>
      <c r="L17" s="31">
        <f>K17/AB17-1</f>
      </c>
      <c r="M17" s="1409">
        <f>公交!M13-公交!M15</f>
      </c>
      <c r="N17" s="31">
        <f>M17/AD17-1</f>
      </c>
      <c r="O17" s="1409">
        <f>公交!O13-公交!O15</f>
      </c>
      <c r="P17" s="31">
        <f>O17/AF17-1</f>
      </c>
      <c r="Q17" s="2016">
        <f>E17+C17+G17+I17+K17+M17+O17</f>
      </c>
      <c r="R17" s="102">
        <f>Q17/SUM(T17,V17,X17,Z17,AB17,AD17,AF17)-1</f>
      </c>
      <c r="S17" s="31" t="n"/>
      <c r="T17" s="1409">
        <f>公交!T13-公交!T15</f>
        <v/>
      </c>
      <c r="U17" s="31">
        <f>T17/AV17-1</f>
        <v/>
      </c>
      <c r="V17" s="1409">
        <f>公交!V13-公交!V15</f>
        <v/>
      </c>
      <c r="W17" s="31">
        <f>V17/AX17-1</f>
        <v/>
      </c>
      <c r="X17" s="1409">
        <f>公交!X13-公交!X15</f>
        <v/>
      </c>
      <c r="Y17" s="31">
        <f>X17/AZ17-1</f>
        <v/>
      </c>
      <c r="Z17" s="1409">
        <f>公交!Z13-公交!Z15</f>
        <v/>
      </c>
      <c r="AA17" s="31">
        <f>Z17/BB17-1</f>
        <v/>
      </c>
      <c r="AB17" s="1409">
        <f>公交!AB13-公交!AB15</f>
        <v/>
      </c>
      <c r="AC17" s="31">
        <f>AB17/BD17-1</f>
        <v/>
      </c>
      <c r="AD17" s="1409">
        <f>公交!AD13-公交!AD15</f>
        <v/>
      </c>
      <c r="AE17" s="31">
        <f>AD17/BF17-1</f>
        <v/>
      </c>
      <c r="AF17" s="1409">
        <f>公交!AF13-公交!AF15</f>
        <v/>
      </c>
      <c r="AG17" s="31">
        <f>AF17/BH17-1</f>
        <v/>
      </c>
      <c r="AH17" s="1409">
        <f>公交!AH13-公交!AH15</f>
        <v/>
      </c>
      <c r="AI17" s="31">
        <f>AH17/BJ17-1</f>
        <v/>
      </c>
      <c r="AJ17" s="1409">
        <f>公交!AJ13-公交!AJ15</f>
        <v/>
      </c>
      <c r="AK17" s="31">
        <f>AJ17/BL17-1</f>
        <v/>
      </c>
      <c r="AL17" s="1409">
        <f>公交!AL13-公交!AL15</f>
        <v/>
      </c>
      <c r="AM17" s="31">
        <f>AL17/BN17-1</f>
        <v/>
      </c>
      <c r="AN17" s="1409">
        <f>公交!AN13-公交!AN15</f>
        <v/>
      </c>
      <c r="AO17" s="31">
        <f>AN17/BP17-1</f>
        <v/>
      </c>
      <c r="AP17" s="1409">
        <f>公交!AP13-公交!AP15</f>
        <v/>
      </c>
      <c r="AQ17" s="31">
        <f>AP17/BR17-1</f>
        <v/>
      </c>
      <c r="AR17" s="1409">
        <f>V17+T17+X17+Z17+AB17+AD17+AF17+AH17+AJ17+AL17+AN17+AP17</f>
      </c>
      <c r="AS17" s="31">
        <f>AR17/SUM(AV17,AX17,AZ17,BB17,BD17,BF17,BH17,BJ17,BL17,BN17,BP17,BR17)-1</f>
        <v/>
      </c>
      <c r="AT17" s="32" t="n"/>
      <c r="AU17" s="1915">
        <f>AV17+AX17+AZ17+BB17+BD17+BF17+BH17+BJ17+BL17+BN17+BP17</f>
        <v/>
      </c>
      <c r="AV17" s="1409" t="n">
        <v>50.7</v>
      </c>
      <c r="AW17" s="31" t="n"/>
      <c r="AX17" s="1409" t="n">
        <v>85.3</v>
      </c>
      <c r="AY17" s="31" t="n"/>
      <c r="AZ17" s="1409" t="n">
        <v>93.5899999999999</v>
      </c>
      <c r="BA17" s="31" t="n"/>
      <c r="BB17" s="1409" t="n">
        <v>98.8399999999999</v>
      </c>
      <c r="BC17" s="31" t="n"/>
      <c r="BD17" s="1409" t="n">
        <v>102.04</v>
      </c>
      <c r="BE17" s="31" t="n"/>
      <c r="BF17" s="1409" t="n">
        <v>96.2800000000002</v>
      </c>
      <c r="BG17" s="31" t="n"/>
      <c r="BH17" s="1409" t="n">
        <v>94.3</v>
      </c>
      <c r="BI17" s="31" t="n"/>
      <c r="BJ17" s="1409" t="n">
        <v>85.8000000000001</v>
      </c>
      <c r="BK17" s="31" t="n"/>
      <c r="BL17" s="1409" t="n">
        <v>85.8000000000001</v>
      </c>
      <c r="BM17" s="31" t="n"/>
      <c r="BN17" s="1409" t="n">
        <v>94.59999999999989</v>
      </c>
      <c r="BO17" s="31" t="n"/>
      <c r="BP17" s="1409" t="n">
        <v>90.2</v>
      </c>
      <c r="BQ17" s="31" t="n"/>
      <c r="BR17" s="1409" t="n">
        <v>86</v>
      </c>
      <c r="BS17" s="31" t="n"/>
      <c r="BT17" s="1409">
        <f>AV17+AX17+AZ17+BB17+BD17+BF17+BH17+BJ17+BL17+BN17+BP17+BR17</f>
        <v/>
      </c>
      <c r="BU17" s="31" t="n"/>
      <c r="BV17" s="1354" t="n"/>
      <c r="BW17" s="1355" t="n"/>
      <c r="BX17" s="1355" t="n"/>
      <c r="BY17" s="1355" t="n"/>
      <c r="BZ17" s="1355" t="n"/>
      <c r="CA17" s="1355" t="n"/>
      <c r="CB17" s="1355" t="n"/>
      <c r="CC17" s="1414" t="n"/>
      <c r="CD17" s="1355" t="n"/>
      <c r="CE17" s="1414" t="n"/>
      <c r="CF17" s="1414" t="n"/>
      <c r="CG17" s="1414" t="n"/>
      <c r="CH17" s="1414" t="n"/>
      <c r="CI17" s="1289" t="n"/>
    </row>
    <row r="18" ht="27" customFormat="1" customHeight="1" s="23">
      <c r="A18" s="1977" t="n"/>
      <c r="B18" s="1350" t="inlineStr">
        <is>
          <t>城际城乡巡游出租客运量（万人次）</t>
        </is>
      </c>
      <c r="C18" s="1409">
        <f>出租!C13-出租!C15</f>
        <v/>
      </c>
      <c r="D18" s="31">
        <f>C18/T18-1</f>
        <v/>
      </c>
      <c r="E18" s="1409">
        <f>出租!E13-出租!E15</f>
        <v/>
      </c>
      <c r="F18" s="31">
        <f>E18/V18-1</f>
        <v/>
      </c>
      <c r="G18" s="1409">
        <f>出租!G13-出租!G15</f>
        <v/>
      </c>
      <c r="H18" s="31">
        <f>G18/X18-1</f>
        <v/>
      </c>
      <c r="I18" s="1409">
        <f>出租!I13-出租!I15</f>
        <v/>
      </c>
      <c r="J18" s="31">
        <f>I18/Z18-1</f>
        <v/>
      </c>
      <c r="K18" s="1409">
        <f>出租!K13-出租!K15</f>
      </c>
      <c r="L18" s="31">
        <f>K18/AB18-1</f>
      </c>
      <c r="M18" s="1409">
        <f>出租!M13-出租!M15</f>
      </c>
      <c r="N18" s="31">
        <f>M18/AD18-1</f>
      </c>
      <c r="O18" s="1409">
        <f>出租!O13-出租!O15</f>
      </c>
      <c r="P18" s="31">
        <f>O18/AF18-1</f>
      </c>
      <c r="Q18" s="2016">
        <f>E18+C18+G18+I18+K18+M18+O18</f>
      </c>
      <c r="R18" s="102">
        <f>Q18/SUM(T18,V18,X18,Z18,AB18,AD18,AF18)-1</f>
      </c>
      <c r="S18" s="31" t="n"/>
      <c r="T18" s="1409">
        <f>出租!T13-出租!T15</f>
        <v/>
      </c>
      <c r="U18" s="31">
        <f>T18/AV18-1</f>
        <v/>
      </c>
      <c r="V18" s="1409">
        <f>出租!V13-出租!V15</f>
        <v/>
      </c>
      <c r="W18" s="31">
        <f>V18/AX18-1</f>
        <v/>
      </c>
      <c r="X18" s="1409">
        <f>出租!X13-出租!X15</f>
        <v/>
      </c>
      <c r="Y18" s="31">
        <f>X18/AZ18-1</f>
        <v/>
      </c>
      <c r="Z18" s="1409">
        <f>出租!Z13-出租!Z15</f>
        <v/>
      </c>
      <c r="AA18" s="31">
        <f>Z18/BB18-1</f>
        <v/>
      </c>
      <c r="AB18" s="1409">
        <f>出租!AB13-出租!AB15</f>
        <v/>
      </c>
      <c r="AC18" s="31">
        <f>AB18/BD18-1</f>
        <v/>
      </c>
      <c r="AD18" s="1409">
        <f>出租!AD13-出租!AD15</f>
        <v/>
      </c>
      <c r="AE18" s="31">
        <f>AD18/BF18-1</f>
        <v/>
      </c>
      <c r="AF18" s="1409">
        <f>出租!AF13-出租!AF15</f>
        <v/>
      </c>
      <c r="AG18" s="31">
        <f>AF18/BH18-1</f>
        <v/>
      </c>
      <c r="AH18" s="1409">
        <f>出租!AH13-出租!AH15</f>
        <v/>
      </c>
      <c r="AI18" s="31">
        <f>AH18/BJ18-1</f>
        <v/>
      </c>
      <c r="AJ18" s="1409">
        <f>出租!AJ13-出租!AJ15</f>
        <v/>
      </c>
      <c r="AK18" s="31">
        <f>AJ18/BL18-1</f>
        <v/>
      </c>
      <c r="AL18" s="1409">
        <f>出租!AL13-出租!AL15</f>
        <v/>
      </c>
      <c r="AM18" s="31">
        <f>AL18/BN18-1</f>
        <v/>
      </c>
      <c r="AN18" s="1409">
        <f>出租!AN13-出租!AN15</f>
        <v/>
      </c>
      <c r="AO18" s="31">
        <f>AN18/BP18-1</f>
        <v/>
      </c>
      <c r="AP18" s="1409">
        <f>出租!AP13-出租!AP15</f>
        <v/>
      </c>
      <c r="AQ18" s="31">
        <f>AP18/BR18-1</f>
        <v/>
      </c>
      <c r="AR18" s="1409">
        <f>V18+T18+X18+Z18+AB18+AD18+AF18+AH18+AJ18+AL18+AN18+AP18</f>
      </c>
      <c r="AS18" s="31">
        <f>AR18/SUM(AV18,AX18,AZ18,BB18,BD18,BF18,BH18,BJ18,BL18,BN18,BP18,BR18)-1</f>
        <v/>
      </c>
      <c r="AT18" s="32" t="n"/>
      <c r="AU18" s="1915">
        <f>AV18+AX18+AZ18+BB18+BD18+BF18+BH18+BJ18+BL18+BN18+BP18</f>
        <v/>
      </c>
      <c r="AV18" s="1409" t="n">
        <v>8.04000000000002</v>
      </c>
      <c r="AW18" s="31" t="n"/>
      <c r="AX18" s="1409" t="n">
        <v>12.58</v>
      </c>
      <c r="AY18" s="31" t="n"/>
      <c r="AZ18" s="1409" t="n">
        <v>18.11</v>
      </c>
      <c r="BA18" s="31" t="n"/>
      <c r="BB18" s="1409" t="n">
        <v>22.16</v>
      </c>
      <c r="BC18" s="31" t="n"/>
      <c r="BD18" s="1409" t="n">
        <v>19.6</v>
      </c>
      <c r="BE18" s="31" t="n"/>
      <c r="BF18" s="1409" t="n">
        <v>35.84</v>
      </c>
      <c r="BG18" s="31" t="n"/>
      <c r="BH18" s="1409" t="n">
        <v>44.2</v>
      </c>
      <c r="BI18" s="31" t="n"/>
      <c r="BJ18" s="1409" t="n">
        <v>15.34</v>
      </c>
      <c r="BK18" s="31" t="n"/>
      <c r="BL18" s="1409" t="n">
        <v>36.69</v>
      </c>
      <c r="BM18" s="31" t="n"/>
      <c r="BN18" s="1409" t="n">
        <v>20.21</v>
      </c>
      <c r="BO18" s="31" t="n"/>
      <c r="BP18" s="1409" t="n">
        <v>24.59</v>
      </c>
      <c r="BQ18" s="31" t="n"/>
      <c r="BR18" s="1409" t="n">
        <v>28.02</v>
      </c>
      <c r="BS18" s="31" t="n"/>
      <c r="BT18" s="1409">
        <f>AV18+AX18+AZ18+BB18+BD18+BF18+BH18+BJ18+BL18+BN18+BP18+BR18</f>
        <v/>
      </c>
      <c r="BU18" s="31" t="n"/>
      <c r="BV18" s="1354" t="n"/>
      <c r="BW18" s="1355" t="n"/>
      <c r="BX18" s="1355" t="n"/>
      <c r="BY18" s="1355" t="n"/>
      <c r="BZ18" s="1355" t="n"/>
      <c r="CA18" s="1355" t="n"/>
      <c r="CB18" s="1355" t="n"/>
      <c r="CC18" s="1414" t="n"/>
      <c r="CD18" s="1355" t="n"/>
      <c r="CE18" s="1414" t="n"/>
      <c r="CF18" s="1414" t="n"/>
      <c r="CG18" s="1414" t="n"/>
      <c r="CH18" s="1414" t="n"/>
      <c r="CI18" s="1289" t="n"/>
    </row>
    <row r="19" ht="27" customFormat="1" customHeight="1" s="23">
      <c r="A19" s="1954" t="n"/>
      <c r="B19" s="1350" t="inlineStr">
        <is>
          <t>城际城乡网约车客运量(万人次)</t>
        </is>
      </c>
      <c r="C19" s="1409">
        <f>网约车!C13-网约车!C15</f>
        <v/>
      </c>
      <c r="D19" s="31">
        <f>C19/T19-1</f>
        <v/>
      </c>
      <c r="E19" s="1409">
        <f>网约车!E13-网约车!E15</f>
        <v/>
      </c>
      <c r="F19" s="31">
        <f>E19/V19-1</f>
        <v/>
      </c>
      <c r="G19" s="1409">
        <f>网约车!G13-网约车!G15</f>
        <v/>
      </c>
      <c r="H19" s="31">
        <f>G19/X19-1</f>
        <v/>
      </c>
      <c r="I19" s="1409">
        <f>网约车!I13-网约车!I15</f>
        <v/>
      </c>
      <c r="J19" s="31">
        <f>I19/Z19-1</f>
        <v/>
      </c>
      <c r="K19" s="2627">
        <f>网约车!K13-网约车!K15</f>
      </c>
      <c r="L19" s="31">
        <f>K19/AB19-1</f>
      </c>
      <c r="M19" s="2628">
        <f>网约车!M13-网约车!M15</f>
      </c>
      <c r="N19" s="31">
        <f>M19/AD19-1</f>
      </c>
      <c r="O19" s="2629">
        <f>网约车!O13-网约车!O15</f>
      </c>
      <c r="P19" s="31">
        <f>O19/AF19-1</f>
      </c>
      <c r="Q19" s="2016">
        <f>E19+C19+G19+I19+K19+M19+O19</f>
      </c>
      <c r="R19" s="102">
        <f>Q19/SUM(T19,V19,X19,Z19,AB19,AD19,AF19)-1</f>
      </c>
      <c r="S19" s="31" t="n"/>
      <c r="T19" s="1409">
        <f>网约车!T13-网约车!T15</f>
        <v/>
      </c>
      <c r="U19" s="31">
        <f>T19/AV19-1</f>
        <v/>
      </c>
      <c r="V19" s="1409">
        <f>网约车!V13-网约车!V15</f>
        <v/>
      </c>
      <c r="W19" s="31">
        <f>V19/AX19-1</f>
        <v/>
      </c>
      <c r="X19" s="1409">
        <f>网约车!X13-网约车!X15</f>
        <v/>
      </c>
      <c r="Y19" s="31">
        <f>X19/AZ19-1</f>
        <v/>
      </c>
      <c r="Z19" s="1409">
        <f>网约车!Z13-网约车!Z15</f>
        <v/>
      </c>
      <c r="AA19" s="31">
        <f>Z19/BB19-1</f>
        <v/>
      </c>
      <c r="AB19" s="1409">
        <f>网约车!AB13-网约车!AB15</f>
        <v/>
      </c>
      <c r="AC19" s="31">
        <f>AB19/BD19-1</f>
        <v/>
      </c>
      <c r="AD19" s="1409">
        <f>网约车!AD13-网约车!AD15</f>
        <v/>
      </c>
      <c r="AE19" s="31">
        <f>AD19/BF19-1</f>
        <v/>
      </c>
      <c r="AF19" s="1409">
        <f>网约车!AF13-网约车!AF15</f>
        <v/>
      </c>
      <c r="AG19" s="31">
        <f>AF19/BH19-1</f>
        <v/>
      </c>
      <c r="AH19" s="1409">
        <f>网约车!AH13-网约车!AH15</f>
        <v/>
      </c>
      <c r="AI19" s="31">
        <f>AH19/BJ19-1</f>
        <v/>
      </c>
      <c r="AJ19" s="1409">
        <f>网约车!AJ13-网约车!AJ15</f>
        <v/>
      </c>
      <c r="AK19" s="31">
        <f>AJ19/BL19-1</f>
        <v/>
      </c>
      <c r="AL19" s="1409">
        <f>网约车!AL13-网约车!AL15</f>
        <v/>
      </c>
      <c r="AM19" s="31">
        <f>AL19/BN19-1</f>
        <v/>
      </c>
      <c r="AN19" s="1409">
        <f>网约车!AN13-网约车!AN15</f>
        <v/>
      </c>
      <c r="AO19" s="31">
        <f>AN19/BP19-1</f>
        <v/>
      </c>
      <c r="AP19" s="1409">
        <f>网约车!AP13-网约车!AP15</f>
        <v/>
      </c>
      <c r="AQ19" s="31">
        <f>AP19/BR19-1</f>
        <v/>
      </c>
      <c r="AR19" s="1409">
        <f>V19+T19+X19+Z19+AB19+AD19+AF19+AH19+AJ19+AL19+AN19+AP19</f>
      </c>
      <c r="AS19" s="31">
        <f>AR19/SUM(AV19,AX19,AZ19,BB19,BD19,BF19,BH19,BJ19,BL19,BN19,BP19,BR19)-1</f>
        <v/>
      </c>
      <c r="AT19" s="32" t="n"/>
      <c r="AU19" s="1915">
        <f>AV19+AX19+AZ19+BB19+BD19+BF19+BH19+BJ19+BL19+BN19+BP19</f>
        <v/>
      </c>
      <c r="AV19" s="1409" t="n">
        <v>7.47524865742477</v>
      </c>
      <c r="AW19" s="31" t="n"/>
      <c r="AX19" s="1409" t="n">
        <v>4.86699018037417</v>
      </c>
      <c r="AY19" s="31" t="n"/>
      <c r="AZ19" s="1409" t="n">
        <v>8.44866104549808</v>
      </c>
      <c r="BA19" s="31" t="n"/>
      <c r="BB19" s="1409" t="n">
        <v>10.192329797323</v>
      </c>
      <c r="BC19" s="31" t="n"/>
      <c r="BD19" s="1409" t="n">
        <v>10.9648788063939</v>
      </c>
      <c r="BE19" s="31" t="n"/>
      <c r="BF19" s="1409" t="n">
        <v>16.4088569798805</v>
      </c>
      <c r="BG19" s="31" t="n"/>
      <c r="BH19" s="1409" t="n">
        <v>22.7474426973028</v>
      </c>
      <c r="BI19" s="31" t="n"/>
      <c r="BJ19" s="1409" t="n">
        <v>8.750540253841139</v>
      </c>
      <c r="BK19" s="31" t="n"/>
      <c r="BL19" s="1409" t="n">
        <v>21.1826062651208</v>
      </c>
      <c r="BM19" s="31" t="n"/>
      <c r="BN19" s="1409" t="n">
        <v>13.5284746271215</v>
      </c>
      <c r="BO19" s="31" t="n"/>
      <c r="BP19" s="1409" t="n">
        <v>15.5238257148806</v>
      </c>
      <c r="BQ19" s="31" t="n"/>
      <c r="BR19" s="1409" t="n">
        <v>17.1070044936518</v>
      </c>
      <c r="BS19" s="31" t="n"/>
      <c r="BT19" s="1409">
        <f>AV19+AX19+AZ19+BB19+BD19+BF19+BH19+BJ19+BL19+BN19+BP19+BR19</f>
        <v/>
      </c>
      <c r="BU19" s="31" t="n"/>
      <c r="BV19" s="1354" t="n"/>
      <c r="BW19" s="1355" t="n"/>
      <c r="BX19" s="1355" t="n"/>
      <c r="BY19" s="1355" t="n"/>
      <c r="BZ19" s="1355" t="n"/>
      <c r="CA19" s="1355" t="n"/>
      <c r="CB19" s="1355" t="n"/>
      <c r="CC19" s="1355" t="n"/>
      <c r="CD19" s="1355" t="n"/>
      <c r="CE19" s="1355" t="n"/>
      <c r="CF19" s="1355" t="n"/>
      <c r="CG19" s="1355" t="n"/>
      <c r="CH19" s="1355" t="n"/>
      <c r="CI19" s="1289" t="n"/>
    </row>
    <row r="20" ht="27" customFormat="1" customHeight="1" s="22">
      <c r="A20" s="1358" t="inlineStr">
        <is>
          <t>十堰市</t>
        </is>
      </c>
      <c r="B20" s="1350" t="inlineStr">
        <is>
          <t>总客运量（万人次）</t>
        </is>
      </c>
      <c r="C20" s="1409">
        <f>C21+C22+C23+C24</f>
        <v/>
      </c>
      <c r="D20" s="31">
        <f>C20/T20-1</f>
        <v/>
      </c>
      <c r="E20" s="1409">
        <f>E21+E22+E23+E24</f>
        <v/>
      </c>
      <c r="F20" s="31">
        <f>E20/V20-1</f>
        <v/>
      </c>
      <c r="G20" s="1409">
        <f>G21+G22+G23+G24</f>
        <v/>
      </c>
      <c r="H20" s="31">
        <f>G20/X20-1</f>
        <v/>
      </c>
      <c r="I20" s="1409">
        <f>I21+I22+I23+I24</f>
        <v/>
      </c>
      <c r="J20" s="31">
        <f>I20/Z20-1</f>
        <v/>
      </c>
      <c r="K20" s="2630">
        <f>K21+K22+K23+K24</f>
      </c>
      <c r="L20" s="31">
        <f>K20/AB20-1</f>
      </c>
      <c r="M20" s="2631">
        <f>M21+M22+M23+M24</f>
      </c>
      <c r="N20" s="31">
        <f>M20/AD20-1</f>
      </c>
      <c r="O20" s="2632">
        <f>O21+O22+O23+O24</f>
      </c>
      <c r="P20" s="31">
        <f>O20/AF20-1</f>
      </c>
      <c r="Q20" s="2016">
        <f>E20+C20+G20+I20+K20+M20+O20</f>
      </c>
      <c r="R20" s="102">
        <f>Q20/SUM(T20,V20,X20,Z20,AB20,AD20,AF20)-1</f>
      </c>
      <c r="S20" s="31" t="n"/>
      <c r="T20" s="1409">
        <f>T21+T22+T23+T24</f>
        <v/>
      </c>
      <c r="U20" s="31">
        <f>T20/AV20-1</f>
        <v/>
      </c>
      <c r="V20" s="1409">
        <f>V21+V22+V23+V24</f>
        <v/>
      </c>
      <c r="W20" s="31">
        <f>V20/AX20-1</f>
        <v/>
      </c>
      <c r="X20" s="1409">
        <f>X21+X22+X23+X24</f>
        <v/>
      </c>
      <c r="Y20" s="31">
        <f>X20/AZ20-1</f>
        <v/>
      </c>
      <c r="Z20" s="1409">
        <f>Z21+Z22+Z23+Z24</f>
        <v/>
      </c>
      <c r="AA20" s="31">
        <f>Z20/BB20-1</f>
        <v/>
      </c>
      <c r="AB20" s="1409">
        <f>AB21+AB22+AB23+AB24</f>
        <v/>
      </c>
      <c r="AC20" s="31">
        <f>AB20/BD20-1</f>
        <v/>
      </c>
      <c r="AD20" s="1409">
        <f>AD21+AD22+AD23+AD24</f>
        <v/>
      </c>
      <c r="AE20" s="31">
        <f>AD20/BF20-1</f>
        <v/>
      </c>
      <c r="AF20" s="1409">
        <f>AF21+AF22+AF23+AF24</f>
        <v/>
      </c>
      <c r="AG20" s="31">
        <f>AF20/BH20-1</f>
        <v/>
      </c>
      <c r="AH20" s="1409">
        <f>AH21+AH22+AH23+AH24</f>
        <v/>
      </c>
      <c r="AI20" s="31">
        <f>AH20/BJ20-1</f>
        <v/>
      </c>
      <c r="AJ20" s="1409">
        <f>AJ21+AJ22+AJ23+AJ24</f>
        <v/>
      </c>
      <c r="AK20" s="31">
        <f>AJ20/BL20-1</f>
        <v/>
      </c>
      <c r="AL20" s="1409">
        <f>AL21+AL22+AL23+AL24</f>
        <v/>
      </c>
      <c r="AM20" s="31">
        <f>AL20/BN20-1</f>
        <v/>
      </c>
      <c r="AN20" s="1409">
        <f>AN21+AN22+AN23+AN24</f>
        <v/>
      </c>
      <c r="AO20" s="31">
        <f>AN20/BP20-1</f>
        <v/>
      </c>
      <c r="AP20" s="1409">
        <f>AP21+AP22+AP23+AP24</f>
        <v/>
      </c>
      <c r="AQ20" s="31">
        <f>AP20/BR20-1</f>
        <v/>
      </c>
      <c r="AR20" s="1409">
        <f>V20+T20+X20+Z20+AB20+AD20+AF20+AH20+AJ20+AL20+AN20+AP20</f>
      </c>
      <c r="AS20" s="31">
        <f>AR20/SUM(AV20,AX20,AZ20,BB20,BD20,BF20,BH20,BJ20,BL20,BN20,BP20,BR20)-1</f>
        <v/>
      </c>
      <c r="AT20" s="32" t="n"/>
      <c r="AU20" s="1915">
        <f>AV20+AX20+AZ20+BB20+BD20+BF20+BH20+BJ20+BL20+BN20+BP20</f>
        <v/>
      </c>
      <c r="AV20" s="1915">
        <f>AV21+AV22+AV23+AV24</f>
        <v/>
      </c>
      <c r="AW20" s="32" t="n"/>
      <c r="AX20" s="1915">
        <f>AX21+AX22+AX23+AX24</f>
        <v/>
      </c>
      <c r="AY20" s="32" t="n"/>
      <c r="AZ20" s="1915">
        <f>AZ21+AZ22+AZ23+AZ24</f>
        <v/>
      </c>
      <c r="BA20" s="32" t="n"/>
      <c r="BB20" s="1915">
        <f>BB21+BB22+BB23+BB24</f>
        <v/>
      </c>
      <c r="BC20" s="32" t="n"/>
      <c r="BD20" s="1915">
        <f>BD21+BD22+BD23+BD24</f>
        <v/>
      </c>
      <c r="BE20" s="32" t="n"/>
      <c r="BF20" s="1915">
        <f>BF21+BF22+BF23+BF24</f>
        <v/>
      </c>
      <c r="BG20" s="32" t="n"/>
      <c r="BH20" s="1915">
        <f>BH21+BH22+BH23+BH24</f>
        <v/>
      </c>
      <c r="BI20" s="32" t="n"/>
      <c r="BJ20" s="1915">
        <f>BJ21+BJ22+BJ23+BJ24</f>
        <v/>
      </c>
      <c r="BK20" s="32" t="n"/>
      <c r="BL20" s="1915">
        <f>BL21+BL22+BL23+BL24</f>
        <v/>
      </c>
      <c r="BM20" s="32" t="n"/>
      <c r="BN20" s="1915">
        <f>BN21+BN22+BN23+BN24</f>
        <v/>
      </c>
      <c r="BO20" s="32" t="n"/>
      <c r="BP20" s="1915">
        <f>BP21+BP22+BP23+BP24</f>
        <v/>
      </c>
      <c r="BQ20" s="32" t="n"/>
      <c r="BR20" s="1915">
        <f>BR21+BR22+BR23+BR24</f>
        <v/>
      </c>
      <c r="BS20" s="32" t="n"/>
      <c r="BT20" s="1915">
        <f>AV20+AX20+AZ20+BB20+BD20+BF20+BH20+BJ20+BL20+BN20+BP20+BR20</f>
        <v/>
      </c>
      <c r="BU20" s="32" t="n"/>
      <c r="BV20" s="1353" t="n"/>
      <c r="BW20" s="1352" t="n"/>
      <c r="BX20" s="1352" t="n"/>
      <c r="BY20" s="1352" t="n"/>
      <c r="BZ20" s="1352" t="n"/>
      <c r="CA20" s="1352" t="n"/>
      <c r="CB20" s="1352" t="n"/>
      <c r="CC20" s="1352" t="n"/>
      <c r="CD20" s="1352" t="n"/>
      <c r="CE20" s="1352" t="n"/>
      <c r="CF20" s="1352" t="n"/>
      <c r="CG20" s="1352" t="n"/>
      <c r="CH20" s="1352" t="n"/>
      <c r="CI20" s="1352" t="n"/>
    </row>
    <row r="21" ht="27" customFormat="1" customHeight="1" s="23">
      <c r="A21" s="1977" t="n"/>
      <c r="B21" s="1350" t="inlineStr">
        <is>
          <t>公路班线客运量（万人次）</t>
        </is>
      </c>
      <c r="C21" s="1409">
        <f>班线包车!C14</f>
        <v/>
      </c>
      <c r="D21" s="31">
        <f>C21/T21-1</f>
        <v/>
      </c>
      <c r="E21" s="1409">
        <f>班线包车!E14</f>
        <v/>
      </c>
      <c r="F21" s="31">
        <f>E21/V21-1</f>
        <v/>
      </c>
      <c r="G21" s="1409">
        <f>班线包车!G14</f>
        <v/>
      </c>
      <c r="H21" s="31">
        <f>G21/X21-1</f>
        <v/>
      </c>
      <c r="I21" s="1409">
        <f>班线包车!I14</f>
        <v/>
      </c>
      <c r="J21" s="31">
        <f>I21/Z21-1</f>
        <v/>
      </c>
      <c r="K21" s="1409">
        <f>班线包车!K14</f>
      </c>
      <c r="L21" s="31">
        <f>K21/AB21-1</f>
      </c>
      <c r="M21" s="1409">
        <f>班线包车!M14</f>
      </c>
      <c r="N21" s="31">
        <f>M21/AD21-1</f>
      </c>
      <c r="O21" s="1409">
        <f>班线包车!O14</f>
      </c>
      <c r="P21" s="31">
        <f>O21/AF21-1</f>
      </c>
      <c r="Q21" s="2016">
        <f>E21+C21+G21+I21+K21+M21+O21</f>
      </c>
      <c r="R21" s="102">
        <f>Q21/SUM(T21,V21,X21,Z21,AB21,AD21,AF21)-1</f>
      </c>
      <c r="S21" s="31" t="n"/>
      <c r="T21" s="1409">
        <f>班线包车!T14</f>
        <v/>
      </c>
      <c r="U21" s="31">
        <f>T21/AV21-1</f>
        <v/>
      </c>
      <c r="V21" s="1409">
        <f>班线包车!V14</f>
        <v/>
      </c>
      <c r="W21" s="31">
        <f>V21/AX21-1</f>
        <v/>
      </c>
      <c r="X21" s="1409">
        <f>班线包车!X14</f>
        <v/>
      </c>
      <c r="Y21" s="31">
        <f>X21/AZ21-1</f>
        <v/>
      </c>
      <c r="Z21" s="1409">
        <f>班线包车!Z14</f>
        <v/>
      </c>
      <c r="AA21" s="31">
        <f>Z21/BB21-1</f>
        <v/>
      </c>
      <c r="AB21" s="1409">
        <f>班线包车!AB14</f>
        <v/>
      </c>
      <c r="AC21" s="31">
        <f>AB21/BD21-1</f>
        <v/>
      </c>
      <c r="AD21" s="1409">
        <f>班线包车!AD14</f>
        <v/>
      </c>
      <c r="AE21" s="31">
        <f>AD21/BF21-1</f>
        <v/>
      </c>
      <c r="AF21" s="1409">
        <f>班线包车!AF14</f>
        <v/>
      </c>
      <c r="AG21" s="31">
        <f>AF21/BH21-1</f>
        <v/>
      </c>
      <c r="AH21" s="1409">
        <f>班线包车!AH14</f>
        <v/>
      </c>
      <c r="AI21" s="31">
        <f>AH21/BJ21-1</f>
        <v/>
      </c>
      <c r="AJ21" s="1409">
        <f>班线包车!AJ14</f>
        <v/>
      </c>
      <c r="AK21" s="31">
        <f>AJ21/BL21-1</f>
        <v/>
      </c>
      <c r="AL21" s="1409">
        <f>班线包车!AL14</f>
        <v/>
      </c>
      <c r="AM21" s="31">
        <f>AL21/BN21-1</f>
        <v/>
      </c>
      <c r="AN21" s="1409">
        <f>班线包车!AN14</f>
        <v/>
      </c>
      <c r="AO21" s="31">
        <f>AN21/BP21-1</f>
        <v/>
      </c>
      <c r="AP21" s="1409">
        <f>班线包车!AP14</f>
        <v/>
      </c>
      <c r="AQ21" s="31">
        <f>AP21/BR21-1</f>
        <v/>
      </c>
      <c r="AR21" s="1409">
        <f>V21+T21+X21+Z21+AB21+AD21+AF21+AH21+AJ21+AL21+AN21+AP21</f>
      </c>
      <c r="AS21" s="31">
        <f>AR21/SUM(AV21,AX21,AZ21,BB21,BD21,BF21,BH21,BJ21,BL21,BN21,BP21,BR21)-1</f>
        <v/>
      </c>
      <c r="AT21" s="32" t="n"/>
      <c r="AU21" s="1915">
        <f>AV21+AX21+AZ21+BB21+BD21+BF21+BH21+BJ21+BL21+BN21+BP21</f>
        <v/>
      </c>
      <c r="AV21" s="1409" t="n">
        <v>50.1751</v>
      </c>
      <c r="AW21" s="31" t="n"/>
      <c r="AX21" s="1409" t="n">
        <v>67.03449999999999</v>
      </c>
      <c r="AY21" s="31" t="n"/>
      <c r="AZ21" s="1409" t="n">
        <v>56.7158</v>
      </c>
      <c r="BA21" s="31" t="n"/>
      <c r="BB21" s="1409" t="n">
        <v>64.4335</v>
      </c>
      <c r="BC21" s="31" t="n"/>
      <c r="BD21" s="1409" t="n">
        <v>62.0273</v>
      </c>
      <c r="BE21" s="31" t="n"/>
      <c r="BF21" s="1409" t="n">
        <v>58.7452</v>
      </c>
      <c r="BG21" s="31" t="n"/>
      <c r="BH21" s="1409" t="n">
        <v>56.0173</v>
      </c>
      <c r="BI21" s="31" t="n"/>
      <c r="BJ21" s="1409" t="n">
        <v>61.1138</v>
      </c>
      <c r="BK21" s="31" t="n"/>
      <c r="BL21" s="1409" t="n">
        <v>54.8223</v>
      </c>
      <c r="BM21" s="31" t="n"/>
      <c r="BN21" s="1409" t="n">
        <v>69.0372</v>
      </c>
      <c r="BO21" s="31" t="n"/>
      <c r="BP21" s="1409" t="n">
        <v>51.7419</v>
      </c>
      <c r="BQ21" s="31" t="n"/>
      <c r="BR21" s="1409" t="n">
        <v>47.1718</v>
      </c>
      <c r="BS21" s="31" t="n"/>
      <c r="BT21" s="1409">
        <f>AV21+AX21+AZ21+BB21+BD21+BF21+BH21+BJ21+BL21+BN21+BP21+BR21</f>
        <v/>
      </c>
      <c r="BU21" s="31" t="n"/>
      <c r="BV21" s="1354" t="n"/>
      <c r="BW21" s="1355" t="n"/>
      <c r="BX21" s="1355" t="n"/>
      <c r="BY21" s="1355" t="n"/>
      <c r="BZ21" s="1355" t="n"/>
      <c r="CA21" s="1355" t="n"/>
      <c r="CB21" s="1355" t="n"/>
      <c r="CC21" s="1355" t="n"/>
      <c r="CD21" s="1355" t="n"/>
      <c r="CE21" s="1355" t="n"/>
      <c r="CF21" s="1355" t="n"/>
      <c r="CG21" s="1355" t="n"/>
      <c r="CH21" s="1355" t="n"/>
      <c r="CI21" s="1289" t="n"/>
    </row>
    <row r="22" ht="27" customFormat="1" customHeight="1" s="23">
      <c r="A22" s="1977" t="n"/>
      <c r="B22" s="1350" t="inlineStr">
        <is>
          <t>城际城乡公交客运量（万人次）</t>
        </is>
      </c>
      <c r="C22" s="1409">
        <f>公交!C17-公交!C19</f>
        <v/>
      </c>
      <c r="D22" s="31">
        <f>C22/T22-1</f>
        <v/>
      </c>
      <c r="E22" s="1409">
        <f>公交!E17-公交!E19</f>
        <v/>
      </c>
      <c r="F22" s="31">
        <f>E22/V22-1</f>
        <v/>
      </c>
      <c r="G22" s="1409">
        <f>公交!G17-公交!G19</f>
        <v/>
      </c>
      <c r="H22" s="31">
        <f>G22/X22-1</f>
        <v/>
      </c>
      <c r="I22" s="1409">
        <f>公交!I17-公交!I19</f>
        <v/>
      </c>
      <c r="J22" s="31">
        <f>I22/Z22-1</f>
        <v/>
      </c>
      <c r="K22" s="1409">
        <f>公交!K17-公交!K19</f>
      </c>
      <c r="L22" s="31">
        <f>K22/AB22-1</f>
      </c>
      <c r="M22" s="1409">
        <f>公交!M17-公交!M19</f>
      </c>
      <c r="N22" s="31">
        <f>M22/AD22-1</f>
      </c>
      <c r="O22" s="1409">
        <f>公交!O17-公交!O19</f>
      </c>
      <c r="P22" s="31">
        <f>O22/AF22-1</f>
      </c>
      <c r="Q22" s="2016">
        <f>E22+C22+G22+I22+K22+M22+O22</f>
      </c>
      <c r="R22" s="102">
        <f>Q22/SUM(T22,V22,X22,Z22,AB22,AD22,AF22)-1</f>
      </c>
      <c r="S22" s="31" t="n"/>
      <c r="T22" s="1409">
        <f>公交!T17-公交!T19</f>
        <v/>
      </c>
      <c r="U22" s="31">
        <f>T22/AV22-1</f>
        <v/>
      </c>
      <c r="V22" s="1409">
        <f>公交!V17-公交!V19</f>
        <v/>
      </c>
      <c r="W22" s="31">
        <f>V22/AX22-1</f>
        <v/>
      </c>
      <c r="X22" s="1409">
        <f>公交!X17-公交!X19</f>
        <v/>
      </c>
      <c r="Y22" s="31">
        <f>X22/AZ22-1</f>
        <v/>
      </c>
      <c r="Z22" s="1409">
        <f>公交!Z17-公交!Z19</f>
        <v/>
      </c>
      <c r="AA22" s="31">
        <f>Z22/BB22-1</f>
        <v/>
      </c>
      <c r="AB22" s="1409">
        <f>公交!AB17-公交!AB19</f>
        <v/>
      </c>
      <c r="AC22" s="31">
        <f>AB22/BD22-1</f>
        <v/>
      </c>
      <c r="AD22" s="1409">
        <f>公交!AD17-公交!AD19</f>
        <v/>
      </c>
      <c r="AE22" s="31">
        <f>AD22/BF22-1</f>
        <v/>
      </c>
      <c r="AF22" s="1409">
        <f>公交!AF17-公交!AF19</f>
        <v/>
      </c>
      <c r="AG22" s="31">
        <f>AF22/BH22-1</f>
        <v/>
      </c>
      <c r="AH22" s="1409">
        <f>公交!AH17-公交!AH19</f>
        <v/>
      </c>
      <c r="AI22" s="31">
        <f>AH22/BJ22-1</f>
        <v/>
      </c>
      <c r="AJ22" s="1409">
        <f>公交!AJ17-公交!AJ19</f>
        <v/>
      </c>
      <c r="AK22" s="31">
        <f>AJ22/BL22-1</f>
        <v/>
      </c>
      <c r="AL22" s="1409">
        <f>公交!AL17-公交!AL19</f>
        <v/>
      </c>
      <c r="AM22" s="31">
        <f>AL22/BN22-1</f>
        <v/>
      </c>
      <c r="AN22" s="1409">
        <f>公交!AN17-公交!AN19</f>
        <v/>
      </c>
      <c r="AO22" s="31">
        <f>AN22/BP22-1</f>
        <v/>
      </c>
      <c r="AP22" s="1409">
        <f>公交!AP17-公交!AP19</f>
        <v/>
      </c>
      <c r="AQ22" s="31">
        <f>AP22/BR22-1</f>
        <v/>
      </c>
      <c r="AR22" s="1409">
        <f>V22+T22+X22+Z22+AB22+AD22+AF22+AH22+AJ22+AL22+AN22+AP22</f>
      </c>
      <c r="AS22" s="31">
        <f>AR22/SUM(AV22,AX22,AZ22,BB22,BD22,BF22,BH22,BJ22,BL22,BN22,BP22,BR22)-1</f>
        <v/>
      </c>
      <c r="AT22" s="32" t="n"/>
      <c r="AU22" s="1915">
        <f>AV22+AX22+AZ22+BB22+BD22+BF22+BH22+BJ22+BL22+BN22+BP22</f>
        <v/>
      </c>
      <c r="AV22" s="1409" t="n">
        <v>109.86</v>
      </c>
      <c r="AW22" s="31" t="n"/>
      <c r="AX22" s="1409" t="n">
        <v>93.6400000000001</v>
      </c>
      <c r="AY22" s="31" t="n"/>
      <c r="AZ22" s="1409" t="n">
        <v>106.43</v>
      </c>
      <c r="BA22" s="31" t="n"/>
      <c r="BB22" s="1409" t="n">
        <v>123.99</v>
      </c>
      <c r="BC22" s="31" t="n"/>
      <c r="BD22" s="1409" t="n">
        <v>114.46</v>
      </c>
      <c r="BE22" s="31" t="n"/>
      <c r="BF22" s="1409" t="n">
        <v>94.45999999999999</v>
      </c>
      <c r="BG22" s="31" t="n"/>
      <c r="BH22" s="1409" t="n">
        <v>116.39</v>
      </c>
      <c r="BI22" s="31" t="n"/>
      <c r="BJ22" s="1409" t="n">
        <v>113.31</v>
      </c>
      <c r="BK22" s="31" t="n"/>
      <c r="BL22" s="1409" t="n">
        <v>118.33</v>
      </c>
      <c r="BM22" s="31" t="n"/>
      <c r="BN22" s="1409" t="n">
        <v>120.63</v>
      </c>
      <c r="BO22" s="31" t="n"/>
      <c r="BP22" s="1409" t="n">
        <v>115.32</v>
      </c>
      <c r="BQ22" s="31" t="n"/>
      <c r="BR22" s="1409" t="n">
        <v>113.89</v>
      </c>
      <c r="BS22" s="31" t="n"/>
      <c r="BT22" s="1409">
        <f>AV22+AX22+AZ22+BB22+BD22+BF22+BH22+BJ22+BL22+BN22+BP22+BR22</f>
        <v/>
      </c>
      <c r="BU22" s="31" t="n"/>
      <c r="BV22" s="1354" t="n"/>
      <c r="BW22" s="1355" t="n"/>
      <c r="BX22" s="1355" t="n"/>
      <c r="BY22" s="1355" t="n"/>
      <c r="BZ22" s="1355" t="n"/>
      <c r="CA22" s="1355" t="n"/>
      <c r="CB22" s="1355" t="n"/>
      <c r="CC22" s="1414" t="n"/>
      <c r="CD22" s="1355" t="n"/>
      <c r="CE22" s="1414" t="n"/>
      <c r="CF22" s="1414" t="n"/>
      <c r="CG22" s="1414" t="n"/>
      <c r="CH22" s="1414" t="n"/>
      <c r="CI22" s="1289" t="n"/>
    </row>
    <row r="23" ht="27" customFormat="1" customHeight="1" s="23">
      <c r="A23" s="1977" t="n"/>
      <c r="B23" s="1350" t="inlineStr">
        <is>
          <t>城际城乡巡游出租客运量（万人次）</t>
        </is>
      </c>
      <c r="C23" s="1409">
        <f>出租!C17-出租!C19</f>
        <v/>
      </c>
      <c r="D23" s="31">
        <f>C23/T23-1</f>
        <v/>
      </c>
      <c r="E23" s="1409">
        <f>出租!E17-出租!E19</f>
        <v/>
      </c>
      <c r="F23" s="31">
        <f>E23/V23-1</f>
        <v/>
      </c>
      <c r="G23" s="1409">
        <f>出租!G17-出租!G19</f>
        <v/>
      </c>
      <c r="H23" s="31">
        <f>G23/X23-1</f>
        <v/>
      </c>
      <c r="I23" s="1409">
        <f>出租!I17-出租!I19</f>
        <v/>
      </c>
      <c r="J23" s="31">
        <f>I23/Z23-1</f>
        <v/>
      </c>
      <c r="K23" s="1409">
        <f>出租!K17-出租!K19</f>
      </c>
      <c r="L23" s="31">
        <f>K23/AB23-1</f>
      </c>
      <c r="M23" s="1409">
        <f>出租!M17-出租!M19</f>
      </c>
      <c r="N23" s="31">
        <f>M23/AD23-1</f>
      </c>
      <c r="O23" s="1409">
        <f>出租!O17-出租!O19</f>
      </c>
      <c r="P23" s="31">
        <f>O23/AF23-1</f>
      </c>
      <c r="Q23" s="2016">
        <f>E23+C23+G23+I23+K23+M23+O23</f>
      </c>
      <c r="R23" s="102">
        <f>Q23/SUM(T23,V23,X23,Z23,AB23,AD23,AF23)-1</f>
      </c>
      <c r="S23" s="31" t="n"/>
      <c r="T23" s="1409">
        <f>出租!T17-出租!T19</f>
        <v/>
      </c>
      <c r="U23" s="31">
        <f>T23/AV23-1</f>
        <v/>
      </c>
      <c r="V23" s="1409">
        <f>出租!V17-出租!V19</f>
        <v/>
      </c>
      <c r="W23" s="31">
        <f>V23/AX23-1</f>
        <v/>
      </c>
      <c r="X23" s="1409">
        <f>出租!X17-出租!X19</f>
        <v/>
      </c>
      <c r="Y23" s="31">
        <f>X23/AZ23-1</f>
        <v/>
      </c>
      <c r="Z23" s="1409">
        <f>出租!Z17-出租!Z19</f>
        <v/>
      </c>
      <c r="AA23" s="31">
        <f>Z23/BB23-1</f>
        <v/>
      </c>
      <c r="AB23" s="1409">
        <f>出租!AB17-出租!AB19</f>
        <v/>
      </c>
      <c r="AC23" s="31">
        <f>AB23/BD23-1</f>
        <v/>
      </c>
      <c r="AD23" s="1409">
        <f>出租!AD17-出租!AD19</f>
        <v/>
      </c>
      <c r="AE23" s="31">
        <f>AD23/BF23-1</f>
        <v/>
      </c>
      <c r="AF23" s="1409">
        <f>出租!AF17-出租!AF19</f>
        <v/>
      </c>
      <c r="AG23" s="31">
        <f>AF23/BH23-1</f>
        <v/>
      </c>
      <c r="AH23" s="1409">
        <f>出租!AH17-出租!AH19</f>
        <v/>
      </c>
      <c r="AI23" s="31">
        <f>AH23/BJ23-1</f>
        <v/>
      </c>
      <c r="AJ23" s="1409">
        <f>出租!AJ17-出租!AJ19</f>
        <v/>
      </c>
      <c r="AK23" s="31">
        <f>AJ23/BL23-1</f>
        <v/>
      </c>
      <c r="AL23" s="1409">
        <f>出租!AL17-出租!AL19</f>
        <v/>
      </c>
      <c r="AM23" s="31">
        <f>AL23/BN23-1</f>
        <v/>
      </c>
      <c r="AN23" s="1409">
        <f>出租!AN17-出租!AN19</f>
        <v/>
      </c>
      <c r="AO23" s="31">
        <f>AN23/BP23-1</f>
        <v/>
      </c>
      <c r="AP23" s="1409">
        <f>出租!AP17-出租!AP19</f>
        <v/>
      </c>
      <c r="AQ23" s="31">
        <f>AP23/BR23-1</f>
        <v/>
      </c>
      <c r="AR23" s="1409">
        <f>V23+T23+X23+Z23+AB23+AD23+AF23+AH23+AJ23+AL23+AN23+AP23</f>
      </c>
      <c r="AS23" s="31">
        <f>AR23/SUM(AV23,AX23,AZ23,BB23,BD23,BF23,BH23,BJ23,BL23,BN23,BP23,BR23)-1</f>
        <v/>
      </c>
      <c r="AT23" s="32" t="n"/>
      <c r="AU23" s="1915">
        <f>AV23+AX23+AZ23+BB23+BD23+BF23+BH23+BJ23+BL23+BN23+BP23</f>
        <v/>
      </c>
      <c r="AV23" s="1409" t="n">
        <v>8.779999999999969</v>
      </c>
      <c r="AW23" s="31" t="n"/>
      <c r="AX23" s="1409" t="n">
        <v>12.8</v>
      </c>
      <c r="AY23" s="31" t="n"/>
      <c r="AZ23" s="1409" t="n">
        <v>10.9299999999999</v>
      </c>
      <c r="BA23" s="31" t="n"/>
      <c r="BB23" s="1409" t="n">
        <v>9.990000000000011</v>
      </c>
      <c r="BC23" s="31" t="n"/>
      <c r="BD23" s="1409" t="n">
        <v>8.94999999999999</v>
      </c>
      <c r="BE23" s="31" t="n"/>
      <c r="BF23" s="1409" t="n">
        <v>6.39000000000004</v>
      </c>
      <c r="BG23" s="31" t="n"/>
      <c r="BH23" s="1409" t="n">
        <v>6.52999999999997</v>
      </c>
      <c r="BI23" s="31" t="n"/>
      <c r="BJ23" s="1409" t="n">
        <v>6.65000000000003</v>
      </c>
      <c r="BK23" s="31" t="n"/>
      <c r="BL23" s="1409" t="n">
        <v>7.00999999999999</v>
      </c>
      <c r="BM23" s="31" t="n"/>
      <c r="BN23" s="1409" t="n">
        <v>7.48000000000002</v>
      </c>
      <c r="BO23" s="31" t="n"/>
      <c r="BP23" s="1409" t="n">
        <v>6.56999999999999</v>
      </c>
      <c r="BQ23" s="31" t="n"/>
      <c r="BR23" s="1409" t="n">
        <v>7.43000000000001</v>
      </c>
      <c r="BS23" s="31" t="n"/>
      <c r="BT23" s="1409">
        <f>AV23+AX23+AZ23+BB23+BD23+BF23+BH23+BJ23+BL23+BN23+BP23+BR23</f>
        <v/>
      </c>
      <c r="BU23" s="31" t="n"/>
      <c r="BV23" s="1354" t="n"/>
      <c r="BW23" s="1355" t="n"/>
      <c r="BX23" s="1355" t="n"/>
      <c r="BY23" s="1355" t="n"/>
      <c r="BZ23" s="1355" t="n"/>
      <c r="CA23" s="1355" t="n"/>
      <c r="CB23" s="1355" t="n"/>
      <c r="CC23" s="1414" t="n"/>
      <c r="CD23" s="1355" t="n"/>
      <c r="CE23" s="1414" t="n"/>
      <c r="CF23" s="1414" t="n"/>
      <c r="CG23" s="1414" t="n"/>
      <c r="CH23" s="1414" t="n"/>
      <c r="CI23" s="1289" t="n"/>
    </row>
    <row r="24" ht="27" customFormat="1" customHeight="1" s="23">
      <c r="A24" s="1954" t="n"/>
      <c r="B24" s="1350" t="inlineStr">
        <is>
          <t>城际城乡网约车客运量(万人次)</t>
        </is>
      </c>
      <c r="C24" s="1409">
        <f>网约车!C17-网约车!C19</f>
        <v/>
      </c>
      <c r="D24" s="31">
        <f>C24/T24-1</f>
        <v/>
      </c>
      <c r="E24" s="1409">
        <f>网约车!E17-网约车!E19</f>
        <v/>
      </c>
      <c r="F24" s="31">
        <f>E24/V24-1</f>
        <v/>
      </c>
      <c r="G24" s="1409">
        <f>网约车!G17-网约车!G19</f>
        <v/>
      </c>
      <c r="H24" s="31">
        <f>G24/X24-1</f>
        <v/>
      </c>
      <c r="I24" s="1409">
        <f>网约车!I17-网约车!I19</f>
        <v/>
      </c>
      <c r="J24" s="31">
        <f>I24/Z24-1</f>
        <v/>
      </c>
      <c r="K24" s="2633">
        <f>网约车!K17-网约车!K19</f>
      </c>
      <c r="L24" s="31">
        <f>K24/AB24-1</f>
      </c>
      <c r="M24" s="2634">
        <f>网约车!M17-网约车!M19</f>
      </c>
      <c r="N24" s="31">
        <f>M24/AD24-1</f>
      </c>
      <c r="O24" s="2635">
        <f>网约车!O17-网约车!O19</f>
      </c>
      <c r="P24" s="31">
        <f>O24/AF24-1</f>
      </c>
      <c r="Q24" s="2016">
        <f>E24+C24+G24+I24+K24+M24+O24</f>
      </c>
      <c r="R24" s="102">
        <f>Q24/SUM(T24,V24,X24,Z24,AB24,AD24,AF24)-1</f>
      </c>
      <c r="S24" s="31" t="n"/>
      <c r="T24" s="1409">
        <f>网约车!T17-网约车!T19</f>
        <v/>
      </c>
      <c r="U24" s="31">
        <f>T24/AV24-1</f>
        <v/>
      </c>
      <c r="V24" s="1409">
        <f>网约车!V17-网约车!V19</f>
        <v/>
      </c>
      <c r="W24" s="31">
        <f>V24/AX24-1</f>
        <v/>
      </c>
      <c r="X24" s="1409">
        <f>网约车!X17-网约车!X19</f>
        <v/>
      </c>
      <c r="Y24" s="31">
        <f>X24/AZ24-1</f>
        <v/>
      </c>
      <c r="Z24" s="1409">
        <f>网约车!Z17-网约车!Z19</f>
        <v/>
      </c>
      <c r="AA24" s="31">
        <f>Z24/BB24-1</f>
        <v/>
      </c>
      <c r="AB24" s="1409">
        <f>网约车!AB17-网约车!AB19</f>
        <v/>
      </c>
      <c r="AC24" s="31">
        <f>AB24/BD24-1</f>
        <v/>
      </c>
      <c r="AD24" s="1409">
        <f>网约车!AD17-网约车!AD19</f>
        <v/>
      </c>
      <c r="AE24" s="31">
        <f>AD24/BF24-1</f>
        <v/>
      </c>
      <c r="AF24" s="1409">
        <f>网约车!AF17-网约车!AF19</f>
        <v/>
      </c>
      <c r="AG24" s="31">
        <f>AF24/BH24-1</f>
        <v/>
      </c>
      <c r="AH24" s="1409">
        <f>网约车!AH17-网约车!AH19</f>
        <v/>
      </c>
      <c r="AI24" s="31">
        <f>AH24/BJ24-1</f>
        <v/>
      </c>
      <c r="AJ24" s="1409">
        <f>网约车!AJ17-网约车!AJ19</f>
        <v/>
      </c>
      <c r="AK24" s="31">
        <f>AJ24/BL24-1</f>
        <v/>
      </c>
      <c r="AL24" s="1409">
        <f>网约车!AL17-网约车!AL19</f>
        <v/>
      </c>
      <c r="AM24" s="31">
        <f>AL24/BN24-1</f>
        <v/>
      </c>
      <c r="AN24" s="1409">
        <f>网约车!AN17-网约车!AN19</f>
        <v/>
      </c>
      <c r="AO24" s="31">
        <f>AN24/BP24-1</f>
        <v/>
      </c>
      <c r="AP24" s="1409">
        <f>网约车!AP17-网约车!AP19</f>
        <v/>
      </c>
      <c r="AQ24" s="31">
        <f>AP24/BR24-1</f>
        <v/>
      </c>
      <c r="AR24" s="1409">
        <f>V24+T24+X24+Z24+AB24+AD24+AF24+AH24+AJ24+AL24+AN24+AP24</f>
      </c>
      <c r="AS24" s="31">
        <f>AR24/SUM(AV24,AX24,AZ24,BB24,BD24,BF24,BH24,BJ24,BL24,BN24,BP24,BR24)-1</f>
        <v/>
      </c>
      <c r="AT24" s="32" t="n"/>
      <c r="AU24" s="1915">
        <f>AV24+AX24+AZ24+BB24+BD24+BF24+BH24+BJ24+BL24+BN24+BP24</f>
        <v/>
      </c>
      <c r="AV24" s="1409" t="n">
        <v>13.272234016594</v>
      </c>
      <c r="AW24" s="31" t="n"/>
      <c r="AX24" s="1409" t="n">
        <v>8.52485528816459</v>
      </c>
      <c r="AY24" s="31" t="n"/>
      <c r="AZ24" s="1409" t="n">
        <v>12.232346802138</v>
      </c>
      <c r="BA24" s="31" t="n"/>
      <c r="BB24" s="1409" t="n">
        <v>12.3983628910881</v>
      </c>
      <c r="BC24" s="31" t="n"/>
      <c r="BD24" s="1409" t="n">
        <v>12.9685038513056</v>
      </c>
      <c r="BE24" s="31" t="n"/>
      <c r="BF24" s="1409" t="n">
        <v>8.098643091101479</v>
      </c>
      <c r="BG24" s="31" t="n"/>
      <c r="BH24" s="1409" t="n">
        <v>9.54870811606656</v>
      </c>
      <c r="BI24" s="31" t="n"/>
      <c r="BJ24" s="1409" t="n">
        <v>6.84127079089902</v>
      </c>
      <c r="BK24" s="31" t="n"/>
      <c r="BL24" s="1409" t="n">
        <v>9.300264255872611</v>
      </c>
      <c r="BM24" s="31" t="n"/>
      <c r="BN24" s="1409" t="n">
        <v>8.224673910471809</v>
      </c>
      <c r="BO24" s="31" t="n"/>
      <c r="BP24" s="1409" t="n">
        <v>7.76794827668331</v>
      </c>
      <c r="BQ24" s="31" t="n"/>
      <c r="BR24" s="1409" t="n">
        <v>9.18353268463019</v>
      </c>
      <c r="BS24" s="31" t="n"/>
      <c r="BT24" s="1409">
        <f>AV24+AX24+AZ24+BB24+BD24+BF24+BH24+BJ24+BL24+BN24+BP24+BR24</f>
        <v/>
      </c>
      <c r="BU24" s="31" t="n"/>
      <c r="BV24" s="1354" t="n"/>
      <c r="BW24" s="1355" t="n"/>
      <c r="BX24" s="1355" t="n"/>
      <c r="BY24" s="1355" t="n"/>
      <c r="BZ24" s="1355" t="n"/>
      <c r="CA24" s="1355" t="n"/>
      <c r="CB24" s="1355" t="n"/>
      <c r="CC24" s="1355" t="n"/>
      <c r="CD24" s="1355" t="n"/>
      <c r="CE24" s="1355" t="n"/>
      <c r="CF24" s="1355" t="n"/>
      <c r="CG24" s="1355" t="n"/>
      <c r="CH24" s="1355" t="n"/>
      <c r="CI24" s="1289" t="n"/>
    </row>
    <row r="25" ht="27" customFormat="1" customHeight="1" s="24">
      <c r="A25" s="1358" t="inlineStr">
        <is>
          <t>宜昌市</t>
        </is>
      </c>
      <c r="B25" s="1350" t="inlineStr">
        <is>
          <t>总客运量（万人次）</t>
        </is>
      </c>
      <c r="C25" s="1409">
        <f>C26+C27+C28+C29</f>
        <v/>
      </c>
      <c r="D25" s="31">
        <f>C25/T25-1</f>
        <v/>
      </c>
      <c r="E25" s="1409">
        <f>E26+E27+E28+E29</f>
        <v/>
      </c>
      <c r="F25" s="31">
        <f>E25/V25-1</f>
        <v/>
      </c>
      <c r="G25" s="1409">
        <f>G26+G27+G28+G29</f>
        <v/>
      </c>
      <c r="H25" s="31">
        <f>G25/X25-1</f>
        <v/>
      </c>
      <c r="I25" s="1409">
        <f>I26+I27+I28+I29</f>
        <v/>
      </c>
      <c r="J25" s="31">
        <f>I25/Z25-1</f>
        <v/>
      </c>
      <c r="K25" s="2636">
        <f>K26+K27+K28+K29</f>
      </c>
      <c r="L25" s="31">
        <f>K25/AB25-1</f>
      </c>
      <c r="M25" s="2637">
        <f>M26+M27+M28+M29</f>
      </c>
      <c r="N25" s="31">
        <f>M25/AD25-1</f>
      </c>
      <c r="O25" s="2638">
        <f>O26+O27+O28+O29</f>
      </c>
      <c r="P25" s="31">
        <f>O25/AF25-1</f>
      </c>
      <c r="Q25" s="2016">
        <f>E25+C25+G25+I25+K25+M25+O25</f>
      </c>
      <c r="R25" s="102">
        <f>Q25/SUM(T25,V25,X25,Z25,AB25,AD25,AF25)-1</f>
      </c>
      <c r="S25" s="31" t="n"/>
      <c r="T25" s="1409">
        <f>T26+T27+T28+T29</f>
        <v/>
      </c>
      <c r="U25" s="31">
        <f>T25/AV25-1</f>
        <v/>
      </c>
      <c r="V25" s="1409">
        <f>V26+V27+V28+V29</f>
        <v/>
      </c>
      <c r="W25" s="31">
        <f>V25/AX25-1</f>
        <v/>
      </c>
      <c r="X25" s="1409">
        <f>X26+X27+X28+X29</f>
        <v/>
      </c>
      <c r="Y25" s="31">
        <f>X25/AZ25-1</f>
        <v/>
      </c>
      <c r="Z25" s="1409">
        <f>Z26+Z27+Z28+Z29</f>
        <v/>
      </c>
      <c r="AA25" s="31">
        <f>Z25/BB25-1</f>
        <v/>
      </c>
      <c r="AB25" s="1409">
        <f>AB26+AB27+AB28+AB29</f>
        <v/>
      </c>
      <c r="AC25" s="31">
        <f>AB25/BD25-1</f>
        <v/>
      </c>
      <c r="AD25" s="1409">
        <f>AD26+AD27+AD28+AD29</f>
        <v/>
      </c>
      <c r="AE25" s="31">
        <f>AD25/BF25-1</f>
        <v/>
      </c>
      <c r="AF25" s="1409">
        <f>AF26+AF27+AF28+AF29</f>
        <v/>
      </c>
      <c r="AG25" s="31">
        <f>AF25/BH25-1</f>
        <v/>
      </c>
      <c r="AH25" s="1409">
        <f>AH26+AH27+AH28+AH29</f>
        <v/>
      </c>
      <c r="AI25" s="31">
        <f>AH25/BJ25-1</f>
        <v/>
      </c>
      <c r="AJ25" s="1409">
        <f>AJ26+AJ27+AJ28+AJ29</f>
        <v/>
      </c>
      <c r="AK25" s="31">
        <f>AJ25/BL25-1</f>
        <v/>
      </c>
      <c r="AL25" s="1409">
        <f>AL26+AL27+AL28+AL29</f>
        <v/>
      </c>
      <c r="AM25" s="31">
        <f>AL25/BN25-1</f>
        <v/>
      </c>
      <c r="AN25" s="1409">
        <f>AN26+AN27+AN28+AN29</f>
        <v/>
      </c>
      <c r="AO25" s="31">
        <f>AN25/BP25-1</f>
        <v/>
      </c>
      <c r="AP25" s="1409">
        <f>AP26+AP27+AP28+AP29</f>
        <v/>
      </c>
      <c r="AQ25" s="31">
        <f>AP25/BR25-1</f>
        <v/>
      </c>
      <c r="AR25" s="1409">
        <f>V25+T25+X25+Z25+AB25+AD25+AF25+AH25+AJ25+AL25+AN25+AP25</f>
      </c>
      <c r="AS25" s="31">
        <f>AR25/SUM(AV25,AX25,AZ25,BB25,BD25,BF25,BH25,BJ25,BL25,BN25,BP25,BR25)-1</f>
        <v/>
      </c>
      <c r="AT25" s="32" t="n"/>
      <c r="AU25" s="1915">
        <f>AV25+AX25+AZ25+BB25+BD25+BF25+BH25+BJ25+BL25+BN25+BP25</f>
        <v/>
      </c>
      <c r="AV25" s="1915">
        <f>AV26+AV27+AV28+AV29</f>
        <v/>
      </c>
      <c r="AW25" s="32" t="n"/>
      <c r="AX25" s="1915">
        <f>AX26+AX27+AX28+AX29</f>
        <v/>
      </c>
      <c r="AY25" s="32" t="n"/>
      <c r="AZ25" s="1915">
        <f>AZ26+AZ27+AZ28+AZ29</f>
        <v/>
      </c>
      <c r="BA25" s="32" t="n"/>
      <c r="BB25" s="1915">
        <f>BB26+BB27+BB28+BB29</f>
        <v/>
      </c>
      <c r="BC25" s="32" t="n"/>
      <c r="BD25" s="1915">
        <f>BD26+BD27+BD28+BD29</f>
        <v/>
      </c>
      <c r="BE25" s="32" t="n"/>
      <c r="BF25" s="1915">
        <f>BF26+BF27+BF28+BF29</f>
        <v/>
      </c>
      <c r="BG25" s="32" t="n"/>
      <c r="BH25" s="1915">
        <f>BH26+BH27+BH28+BH29</f>
        <v/>
      </c>
      <c r="BI25" s="32" t="n"/>
      <c r="BJ25" s="1915">
        <f>BJ26+BJ27+BJ28+BJ29</f>
        <v/>
      </c>
      <c r="BK25" s="32" t="n"/>
      <c r="BL25" s="1915">
        <f>BL26+BL27+BL28+BL29</f>
        <v/>
      </c>
      <c r="BM25" s="32" t="n"/>
      <c r="BN25" s="1915">
        <f>BN26+BN27+BN28+BN29</f>
        <v/>
      </c>
      <c r="BO25" s="32" t="n"/>
      <c r="BP25" s="1915">
        <f>BP26+BP27+BP28+BP29</f>
        <v/>
      </c>
      <c r="BQ25" s="32" t="n"/>
      <c r="BR25" s="1915">
        <f>BR26+BR27+BR28+BR29</f>
        <v/>
      </c>
      <c r="BS25" s="32" t="n"/>
      <c r="BT25" s="1915">
        <f>AV25+AX25+AZ25+BB25+BD25+BF25+BH25+BJ25+BL25+BN25+BP25+BR25</f>
        <v/>
      </c>
      <c r="BU25" s="32" t="n"/>
      <c r="BV25" s="1353" t="n"/>
      <c r="BW25" s="1352" t="n"/>
      <c r="BX25" s="1352" t="n"/>
      <c r="BY25" s="1352" t="n"/>
      <c r="BZ25" s="1352" t="n"/>
      <c r="CA25" s="1352" t="n"/>
      <c r="CB25" s="1352" t="n"/>
      <c r="CC25" s="1352" t="n"/>
      <c r="CD25" s="1352" t="n"/>
      <c r="CE25" s="1352" t="n"/>
      <c r="CF25" s="1352" t="n"/>
      <c r="CG25" s="1352" t="n"/>
      <c r="CH25" s="1352" t="n"/>
      <c r="CI25" s="1352" t="n"/>
    </row>
    <row r="26" ht="27" customHeight="1" s="21">
      <c r="A26" s="1977" t="n"/>
      <c r="B26" s="1350" t="inlineStr">
        <is>
          <t>公路班线客运量（万人次）</t>
        </is>
      </c>
      <c r="C26" s="1409">
        <f>班线包车!C18</f>
        <v/>
      </c>
      <c r="D26" s="31">
        <f>C26/T26-1</f>
        <v/>
      </c>
      <c r="E26" s="1409">
        <f>班线包车!E18</f>
        <v/>
      </c>
      <c r="F26" s="31">
        <f>E26/V26-1</f>
        <v/>
      </c>
      <c r="G26" s="1409">
        <f>班线包车!G18</f>
        <v/>
      </c>
      <c r="H26" s="31">
        <f>G26/X26-1</f>
        <v/>
      </c>
      <c r="I26" s="1409">
        <f>班线包车!I18</f>
        <v/>
      </c>
      <c r="J26" s="31">
        <f>I26/Z26-1</f>
        <v/>
      </c>
      <c r="K26" s="1409">
        <f>班线包车!K18</f>
      </c>
      <c r="L26" s="31">
        <f>K26/AB26-1</f>
      </c>
      <c r="M26" s="1409">
        <f>班线包车!M18</f>
      </c>
      <c r="N26" s="31">
        <f>M26/AD26-1</f>
      </c>
      <c r="O26" s="1409">
        <f>班线包车!O18</f>
      </c>
      <c r="P26" s="31">
        <f>O26/AF26-1</f>
      </c>
      <c r="Q26" s="2016">
        <f>E26+C26+G26+I26+K26+M26+O26</f>
      </c>
      <c r="R26" s="102">
        <f>Q26/SUM(T26,V26,X26,Z26,AB26,AD26,AF26)-1</f>
      </c>
      <c r="S26" s="31" t="n"/>
      <c r="T26" s="1409">
        <f>班线包车!T18</f>
        <v/>
      </c>
      <c r="U26" s="31">
        <f>T26/AV26-1</f>
        <v/>
      </c>
      <c r="V26" s="1409">
        <f>班线包车!V18</f>
        <v/>
      </c>
      <c r="W26" s="31">
        <f>V26/AX26-1</f>
        <v/>
      </c>
      <c r="X26" s="1409">
        <f>班线包车!X18</f>
        <v/>
      </c>
      <c r="Y26" s="31">
        <f>X26/AZ26-1</f>
        <v/>
      </c>
      <c r="Z26" s="1409">
        <f>班线包车!Z18</f>
        <v/>
      </c>
      <c r="AA26" s="31">
        <f>Z26/BB26-1</f>
        <v/>
      </c>
      <c r="AB26" s="1409">
        <f>班线包车!AB18</f>
        <v/>
      </c>
      <c r="AC26" s="31">
        <f>AB26/BD26-1</f>
        <v/>
      </c>
      <c r="AD26" s="1409">
        <f>班线包车!AD18</f>
        <v/>
      </c>
      <c r="AE26" s="31">
        <f>AD26/BF26-1</f>
        <v/>
      </c>
      <c r="AF26" s="1409">
        <f>班线包车!AF18</f>
        <v/>
      </c>
      <c r="AG26" s="31">
        <f>AF26/BH26-1</f>
        <v/>
      </c>
      <c r="AH26" s="1409">
        <f>班线包车!AH18</f>
        <v/>
      </c>
      <c r="AI26" s="31">
        <f>AH26/BJ26-1</f>
        <v/>
      </c>
      <c r="AJ26" s="1409">
        <f>班线包车!AJ18</f>
        <v/>
      </c>
      <c r="AK26" s="31">
        <f>AJ26/BL26-1</f>
        <v/>
      </c>
      <c r="AL26" s="1409">
        <f>班线包车!AL18</f>
        <v/>
      </c>
      <c r="AM26" s="31">
        <f>AL26/BN26-1</f>
        <v/>
      </c>
      <c r="AN26" s="1409">
        <f>班线包车!AN18</f>
        <v/>
      </c>
      <c r="AO26" s="31">
        <f>AN26/BP26-1</f>
        <v/>
      </c>
      <c r="AP26" s="1409">
        <f>班线包车!AP18</f>
        <v/>
      </c>
      <c r="AQ26" s="31">
        <f>AP26/BR26-1</f>
        <v/>
      </c>
      <c r="AR26" s="1409">
        <f>V26+T26+X26+Z26+AB26+AD26+AF26+AH26+AJ26+AL26+AN26+AP26</f>
      </c>
      <c r="AS26" s="31">
        <f>AR26/SUM(AV26,AX26,AZ26,BB26,BD26,BF26,BH26,BJ26,BL26,BN26,BP26,BR26)-1</f>
        <v/>
      </c>
      <c r="AT26" s="32" t="n"/>
      <c r="AU26" s="1915">
        <f>AV26+AX26+AZ26+BB26+BD26+BF26+BH26+BJ26+BL26+BN26+BP26</f>
        <v/>
      </c>
      <c r="AV26" s="1409" t="n">
        <v>202.9611</v>
      </c>
      <c r="AW26" s="31" t="n"/>
      <c r="AX26" s="1409" t="n">
        <v>211.6244</v>
      </c>
      <c r="AY26" s="31" t="n"/>
      <c r="AZ26" s="1409" t="n">
        <v>223.4823</v>
      </c>
      <c r="BA26" s="31" t="n"/>
      <c r="BB26" s="1409" t="n">
        <v>272.7646</v>
      </c>
      <c r="BC26" s="31" t="n"/>
      <c r="BD26" s="1409" t="n">
        <v>286.0225</v>
      </c>
      <c r="BE26" s="31" t="n"/>
      <c r="BF26" s="1409" t="n">
        <v>272.9122</v>
      </c>
      <c r="BG26" s="31" t="n"/>
      <c r="BH26" s="1409" t="n">
        <v>286.4858</v>
      </c>
      <c r="BI26" s="31" t="n"/>
      <c r="BJ26" s="1409" t="n">
        <v>308.3328</v>
      </c>
      <c r="BK26" s="31" t="n"/>
      <c r="BL26" s="1409" t="n">
        <v>280.4942</v>
      </c>
      <c r="BM26" s="31" t="n"/>
      <c r="BN26" s="1409" t="n">
        <v>307.8755</v>
      </c>
      <c r="BO26" s="31" t="n"/>
      <c r="BP26" s="1409" t="n">
        <v>274.0258</v>
      </c>
      <c r="BQ26" s="31" t="n"/>
      <c r="BR26" s="1409" t="n">
        <v>233.9102</v>
      </c>
      <c r="BS26" s="31" t="n"/>
      <c r="BT26" s="1409">
        <f>AV26+AX26+AZ26+BB26+BD26+BF26+BH26+BJ26+BL26+BN26+BP26+BR26</f>
        <v/>
      </c>
      <c r="BU26" s="31" t="n"/>
      <c r="BV26" s="1354" t="n"/>
      <c r="BW26" s="1355" t="n"/>
      <c r="BX26" s="1355" t="n"/>
      <c r="BY26" s="1355" t="n"/>
      <c r="BZ26" s="1355" t="n"/>
      <c r="CA26" s="1355" t="n"/>
      <c r="CB26" s="1355" t="n"/>
      <c r="CC26" s="1355" t="n"/>
      <c r="CD26" s="1355" t="n"/>
      <c r="CE26" s="1355" t="n"/>
      <c r="CF26" s="1355" t="n"/>
      <c r="CG26" s="1355" t="n"/>
      <c r="CH26" s="1355" t="n"/>
      <c r="CI26" s="1289" t="n"/>
    </row>
    <row r="27" ht="27" customHeight="1" s="21">
      <c r="A27" s="1977" t="n"/>
      <c r="B27" s="1350" t="inlineStr">
        <is>
          <t>城际城乡公交客运量（万人次）</t>
        </is>
      </c>
      <c r="C27" s="1409">
        <f>公交!C21-公交!C23</f>
        <v/>
      </c>
      <c r="D27" s="31">
        <f>C27/T27-1</f>
        <v/>
      </c>
      <c r="E27" s="1409">
        <f>公交!E21-公交!E23</f>
        <v/>
      </c>
      <c r="F27" s="31">
        <f>E27/V27-1</f>
        <v/>
      </c>
      <c r="G27" s="1409">
        <f>公交!G21-公交!G23</f>
        <v/>
      </c>
      <c r="H27" s="31">
        <f>G27/X27-1</f>
        <v/>
      </c>
      <c r="I27" s="1409">
        <f>公交!I21-公交!I23</f>
        <v/>
      </c>
      <c r="J27" s="31">
        <f>I27/Z27-1</f>
        <v/>
      </c>
      <c r="K27" s="1409">
        <f>公交!K21-公交!K23</f>
      </c>
      <c r="L27" s="31">
        <f>K27/AB27-1</f>
      </c>
      <c r="M27" s="1409">
        <f>公交!M21-公交!M23</f>
      </c>
      <c r="N27" s="31">
        <f>M27/AD27-1</f>
      </c>
      <c r="O27" s="1409">
        <f>公交!O21-公交!O23</f>
      </c>
      <c r="P27" s="31">
        <f>O27/AF27-1</f>
      </c>
      <c r="Q27" s="2016">
        <f>E27+C27+G27+I27+K27+M27+O27</f>
      </c>
      <c r="R27" s="102">
        <f>Q27/SUM(T27,V27,X27,Z27,AB27,AD27,AF27)-1</f>
      </c>
      <c r="S27" s="31" t="n"/>
      <c r="T27" s="1409">
        <f>公交!T21-公交!T23</f>
        <v/>
      </c>
      <c r="U27" s="31">
        <f>T27/AV27-1</f>
        <v/>
      </c>
      <c r="V27" s="1409">
        <f>公交!V21-公交!V23</f>
        <v/>
      </c>
      <c r="W27" s="31">
        <f>V27/AX27-1</f>
        <v/>
      </c>
      <c r="X27" s="1409">
        <f>公交!X21-公交!X23</f>
        <v/>
      </c>
      <c r="Y27" s="31">
        <f>X27/AZ27-1</f>
        <v/>
      </c>
      <c r="Z27" s="1409">
        <f>公交!Z21-公交!Z23</f>
        <v/>
      </c>
      <c r="AA27" s="31">
        <f>Z27/BB27-1</f>
        <v/>
      </c>
      <c r="AB27" s="1409">
        <f>公交!AB21-公交!AB23</f>
        <v/>
      </c>
      <c r="AC27" s="31">
        <f>AB27/BD27-1</f>
        <v/>
      </c>
      <c r="AD27" s="1409">
        <f>公交!AD21-公交!AD23</f>
        <v/>
      </c>
      <c r="AE27" s="31">
        <f>AD27/BF27-1</f>
        <v/>
      </c>
      <c r="AF27" s="1409">
        <f>公交!AF21-公交!AF23</f>
        <v/>
      </c>
      <c r="AG27" s="31">
        <f>AF27/BH27-1</f>
        <v/>
      </c>
      <c r="AH27" s="1409">
        <f>公交!AH21-公交!AH23</f>
        <v/>
      </c>
      <c r="AI27" s="31">
        <f>AH27/BJ27-1</f>
        <v/>
      </c>
      <c r="AJ27" s="1409">
        <f>公交!AJ21-公交!AJ23</f>
        <v/>
      </c>
      <c r="AK27" s="31">
        <f>AJ27/BL27-1</f>
        <v/>
      </c>
      <c r="AL27" s="1409">
        <f>公交!AL21-公交!AL23</f>
        <v/>
      </c>
      <c r="AM27" s="31">
        <f>AL27/BN27-1</f>
        <v/>
      </c>
      <c r="AN27" s="1409">
        <f>公交!AN21-公交!AN23</f>
        <v/>
      </c>
      <c r="AO27" s="31">
        <f>AN27/BP27-1</f>
        <v/>
      </c>
      <c r="AP27" s="1409">
        <f>公交!AP21-公交!AP23</f>
        <v/>
      </c>
      <c r="AQ27" s="31">
        <f>AP27/BR27-1</f>
        <v/>
      </c>
      <c r="AR27" s="1409">
        <f>V27+T27+X27+Z27+AB27+AD27+AF27+AH27+AJ27+AL27+AN27+AP27</f>
      </c>
      <c r="AS27" s="31">
        <f>AR27/SUM(AV27,AX27,AZ27,BB27,BD27,BF27,BH27,BJ27,BL27,BN27,BP27,BR27)-1</f>
        <v/>
      </c>
      <c r="AT27" s="32" t="n"/>
      <c r="AU27" s="1915">
        <f>AV27+AX27+AZ27+BB27+BD27+BF27+BH27+BJ27+BL27+BN27+BP27</f>
        <v/>
      </c>
      <c r="AV27" s="1409" t="n">
        <v>27.8800000000001</v>
      </c>
      <c r="AW27" s="31" t="n"/>
      <c r="AX27" s="1409" t="n">
        <v>29.0400000000001</v>
      </c>
      <c r="AY27" s="31" t="n"/>
      <c r="AZ27" s="1409" t="n">
        <v>28.5699999999999</v>
      </c>
      <c r="BA27" s="31" t="n"/>
      <c r="BB27" s="1409" t="n">
        <v>27.5699999999999</v>
      </c>
      <c r="BC27" s="31" t="n"/>
      <c r="BD27" s="1409" t="n">
        <v>29.97</v>
      </c>
      <c r="BE27" s="31" t="n"/>
      <c r="BF27" s="1409" t="n">
        <v>28.8099999999999</v>
      </c>
      <c r="BG27" s="31" t="n"/>
      <c r="BH27" s="1409" t="n">
        <v>25.92</v>
      </c>
      <c r="BI27" s="31" t="n"/>
      <c r="BJ27" s="1409" t="n">
        <v>28.73</v>
      </c>
      <c r="BK27" s="31" t="n"/>
      <c r="BL27" s="1409" t="n">
        <v>28.0400000000001</v>
      </c>
      <c r="BM27" s="31" t="n"/>
      <c r="BN27" s="1409" t="n">
        <v>29.04</v>
      </c>
      <c r="BO27" s="31" t="n"/>
      <c r="BP27" s="1409" t="n">
        <v>43.23</v>
      </c>
      <c r="BQ27" s="31" t="n"/>
      <c r="BR27" s="1409" t="n">
        <v>44.4399999999998</v>
      </c>
      <c r="BS27" s="31" t="n"/>
      <c r="BT27" s="1409">
        <f>AV27+AX27+AZ27+BB27+BD27+BF27+BH27+BJ27+BL27+BN27+BP27+BR27</f>
        <v/>
      </c>
      <c r="BU27" s="31" t="n"/>
      <c r="BV27" s="1354" t="n"/>
      <c r="BW27" s="1355" t="n"/>
      <c r="BX27" s="1355" t="n"/>
      <c r="BY27" s="1355" t="n"/>
      <c r="BZ27" s="1355" t="n"/>
      <c r="CA27" s="1355" t="n"/>
      <c r="CB27" s="1355" t="n"/>
      <c r="CC27" s="1355" t="n"/>
      <c r="CD27" s="1355" t="n"/>
      <c r="CE27" s="1355" t="n"/>
      <c r="CF27" s="1355" t="n"/>
      <c r="CG27" s="1355" t="n"/>
      <c r="CH27" s="1355" t="n"/>
      <c r="CI27" s="1289" t="n"/>
    </row>
    <row r="28" ht="27" customHeight="1" s="21">
      <c r="A28" s="1977" t="n"/>
      <c r="B28" s="1350" t="inlineStr">
        <is>
          <t>城际城乡巡游出租客运量（万人次）</t>
        </is>
      </c>
      <c r="C28" s="1409">
        <f>出租!C21-出租!C23</f>
        <v/>
      </c>
      <c r="D28" s="31">
        <f>C28/T28-1</f>
        <v/>
      </c>
      <c r="E28" s="1409">
        <f>出租!E21-出租!E23</f>
        <v/>
      </c>
      <c r="F28" s="31">
        <f>E28/V28-1</f>
        <v/>
      </c>
      <c r="G28" s="1409">
        <f>出租!G21-出租!G23</f>
        <v/>
      </c>
      <c r="H28" s="31">
        <f>G28/X28-1</f>
        <v/>
      </c>
      <c r="I28" s="1409">
        <f>出租!I21-出租!I23</f>
        <v/>
      </c>
      <c r="J28" s="31">
        <f>I28/Z28-1</f>
        <v/>
      </c>
      <c r="K28" s="1409">
        <f>出租!K21-出租!K23</f>
      </c>
      <c r="L28" s="31">
        <f>K28/AB28-1</f>
      </c>
      <c r="M28" s="1409">
        <f>出租!M21-出租!M23</f>
      </c>
      <c r="N28" s="31">
        <f>M28/AD28-1</f>
      </c>
      <c r="O28" s="1409">
        <f>出租!O21-出租!O23</f>
      </c>
      <c r="P28" s="31">
        <f>O28/AF28-1</f>
      </c>
      <c r="Q28" s="2016">
        <f>E28+C28+G28+I28+K28+M28+O28</f>
      </c>
      <c r="R28" s="102">
        <f>Q28/SUM(T28,V28,X28,Z28,AB28,AD28,AF28)-1</f>
      </c>
      <c r="S28" s="31" t="n"/>
      <c r="T28" s="1409">
        <f>出租!T21-出租!T23</f>
        <v/>
      </c>
      <c r="U28" s="31">
        <f>T28/AV28-1</f>
        <v/>
      </c>
      <c r="V28" s="1409">
        <f>出租!V21-出租!V23</f>
        <v/>
      </c>
      <c r="W28" s="31">
        <f>V28/AX28-1</f>
        <v/>
      </c>
      <c r="X28" s="1409">
        <f>出租!X21-出租!X23</f>
        <v/>
      </c>
      <c r="Y28" s="31">
        <f>X28/AZ28-1</f>
        <v/>
      </c>
      <c r="Z28" s="1409">
        <f>出租!Z21-出租!Z23</f>
        <v/>
      </c>
      <c r="AA28" s="31">
        <f>Z28/BB28-1</f>
        <v/>
      </c>
      <c r="AB28" s="1409">
        <f>出租!AB21-出租!AB23</f>
        <v/>
      </c>
      <c r="AC28" s="31">
        <f>AB28/BD28-1</f>
        <v/>
      </c>
      <c r="AD28" s="1409">
        <f>出租!AD21-出租!AD23</f>
        <v/>
      </c>
      <c r="AE28" s="31">
        <f>AD28/BF28-1</f>
        <v/>
      </c>
      <c r="AF28" s="1409">
        <f>出租!AF21-出租!AF23</f>
        <v/>
      </c>
      <c r="AG28" s="31">
        <f>AF28/BH28-1</f>
        <v/>
      </c>
      <c r="AH28" s="1409">
        <f>出租!AH21-出租!AH23</f>
        <v/>
      </c>
      <c r="AI28" s="31">
        <f>AH28/BJ28-1</f>
        <v/>
      </c>
      <c r="AJ28" s="1409">
        <f>出租!AJ21-出租!AJ23</f>
        <v/>
      </c>
      <c r="AK28" s="31">
        <f>AJ28/BL28-1</f>
        <v/>
      </c>
      <c r="AL28" s="1409">
        <f>出租!AL21-出租!AL23</f>
        <v/>
      </c>
      <c r="AM28" s="31">
        <f>AL28/BN28-1</f>
        <v/>
      </c>
      <c r="AN28" s="1409">
        <f>出租!AN21-出租!AN23</f>
        <v/>
      </c>
      <c r="AO28" s="31">
        <f>AN28/BP28-1</f>
        <v/>
      </c>
      <c r="AP28" s="1409">
        <f>出租!AP21-出租!AP23</f>
        <v/>
      </c>
      <c r="AQ28" s="31">
        <f>AP28/BR28-1</f>
        <v/>
      </c>
      <c r="AR28" s="1409">
        <f>V28+T28+X28+Z28+AB28+AD28+AF28+AH28+AJ28+AL28+AN28+AP28</f>
      </c>
      <c r="AS28" s="31">
        <f>AR28/SUM(AV28,AX28,AZ28,BB28,BD28,BF28,BH28,BJ28,BL28,BN28,BP28,BR28)-1</f>
        <v/>
      </c>
      <c r="AT28" s="32" t="n"/>
      <c r="AU28" s="1915">
        <f>AV28+AX28+AZ28+BB28+BD28+BF28+BH28+BJ28+BL28+BN28+BP28</f>
        <v/>
      </c>
      <c r="AV28" s="1409" t="n">
        <v>58.9</v>
      </c>
      <c r="AW28" s="31" t="n"/>
      <c r="AX28" s="1409" t="n">
        <v>63.4000000000001</v>
      </c>
      <c r="AY28" s="31" t="n"/>
      <c r="AZ28" s="1409" t="n">
        <v>46.87</v>
      </c>
      <c r="BA28" s="31" t="n"/>
      <c r="BB28" s="1409" t="n">
        <v>43.46</v>
      </c>
      <c r="BC28" s="31" t="n"/>
      <c r="BD28" s="1409" t="n">
        <v>45.49</v>
      </c>
      <c r="BE28" s="31" t="n"/>
      <c r="BF28" s="1409" t="n">
        <v>38.3100000000001</v>
      </c>
      <c r="BG28" s="31" t="n"/>
      <c r="BH28" s="1409" t="n">
        <v>42.0699999999999</v>
      </c>
      <c r="BI28" s="31" t="n"/>
      <c r="BJ28" s="1409" t="n">
        <v>37.7199999999999</v>
      </c>
      <c r="BK28" s="31" t="n"/>
      <c r="BL28" s="1409" t="n">
        <v>36.05</v>
      </c>
      <c r="BM28" s="31" t="n"/>
      <c r="BN28" s="1409" t="n">
        <v>35.8199999999999</v>
      </c>
      <c r="BO28" s="31" t="n"/>
      <c r="BP28" s="1409" t="n">
        <v>32.88</v>
      </c>
      <c r="BQ28" s="31" t="n"/>
      <c r="BR28" s="1409" t="n">
        <v>35.21</v>
      </c>
      <c r="BS28" s="31" t="n"/>
      <c r="BT28" s="1409">
        <f>AV28+AX28+AZ28+BB28+BD28+BF28+BH28+BJ28+BL28+BN28+BP28+BR28</f>
        <v/>
      </c>
      <c r="BU28" s="31" t="n"/>
      <c r="BV28" s="1354" t="n"/>
      <c r="BW28" s="1291" t="n"/>
      <c r="BX28" s="1291" t="n"/>
      <c r="BY28" s="1291" t="n"/>
      <c r="BZ28" s="1291" t="n"/>
      <c r="CA28" s="1291" t="n"/>
      <c r="CB28" s="1291" t="n"/>
      <c r="CC28" s="1417" t="n"/>
      <c r="CD28" s="1291" t="n"/>
      <c r="CE28" s="1417" t="n"/>
      <c r="CF28" s="1417" t="n"/>
      <c r="CG28" s="1417" t="n"/>
      <c r="CH28" s="1417" t="n"/>
      <c r="CI28" s="1289" t="n"/>
    </row>
    <row r="29" ht="27" customHeight="1" s="21">
      <c r="A29" s="1954" t="n"/>
      <c r="B29" s="1350" t="inlineStr">
        <is>
          <t>城际城乡网约车客运量(万人次)</t>
        </is>
      </c>
      <c r="C29" s="1409">
        <f>网约车!C21-网约车!C23</f>
        <v/>
      </c>
      <c r="D29" s="31">
        <f>C29/T29-1</f>
        <v/>
      </c>
      <c r="E29" s="1409">
        <f>网约车!E21-网约车!E23</f>
        <v/>
      </c>
      <c r="F29" s="31">
        <f>E29/V29-1</f>
        <v/>
      </c>
      <c r="G29" s="1409">
        <f>网约车!G21-网约车!G23</f>
        <v/>
      </c>
      <c r="H29" s="31">
        <f>G29/X29-1</f>
        <v/>
      </c>
      <c r="I29" s="1409">
        <f>网约车!I21-网约车!I23</f>
        <v/>
      </c>
      <c r="J29" s="31">
        <f>I29/Z29-1</f>
        <v/>
      </c>
      <c r="K29" s="2639">
        <f>网约车!K21-网约车!K23</f>
      </c>
      <c r="L29" s="31">
        <f>K29/AB29-1</f>
      </c>
      <c r="M29" s="2640">
        <f>网约车!M21-网约车!M23</f>
      </c>
      <c r="N29" s="31">
        <f>M29/AD29-1</f>
      </c>
      <c r="O29" s="2641">
        <f>网约车!O21-网约车!O23</f>
      </c>
      <c r="P29" s="31">
        <f>O29/AF29-1</f>
      </c>
      <c r="Q29" s="2016">
        <f>E29+C29+G29+I29+K29+M29+O29</f>
      </c>
      <c r="R29" s="102">
        <f>Q29/SUM(T29,V29,X29,Z29,AB29,AD29,AF29)-1</f>
      </c>
      <c r="S29" s="31" t="n"/>
      <c r="T29" s="1409">
        <f>网约车!T21-网约车!T23</f>
        <v/>
      </c>
      <c r="U29" s="31">
        <f>T29/AV29-1</f>
        <v/>
      </c>
      <c r="V29" s="1409">
        <f>网约车!V21-网约车!V23</f>
        <v/>
      </c>
      <c r="W29" s="31">
        <f>V29/AX29-1</f>
        <v/>
      </c>
      <c r="X29" s="1409">
        <f>网约车!X21-网约车!X23</f>
        <v/>
      </c>
      <c r="Y29" s="31">
        <f>X29/AZ29-1</f>
        <v/>
      </c>
      <c r="Z29" s="1409">
        <f>网约车!Z21-网约车!Z23</f>
        <v/>
      </c>
      <c r="AA29" s="31">
        <f>Z29/BB29-1</f>
        <v/>
      </c>
      <c r="AB29" s="1409">
        <f>网约车!AB21-网约车!AB23</f>
        <v/>
      </c>
      <c r="AC29" s="31">
        <f>AB29/BD29-1</f>
        <v/>
      </c>
      <c r="AD29" s="1409">
        <f>网约车!AD21-网约车!AD23</f>
        <v/>
      </c>
      <c r="AE29" s="31">
        <f>AD29/BF29-1</f>
        <v/>
      </c>
      <c r="AF29" s="1409">
        <f>网约车!AF21-网约车!AF23</f>
        <v/>
      </c>
      <c r="AG29" s="31">
        <f>AF29/BH29-1</f>
        <v/>
      </c>
      <c r="AH29" s="1409">
        <f>网约车!AH21-网约车!AH23</f>
        <v/>
      </c>
      <c r="AI29" s="31">
        <f>AH29/BJ29-1</f>
        <v/>
      </c>
      <c r="AJ29" s="1409">
        <f>网约车!AJ21-网约车!AJ23</f>
        <v/>
      </c>
      <c r="AK29" s="31">
        <f>AJ29/BL29-1</f>
        <v/>
      </c>
      <c r="AL29" s="1409">
        <f>网约车!AL21-网约车!AL23</f>
        <v/>
      </c>
      <c r="AM29" s="31">
        <f>AL29/BN29-1</f>
        <v/>
      </c>
      <c r="AN29" s="1409">
        <f>网约车!AN21-网约车!AN23</f>
        <v/>
      </c>
      <c r="AO29" s="31">
        <f>AN29/BP29-1</f>
        <v/>
      </c>
      <c r="AP29" s="1409">
        <f>网约车!AP21-网约车!AP23</f>
        <v/>
      </c>
      <c r="AQ29" s="31">
        <f>AP29/BR29-1</f>
        <v/>
      </c>
      <c r="AR29" s="1409">
        <f>V29+T29+X29+Z29+AB29+AD29+AF29+AH29+AJ29+AL29+AN29+AP29</f>
      </c>
      <c r="AS29" s="31">
        <f>AR29/SUM(AV29,AX29,AZ29,BB29,BD29,BF29,BH29,BJ29,BL29,BN29,BP29,BR29)-1</f>
        <v/>
      </c>
      <c r="AT29" s="32" t="n"/>
      <c r="AU29" s="1915">
        <f>AV29+AX29+AZ29+BB29+BD29+BF29+BH29+BJ29+BL29+BN29+BP29</f>
        <v/>
      </c>
      <c r="AV29" s="1409" t="n">
        <v>29.4868748177369</v>
      </c>
      <c r="AW29" s="31" t="n"/>
      <c r="AX29" s="1409" t="n">
        <v>20.1827410606504</v>
      </c>
      <c r="AY29" s="31" t="n"/>
      <c r="AZ29" s="1409" t="n">
        <v>24.4919752219986</v>
      </c>
      <c r="BA29" s="31" t="n"/>
      <c r="BB29" s="1409" t="n">
        <v>24.2594841545107</v>
      </c>
      <c r="BC29" s="31" t="n"/>
      <c r="BD29" s="1409" t="n">
        <v>27.1196348984292</v>
      </c>
      <c r="BE29" s="31" t="n"/>
      <c r="BF29" s="1409" t="n">
        <v>21.6717454753839</v>
      </c>
      <c r="BG29" s="31" t="n"/>
      <c r="BH29" s="1409" t="n">
        <v>27.3383704472378</v>
      </c>
      <c r="BI29" s="31" t="n"/>
      <c r="BJ29" s="1409" t="n">
        <v>21.2453972236053</v>
      </c>
      <c r="BK29" s="31" t="n"/>
      <c r="BL29" s="1409" t="n">
        <v>24.0698304251696</v>
      </c>
      <c r="BM29" s="31" t="n"/>
      <c r="BN29" s="1409" t="n">
        <v>23.1089452801683</v>
      </c>
      <c r="BO29" s="31" t="n"/>
      <c r="BP29" s="1409" t="n">
        <v>22.1014459225305</v>
      </c>
      <c r="BQ29" s="31" t="n"/>
      <c r="BR29" s="1409" t="n">
        <v>22.6666742813221</v>
      </c>
      <c r="BS29" s="31" t="n"/>
      <c r="BT29" s="1409">
        <f>AV29+AX29+AZ29+BB29+BD29+BF29+BH29+BJ29+BL29+BN29+BP29+BR29</f>
        <v/>
      </c>
      <c r="BU29" s="31" t="n"/>
      <c r="BV29" s="1354" t="n"/>
      <c r="BW29" s="1291" t="n"/>
      <c r="BX29" s="1291" t="n"/>
      <c r="BY29" s="1291" t="n"/>
      <c r="BZ29" s="1291" t="n"/>
      <c r="CA29" s="1291" t="n"/>
      <c r="CB29" s="1291" t="n"/>
      <c r="CC29" s="1291" t="n"/>
      <c r="CD29" s="1291" t="n"/>
      <c r="CE29" s="1291" t="n"/>
      <c r="CF29" s="1291" t="n"/>
      <c r="CG29" s="1291" t="n"/>
      <c r="CH29" s="1291" t="n"/>
      <c r="CI29" s="1289" t="n"/>
    </row>
    <row r="30" ht="27" customFormat="1" customHeight="1" s="24">
      <c r="A30" s="1358" t="inlineStr">
        <is>
          <t>襄阳市</t>
        </is>
      </c>
      <c r="B30" s="1350" t="inlineStr">
        <is>
          <t>总客运量（万人次）</t>
        </is>
      </c>
      <c r="C30" s="1409">
        <f>C31+C32+C33+C34</f>
        <v/>
      </c>
      <c r="D30" s="31">
        <f>C30/T30-1</f>
        <v/>
      </c>
      <c r="E30" s="1409">
        <f>E31+E32+E33+E34</f>
        <v/>
      </c>
      <c r="F30" s="31">
        <f>E30/V30-1</f>
        <v/>
      </c>
      <c r="G30" s="1409">
        <f>G31+G32+G33+G34</f>
        <v/>
      </c>
      <c r="H30" s="31">
        <f>G30/X30-1</f>
        <v/>
      </c>
      <c r="I30" s="1409">
        <f>I31+I32+I33+I34</f>
        <v/>
      </c>
      <c r="J30" s="31">
        <f>I30/Z30-1</f>
        <v/>
      </c>
      <c r="K30" s="2642">
        <f>K31+K32+K33+K34</f>
      </c>
      <c r="L30" s="31">
        <f>K30/AB30-1</f>
      </c>
      <c r="M30" s="2643">
        <f>M31+M32+M33+M34</f>
      </c>
      <c r="N30" s="31">
        <f>M30/AD30-1</f>
      </c>
      <c r="O30" s="2644">
        <f>O31+O32+O33+O34</f>
      </c>
      <c r="P30" s="31">
        <f>O30/AF30-1</f>
      </c>
      <c r="Q30" s="2016">
        <f>E30+C30+G30+I30+K30+M30+O30</f>
      </c>
      <c r="R30" s="102">
        <f>Q30/SUM(T30,V30,X30,Z30,AB30,AD30,AF30)-1</f>
      </c>
      <c r="S30" s="31" t="n"/>
      <c r="T30" s="1409">
        <f>T31+T32+T33+T34</f>
        <v/>
      </c>
      <c r="U30" s="31">
        <f>T30/AV30-1</f>
        <v/>
      </c>
      <c r="V30" s="1409">
        <f>V31+V32+V33+V34</f>
        <v/>
      </c>
      <c r="W30" s="31">
        <f>V30/AX30-1</f>
        <v/>
      </c>
      <c r="X30" s="1409">
        <f>X31+X32+X33+X34</f>
        <v/>
      </c>
      <c r="Y30" s="31">
        <f>X30/AZ30-1</f>
        <v/>
      </c>
      <c r="Z30" s="1409">
        <f>Z31+Z32+Z33+Z34</f>
        <v/>
      </c>
      <c r="AA30" s="31">
        <f>Z30/BB30-1</f>
        <v/>
      </c>
      <c r="AB30" s="1409">
        <f>AB31+AB32+AB33+AB34</f>
        <v/>
      </c>
      <c r="AC30" s="31">
        <f>AB30/BD30-1</f>
        <v/>
      </c>
      <c r="AD30" s="1409">
        <f>AD31+AD32+AD33+AD34</f>
        <v/>
      </c>
      <c r="AE30" s="31">
        <f>AD30/BF30-1</f>
        <v/>
      </c>
      <c r="AF30" s="1409">
        <f>AF31+AF32+AF33+AF34</f>
        <v/>
      </c>
      <c r="AG30" s="31">
        <f>AF30/BH30-1</f>
        <v/>
      </c>
      <c r="AH30" s="1409">
        <f>AH31+AH32+AH33+AH34</f>
        <v/>
      </c>
      <c r="AI30" s="31">
        <f>AH30/BJ30-1</f>
        <v/>
      </c>
      <c r="AJ30" s="1409">
        <f>AJ31+AJ32+AJ33+AJ34</f>
        <v/>
      </c>
      <c r="AK30" s="31">
        <f>AJ30/BL30-1</f>
        <v/>
      </c>
      <c r="AL30" s="1409">
        <f>AL31+AL32+AL33+AL34</f>
        <v/>
      </c>
      <c r="AM30" s="31">
        <f>AL30/BN30-1</f>
        <v/>
      </c>
      <c r="AN30" s="1409">
        <f>AN31+AN32+AN33+AN34</f>
        <v/>
      </c>
      <c r="AO30" s="31">
        <f>AN30/BP30-1</f>
        <v/>
      </c>
      <c r="AP30" s="1409">
        <f>AP31+AP32+AP33+AP34</f>
        <v/>
      </c>
      <c r="AQ30" s="31">
        <f>AP30/BR30-1</f>
        <v/>
      </c>
      <c r="AR30" s="1409">
        <f>V30+T30+X30+Z30+AB30+AD30+AF30+AH30+AJ30+AL30+AN30+AP30</f>
      </c>
      <c r="AS30" s="31">
        <f>AR30/SUM(AV30,AX30,AZ30,BB30,BD30,BF30,BH30,BJ30,BL30,BN30,BP30,BR30)-1</f>
        <v/>
      </c>
      <c r="AT30" s="32" t="n"/>
      <c r="AU30" s="1915">
        <f>AV30+AX30+AZ30+BB30+BD30+BF30+BH30+BJ30+BL30+BN30+BP30</f>
        <v/>
      </c>
      <c r="AV30" s="1915">
        <f>AV31+AV32+AV33+AV34</f>
        <v/>
      </c>
      <c r="AW30" s="32" t="n"/>
      <c r="AX30" s="1915">
        <f>AX31+AX32+AX33+AX34</f>
        <v/>
      </c>
      <c r="AY30" s="32" t="n"/>
      <c r="AZ30" s="1915">
        <f>AZ31+AZ32+AZ33+AZ34</f>
        <v/>
      </c>
      <c r="BA30" s="32" t="n"/>
      <c r="BB30" s="1915">
        <f>BB31+BB32+BB33+BB34</f>
        <v/>
      </c>
      <c r="BC30" s="32" t="n"/>
      <c r="BD30" s="1915">
        <f>BD31+BD32+BD33+BD34</f>
        <v/>
      </c>
      <c r="BE30" s="32" t="n"/>
      <c r="BF30" s="1915">
        <f>BF31+BF32+BF33+BF34</f>
        <v/>
      </c>
      <c r="BG30" s="32" t="n"/>
      <c r="BH30" s="1915">
        <f>BH31+BH32+BH33+BH34</f>
        <v/>
      </c>
      <c r="BI30" s="32" t="n"/>
      <c r="BJ30" s="1915">
        <f>BJ31+BJ32+BJ33+BJ34</f>
        <v/>
      </c>
      <c r="BK30" s="32" t="n"/>
      <c r="BL30" s="1915">
        <f>BL31+BL32+BL33+BL34</f>
        <v/>
      </c>
      <c r="BM30" s="32" t="n"/>
      <c r="BN30" s="1915">
        <f>BN31+BN32+BN33+BN34</f>
        <v/>
      </c>
      <c r="BO30" s="32" t="n"/>
      <c r="BP30" s="1915">
        <f>BP31+BP32+BP33+BP34</f>
        <v/>
      </c>
      <c r="BQ30" s="32" t="n"/>
      <c r="BR30" s="1915">
        <f>BR31+BR32+BR33+BR34</f>
        <v/>
      </c>
      <c r="BS30" s="32" t="n"/>
      <c r="BT30" s="1915">
        <f>AV30+AX30+AZ30+BB30+BD30+BF30+BH30+BJ30+BL30+BN30+BP30+BR30</f>
        <v/>
      </c>
      <c r="BU30" s="32" t="n"/>
      <c r="BV30" s="1353" t="n"/>
      <c r="BW30" s="1352" t="n"/>
      <c r="BX30" s="1352" t="n"/>
      <c r="BY30" s="1352" t="n"/>
      <c r="BZ30" s="1352" t="n"/>
      <c r="CA30" s="1352" t="n"/>
      <c r="CB30" s="1352" t="n"/>
      <c r="CC30" s="1352" t="n"/>
      <c r="CD30" s="1352" t="n"/>
      <c r="CE30" s="1352" t="n"/>
      <c r="CF30" s="1352" t="n"/>
      <c r="CG30" s="1352" t="n"/>
      <c r="CH30" s="1352" t="n"/>
      <c r="CI30" s="1352" t="n"/>
    </row>
    <row r="31" ht="27" customHeight="1" s="21">
      <c r="A31" s="1977" t="n"/>
      <c r="B31" s="1350" t="inlineStr">
        <is>
          <t>公路班线客运量（万人次）</t>
        </is>
      </c>
      <c r="C31" s="1409">
        <f>班线包车!C22</f>
        <v/>
      </c>
      <c r="D31" s="31">
        <f>C31/T31-1</f>
        <v/>
      </c>
      <c r="E31" s="1409">
        <f>班线包车!E22</f>
        <v/>
      </c>
      <c r="F31" s="31">
        <f>E31/V31-1</f>
        <v/>
      </c>
      <c r="G31" s="1409">
        <f>班线包车!G22</f>
        <v/>
      </c>
      <c r="H31" s="31">
        <f>G31/X31-1</f>
        <v/>
      </c>
      <c r="I31" s="1409">
        <f>班线包车!I22</f>
        <v/>
      </c>
      <c r="J31" s="31">
        <f>I31/Z31-1</f>
        <v/>
      </c>
      <c r="K31" s="1409">
        <f>班线包车!K22</f>
      </c>
      <c r="L31" s="31">
        <f>K31/AB31-1</f>
      </c>
      <c r="M31" s="1409">
        <f>班线包车!M22</f>
      </c>
      <c r="N31" s="31">
        <f>M31/AD31-1</f>
      </c>
      <c r="O31" s="1409">
        <f>班线包车!O22</f>
      </c>
      <c r="P31" s="31">
        <f>O31/AF31-1</f>
      </c>
      <c r="Q31" s="2016">
        <f>E31+C31+G31+I31+K31+M31+O31</f>
      </c>
      <c r="R31" s="102">
        <f>Q31/SUM(T31,V31,X31,Z31,AB31,AD31,AF31)-1</f>
      </c>
      <c r="S31" s="31" t="n"/>
      <c r="T31" s="1409">
        <f>班线包车!T22</f>
        <v/>
      </c>
      <c r="U31" s="31">
        <f>T31/AV31-1</f>
        <v/>
      </c>
      <c r="V31" s="1409">
        <f>班线包车!V22</f>
        <v/>
      </c>
      <c r="W31" s="31">
        <f>V31/AX31-1</f>
        <v/>
      </c>
      <c r="X31" s="1409">
        <f>班线包车!X22</f>
        <v/>
      </c>
      <c r="Y31" s="31">
        <f>X31/AZ31-1</f>
        <v/>
      </c>
      <c r="Z31" s="1409">
        <f>班线包车!Z22</f>
        <v/>
      </c>
      <c r="AA31" s="31">
        <f>Z31/BB31-1</f>
        <v/>
      </c>
      <c r="AB31" s="1409">
        <f>班线包车!AB22</f>
        <v/>
      </c>
      <c r="AC31" s="31">
        <f>AB31/BD31-1</f>
        <v/>
      </c>
      <c r="AD31" s="1409">
        <f>班线包车!AD22</f>
        <v/>
      </c>
      <c r="AE31" s="31">
        <f>AD31/BF31-1</f>
        <v/>
      </c>
      <c r="AF31" s="1409">
        <f>班线包车!AF22</f>
        <v/>
      </c>
      <c r="AG31" s="31">
        <f>AF31/BH31-1</f>
        <v/>
      </c>
      <c r="AH31" s="1409">
        <f>班线包车!AH22</f>
        <v/>
      </c>
      <c r="AI31" s="31">
        <f>AH31/BJ31-1</f>
        <v/>
      </c>
      <c r="AJ31" s="1409">
        <f>班线包车!AJ22</f>
        <v/>
      </c>
      <c r="AK31" s="31">
        <f>AJ31/BL31-1</f>
        <v/>
      </c>
      <c r="AL31" s="1409">
        <f>班线包车!AL22</f>
        <v/>
      </c>
      <c r="AM31" s="31">
        <f>AL31/BN31-1</f>
        <v/>
      </c>
      <c r="AN31" s="1409">
        <f>班线包车!AN22</f>
        <v/>
      </c>
      <c r="AO31" s="31">
        <f>AN31/BP31-1</f>
        <v/>
      </c>
      <c r="AP31" s="1409">
        <f>班线包车!AP22</f>
        <v/>
      </c>
      <c r="AQ31" s="31">
        <f>AP31/BR31-1</f>
        <v/>
      </c>
      <c r="AR31" s="1409">
        <f>V31+T31+X31+Z31+AB31+AD31+AF31+AH31+AJ31+AL31+AN31+AP31</f>
      </c>
      <c r="AS31" s="31">
        <f>AR31/SUM(AV31,AX31,AZ31,BB31,BD31,BF31,BH31,BJ31,BL31,BN31,BP31,BR31)-1</f>
        <v/>
      </c>
      <c r="AT31" s="32" t="n"/>
      <c r="AU31" s="1915">
        <f>AV31+AX31+AZ31+BB31+BD31+BF31+BH31+BJ31+BL31+BN31+BP31</f>
        <v/>
      </c>
      <c r="AV31" s="1409" t="n">
        <v>142.7323</v>
      </c>
      <c r="AW31" s="31" t="n"/>
      <c r="AX31" s="1409" t="n">
        <v>153.5841</v>
      </c>
      <c r="AY31" s="31" t="n"/>
      <c r="AZ31" s="1409" t="n">
        <v>140.4058</v>
      </c>
      <c r="BA31" s="31" t="n"/>
      <c r="BB31" s="1409" t="n">
        <v>146.6711</v>
      </c>
      <c r="BC31" s="31" t="n"/>
      <c r="BD31" s="1409" t="n">
        <v>148.1191</v>
      </c>
      <c r="BE31" s="31" t="n"/>
      <c r="BF31" s="1409" t="n">
        <v>130.1714</v>
      </c>
      <c r="BG31" s="31" t="n"/>
      <c r="BH31" s="1409" t="n">
        <v>125.4615</v>
      </c>
      <c r="BI31" s="31" t="n"/>
      <c r="BJ31" s="1409" t="n">
        <v>127.5704</v>
      </c>
      <c r="BK31" s="31" t="n"/>
      <c r="BL31" s="1409" t="n">
        <v>117.6073</v>
      </c>
      <c r="BM31" s="31" t="n"/>
      <c r="BN31" s="1409" t="n">
        <v>124.5727</v>
      </c>
      <c r="BO31" s="31" t="n"/>
      <c r="BP31" s="1409" t="n">
        <v>126.3287</v>
      </c>
      <c r="BQ31" s="31" t="n"/>
      <c r="BR31" s="1409" t="n">
        <v>125.508</v>
      </c>
      <c r="BS31" s="31" t="n"/>
      <c r="BT31" s="1409">
        <f>AV31+AX31+AZ31+BB31+BD31+BF31+BH31+BJ31+BL31+BN31+BP31+BR31</f>
        <v/>
      </c>
      <c r="BU31" s="31" t="n"/>
      <c r="BV31" s="1354" t="n"/>
      <c r="BW31" s="1355" t="n"/>
      <c r="BX31" s="1355" t="n"/>
      <c r="BY31" s="1355" t="n"/>
      <c r="BZ31" s="1355" t="n"/>
      <c r="CA31" s="1355" t="n"/>
      <c r="CB31" s="1355" t="n"/>
      <c r="CC31" s="1355" t="n"/>
      <c r="CD31" s="1355" t="n"/>
      <c r="CE31" s="1355" t="n"/>
      <c r="CF31" s="1355" t="n"/>
      <c r="CG31" s="1355" t="n"/>
      <c r="CH31" s="1355" t="n"/>
      <c r="CI31" s="1289" t="n"/>
    </row>
    <row r="32" ht="27" customHeight="1" s="21">
      <c r="A32" s="1977" t="n"/>
      <c r="B32" s="1350" t="inlineStr">
        <is>
          <t>城际城乡公交客运量（万人次）</t>
        </is>
      </c>
      <c r="C32" s="1409">
        <f>公交!C25-公交!C27</f>
        <v/>
      </c>
      <c r="D32" s="31">
        <f>C32/T32-1</f>
        <v/>
      </c>
      <c r="E32" s="1409">
        <f>公交!E25-公交!E27</f>
        <v/>
      </c>
      <c r="F32" s="31">
        <f>E32/V32-1</f>
        <v/>
      </c>
      <c r="G32" s="1409">
        <f>公交!G25-公交!G27</f>
        <v/>
      </c>
      <c r="H32" s="31">
        <f>G32/X32-1</f>
        <v/>
      </c>
      <c r="I32" s="1409">
        <f>公交!I25-公交!I27</f>
        <v/>
      </c>
      <c r="J32" s="31">
        <f>I32/Z32-1</f>
        <v/>
      </c>
      <c r="K32" s="1409">
        <f>公交!K25-公交!K27</f>
      </c>
      <c r="L32" s="31">
        <f>K32/AB32-1</f>
      </c>
      <c r="M32" s="1409">
        <f>公交!M25-公交!M27</f>
      </c>
      <c r="N32" s="31">
        <f>M32/AD32-1</f>
      </c>
      <c r="O32" s="1409">
        <f>公交!O25-公交!O27</f>
      </c>
      <c r="P32" s="31">
        <f>O32/AF32-1</f>
      </c>
      <c r="Q32" s="2016">
        <f>E32+C32+G32+I32+K32+M32+O32</f>
      </c>
      <c r="R32" s="102">
        <f>Q32/SUM(T32,V32,X32,Z32,AB32,AD32,AF32)-1</f>
      </c>
      <c r="S32" s="31" t="n"/>
      <c r="T32" s="1409">
        <f>公交!T25-公交!T27</f>
        <v/>
      </c>
      <c r="U32" s="31">
        <f>T32/AV32-1</f>
        <v/>
      </c>
      <c r="V32" s="1409">
        <f>公交!V25-公交!V27</f>
        <v/>
      </c>
      <c r="W32" s="31">
        <f>V32/AX32-1</f>
        <v/>
      </c>
      <c r="X32" s="1409">
        <f>公交!X25-公交!X27</f>
        <v/>
      </c>
      <c r="Y32" s="31">
        <f>X32/AZ32-1</f>
        <v/>
      </c>
      <c r="Z32" s="1409">
        <f>公交!Z25-公交!Z27</f>
        <v/>
      </c>
      <c r="AA32" s="31">
        <f>Z32/BB32-1</f>
        <v/>
      </c>
      <c r="AB32" s="1409">
        <f>公交!AB25-公交!AB27</f>
        <v/>
      </c>
      <c r="AC32" s="31">
        <f>AB32/BD32-1</f>
        <v/>
      </c>
      <c r="AD32" s="1409">
        <f>公交!AD25-公交!AD27</f>
        <v/>
      </c>
      <c r="AE32" s="31">
        <f>AD32/BF32-1</f>
        <v/>
      </c>
      <c r="AF32" s="1409">
        <f>公交!AF25-公交!AF27</f>
        <v/>
      </c>
      <c r="AG32" s="31">
        <f>AF32/BH32-1</f>
        <v/>
      </c>
      <c r="AH32" s="1409">
        <f>公交!AH25-公交!AH27</f>
        <v/>
      </c>
      <c r="AI32" s="31">
        <f>AH32/BJ32-1</f>
        <v/>
      </c>
      <c r="AJ32" s="1409">
        <f>公交!AJ25-公交!AJ27</f>
        <v/>
      </c>
      <c r="AK32" s="31">
        <f>AJ32/BL32-1</f>
        <v/>
      </c>
      <c r="AL32" s="1409">
        <f>公交!AL25-公交!AL27</f>
        <v/>
      </c>
      <c r="AM32" s="31">
        <f>AL32/BN32-1</f>
        <v/>
      </c>
      <c r="AN32" s="1409">
        <f>公交!AN25-公交!AN27</f>
        <v/>
      </c>
      <c r="AO32" s="31">
        <f>AN32/BP32-1</f>
        <v/>
      </c>
      <c r="AP32" s="1409">
        <f>公交!AP25-公交!AP27</f>
        <v/>
      </c>
      <c r="AQ32" s="31">
        <f>AP32/BR32-1</f>
        <v/>
      </c>
      <c r="AR32" s="1409">
        <f>V32+T32+X32+Z32+AB32+AD32+AF32+AH32+AJ32+AL32+AN32+AP32</f>
      </c>
      <c r="AS32" s="31">
        <f>AR32/SUM(AV32,AX32,AZ32,BB32,BD32,BF32,BH32,BJ32,BL32,BN32,BP32,BR32)-1</f>
        <v/>
      </c>
      <c r="AT32" s="32" t="n"/>
      <c r="AU32" s="1915">
        <f>AV32+AX32+AZ32+BB32+BD32+BF32+BH32+BJ32+BL32+BN32+BP32</f>
        <v/>
      </c>
      <c r="AV32" s="1409" t="n">
        <v>77.45</v>
      </c>
      <c r="AW32" s="31" t="n"/>
      <c r="AX32" s="1409" t="n">
        <v>74.59999999999989</v>
      </c>
      <c r="AY32" s="31" t="n"/>
      <c r="AZ32" s="1409" t="n">
        <v>67.1399999999999</v>
      </c>
      <c r="BA32" s="31" t="n"/>
      <c r="BB32" s="1409" t="n">
        <v>66.1600000000001</v>
      </c>
      <c r="BC32" s="31" t="n"/>
      <c r="BD32" s="1409" t="n">
        <v>64.77000000000019</v>
      </c>
      <c r="BE32" s="31" t="n"/>
      <c r="BF32" s="1409" t="n">
        <v>64.5800000000002</v>
      </c>
      <c r="BG32" s="31" t="n"/>
      <c r="BH32" s="1409" t="n">
        <v>65.2800000000002</v>
      </c>
      <c r="BI32" s="31" t="n"/>
      <c r="BJ32" s="1409" t="n">
        <v>61.98</v>
      </c>
      <c r="BK32" s="31" t="n"/>
      <c r="BL32" s="1409" t="n">
        <v>60.4400000000001</v>
      </c>
      <c r="BM32" s="31" t="n"/>
      <c r="BN32" s="1409" t="n">
        <v>63.71</v>
      </c>
      <c r="BO32" s="31" t="n"/>
      <c r="BP32" s="1409" t="n">
        <v>58.24</v>
      </c>
      <c r="BQ32" s="31" t="n"/>
      <c r="BR32" s="1409" t="n">
        <v>57.9899999999998</v>
      </c>
      <c r="BS32" s="31" t="n"/>
      <c r="BT32" s="1409">
        <f>AV32+AX32+AZ32+BB32+BD32+BF32+BH32+BJ32+BL32+BN32+BP32+BR32</f>
        <v/>
      </c>
      <c r="BU32" s="31" t="n"/>
      <c r="BV32" s="1354" t="n"/>
      <c r="BW32" s="1355" t="n"/>
      <c r="BX32" s="1355" t="n"/>
      <c r="BY32" s="1355" t="n"/>
      <c r="BZ32" s="1355" t="n"/>
      <c r="CA32" s="1355" t="n"/>
      <c r="CB32" s="1355" t="n"/>
      <c r="CC32" s="1355" t="n"/>
      <c r="CD32" s="1355" t="n"/>
      <c r="CE32" s="1355" t="n"/>
      <c r="CF32" s="1355" t="n"/>
      <c r="CG32" s="1355" t="n"/>
      <c r="CH32" s="1355" t="n"/>
      <c r="CI32" s="1289" t="n"/>
    </row>
    <row r="33" ht="27" customHeight="1" s="21">
      <c r="A33" s="1977" t="n"/>
      <c r="B33" s="1350" t="inlineStr">
        <is>
          <t>城际城乡巡游出租客运量（万人次）</t>
        </is>
      </c>
      <c r="C33" s="1409">
        <f>出租!C25-出租!C27</f>
        <v/>
      </c>
      <c r="D33" s="31">
        <f>C33/T33-1</f>
        <v/>
      </c>
      <c r="E33" s="1409">
        <f>出租!E25-出租!E27</f>
        <v/>
      </c>
      <c r="F33" s="31">
        <f>E33/V33-1</f>
        <v/>
      </c>
      <c r="G33" s="1409">
        <f>出租!G25-出租!G27</f>
        <v/>
      </c>
      <c r="H33" s="31">
        <f>G33/X33-1</f>
        <v/>
      </c>
      <c r="I33" s="1409">
        <f>出租!I25-出租!I27</f>
        <v/>
      </c>
      <c r="J33" s="31">
        <f>I33/Z33-1</f>
        <v/>
      </c>
      <c r="K33" s="1409">
        <f>出租!K25-出租!K27</f>
      </c>
      <c r="L33" s="31">
        <f>K33/AB33-1</f>
      </c>
      <c r="M33" s="1409">
        <f>出租!M25-出租!M27</f>
      </c>
      <c r="N33" s="31">
        <f>M33/AD33-1</f>
      </c>
      <c r="O33" s="1409">
        <f>出租!O25-出租!O27</f>
      </c>
      <c r="P33" s="31">
        <f>O33/AF33-1</f>
      </c>
      <c r="Q33" s="2016">
        <f>E33+C33+G33+I33+K33+M33+O33</f>
      </c>
      <c r="R33" s="102">
        <f>Q33/SUM(T33,V33,X33,Z33,AB33,AD33,AF33)-1</f>
      </c>
      <c r="S33" s="31" t="n"/>
      <c r="T33" s="1409">
        <f>出租!T25-出租!T27</f>
        <v/>
      </c>
      <c r="U33" s="31">
        <f>T33/AV33-1</f>
        <v/>
      </c>
      <c r="V33" s="1409">
        <f>出租!V25-出租!V27</f>
        <v/>
      </c>
      <c r="W33" s="31">
        <f>V33/AX33-1</f>
        <v/>
      </c>
      <c r="X33" s="1409">
        <f>出租!X25-出租!X27</f>
        <v/>
      </c>
      <c r="Y33" s="31">
        <f>X33/AZ33-1</f>
        <v/>
      </c>
      <c r="Z33" s="1409">
        <f>出租!Z25-出租!Z27</f>
        <v/>
      </c>
      <c r="AA33" s="31">
        <f>Z33/BB33-1</f>
        <v/>
      </c>
      <c r="AB33" s="1409">
        <f>出租!AB25-出租!AB27</f>
        <v/>
      </c>
      <c r="AC33" s="31">
        <f>AB33/BD33-1</f>
        <v/>
      </c>
      <c r="AD33" s="1409">
        <f>出租!AD25-出租!AD27</f>
        <v/>
      </c>
      <c r="AE33" s="31">
        <f>AD33/BF33-1</f>
        <v/>
      </c>
      <c r="AF33" s="1409">
        <f>出租!AF25-出租!AF27</f>
        <v/>
      </c>
      <c r="AG33" s="31">
        <f>AF33/BH33-1</f>
        <v/>
      </c>
      <c r="AH33" s="1409">
        <f>出租!AH25-出租!AH27</f>
        <v/>
      </c>
      <c r="AI33" s="31">
        <f>AH33/BJ33-1</f>
        <v/>
      </c>
      <c r="AJ33" s="1409">
        <f>出租!AJ25-出租!AJ27</f>
        <v/>
      </c>
      <c r="AK33" s="31">
        <f>AJ33/BL33-1</f>
        <v/>
      </c>
      <c r="AL33" s="1409">
        <f>出租!AL25-出租!AL27</f>
        <v/>
      </c>
      <c r="AM33" s="31">
        <f>AL33/BN33-1</f>
        <v/>
      </c>
      <c r="AN33" s="1409">
        <f>出租!AN25-出租!AN27</f>
        <v/>
      </c>
      <c r="AO33" s="31">
        <f>AN33/BP33-1</f>
        <v/>
      </c>
      <c r="AP33" s="1409">
        <f>出租!AP25-出租!AP27</f>
        <v/>
      </c>
      <c r="AQ33" s="31">
        <f>AP33/BR33-1</f>
        <v/>
      </c>
      <c r="AR33" s="1409">
        <f>V33+T33+X33+Z33+AB33+AD33+AF33+AH33+AJ33+AL33+AN33+AP33</f>
      </c>
      <c r="AS33" s="31">
        <f>AR33/SUM(AV33,AX33,AZ33,BB33,BD33,BF33,BH33,BJ33,BL33,BN33,BP33,BR33)-1</f>
        <v/>
      </c>
      <c r="AT33" s="32" t="n"/>
      <c r="AU33" s="1915">
        <f>AV33+AX33+AZ33+BB33+BD33+BF33+BH33+BJ33+BL33+BN33+BP33</f>
        <v/>
      </c>
      <c r="AV33" s="1409" t="n">
        <v>56.73</v>
      </c>
      <c r="AW33" s="31" t="n"/>
      <c r="AX33" s="1409" t="n">
        <v>58.63</v>
      </c>
      <c r="AY33" s="31" t="n"/>
      <c r="AZ33" s="1409" t="n">
        <v>54.05</v>
      </c>
      <c r="BA33" s="31" t="n"/>
      <c r="BB33" s="1409" t="n">
        <v>53.56</v>
      </c>
      <c r="BC33" s="31" t="n"/>
      <c r="BD33" s="1409" t="n">
        <v>52.48</v>
      </c>
      <c r="BE33" s="31" t="n"/>
      <c r="BF33" s="1409" t="n">
        <v>56.26</v>
      </c>
      <c r="BG33" s="31" t="n"/>
      <c r="BH33" s="1409" t="n">
        <v>58.5</v>
      </c>
      <c r="BI33" s="31" t="n"/>
      <c r="BJ33" s="1409" t="n">
        <v>57.17</v>
      </c>
      <c r="BK33" s="31" t="n"/>
      <c r="BL33" s="1409" t="n">
        <v>54.98</v>
      </c>
      <c r="BM33" s="31" t="n"/>
      <c r="BN33" s="1409" t="n">
        <v>56.08</v>
      </c>
      <c r="BO33" s="31" t="n"/>
      <c r="BP33" s="1409" t="n">
        <v>53.03</v>
      </c>
      <c r="BQ33" s="31" t="n"/>
      <c r="BR33" s="1409" t="n">
        <v>52.59</v>
      </c>
      <c r="BS33" s="31" t="n"/>
      <c r="BT33" s="1409">
        <f>AV33+AX33+AZ33+BB33+BD33+BF33+BH33+BJ33+BL33+BN33+BP33+BR33</f>
        <v/>
      </c>
      <c r="BU33" s="31" t="n"/>
      <c r="BV33" s="1354" t="n"/>
      <c r="BW33" s="1291" t="n"/>
      <c r="BX33" s="1291" t="n"/>
      <c r="BY33" s="1291" t="n"/>
      <c r="BZ33" s="1291" t="n"/>
      <c r="CA33" s="1291" t="n"/>
      <c r="CB33" s="1291" t="n"/>
      <c r="CC33" s="1417" t="n"/>
      <c r="CD33" s="1291" t="n"/>
      <c r="CE33" s="1417" t="n"/>
      <c r="CF33" s="1417" t="n"/>
      <c r="CG33" s="1417" t="n"/>
      <c r="CH33" s="1417" t="n"/>
      <c r="CI33" s="1289" t="n"/>
    </row>
    <row r="34" ht="27" customHeight="1" s="21">
      <c r="A34" s="1954" t="n"/>
      <c r="B34" s="1350" t="inlineStr">
        <is>
          <t>城际城乡网约车客运量(万人次)</t>
        </is>
      </c>
      <c r="C34" s="1409">
        <f>网约车!C25-网约车!C27</f>
        <v/>
      </c>
      <c r="D34" s="31">
        <f>C34/T34-1</f>
        <v/>
      </c>
      <c r="E34" s="1409">
        <f>网约车!E25-网约车!E27</f>
        <v/>
      </c>
      <c r="F34" s="31">
        <f>E34/V34-1</f>
        <v/>
      </c>
      <c r="G34" s="1409">
        <f>网约车!G25-网约车!G27</f>
        <v/>
      </c>
      <c r="H34" s="31">
        <f>G34/X34-1</f>
        <v/>
      </c>
      <c r="I34" s="1409">
        <f>网约车!I25-网约车!I27</f>
        <v/>
      </c>
      <c r="J34" s="31">
        <f>I34/Z34-1</f>
        <v/>
      </c>
      <c r="K34" s="2645">
        <f>网约车!K25-网约车!K27</f>
      </c>
      <c r="L34" s="31">
        <f>K34/AB34-1</f>
      </c>
      <c r="M34" s="2646">
        <f>网约车!M25-网约车!M27</f>
      </c>
      <c r="N34" s="31">
        <f>M34/AD34-1</f>
      </c>
      <c r="O34" s="2647">
        <f>网约车!O25-网约车!O27</f>
      </c>
      <c r="P34" s="31">
        <f>O34/AF34-1</f>
      </c>
      <c r="Q34" s="2016">
        <f>E34+C34+G34+I34+K34+M34+O34</f>
      </c>
      <c r="R34" s="102">
        <f>Q34/SUM(T34,V34,X34,Z34,AB34,AD34,AF34)-1</f>
      </c>
      <c r="S34" s="31" t="n"/>
      <c r="T34" s="1409">
        <f>网约车!T25-网约车!T27</f>
        <v/>
      </c>
      <c r="U34" s="31">
        <f>T34/AV34-1</f>
        <v/>
      </c>
      <c r="V34" s="1409">
        <f>网约车!V25-网约车!V27</f>
        <v/>
      </c>
      <c r="W34" s="31">
        <f>V34/AX34-1</f>
        <v/>
      </c>
      <c r="X34" s="1409">
        <f>网约车!X25-网约车!X27</f>
        <v/>
      </c>
      <c r="Y34" s="31">
        <f>X34/AZ34-1</f>
        <v/>
      </c>
      <c r="Z34" s="1409">
        <f>网约车!Z25-网约车!Z27</f>
        <v/>
      </c>
      <c r="AA34" s="31">
        <f>Z34/BB34-1</f>
        <v/>
      </c>
      <c r="AB34" s="1409">
        <f>网约车!AB25-网约车!AB27</f>
        <v/>
      </c>
      <c r="AC34" s="31">
        <f>AB34/BD34-1</f>
        <v/>
      </c>
      <c r="AD34" s="1409">
        <f>网约车!AD25-网约车!AD27</f>
        <v/>
      </c>
      <c r="AE34" s="31">
        <f>AD34/BF34-1</f>
        <v/>
      </c>
      <c r="AF34" s="1409">
        <f>网约车!AF25-网约车!AF27</f>
        <v/>
      </c>
      <c r="AG34" s="31">
        <f>AF34/BH34-1</f>
        <v/>
      </c>
      <c r="AH34" s="1409">
        <f>网约车!AH25-网约车!AH27</f>
        <v/>
      </c>
      <c r="AI34" s="31">
        <f>AH34/BJ34-1</f>
        <v/>
      </c>
      <c r="AJ34" s="1409">
        <f>网约车!AJ25-网约车!AJ27</f>
        <v/>
      </c>
      <c r="AK34" s="31">
        <f>AJ34/BL34-1</f>
        <v/>
      </c>
      <c r="AL34" s="1409">
        <f>网约车!AL25-网约车!AL27</f>
        <v/>
      </c>
      <c r="AM34" s="31">
        <f>AL34/BN34-1</f>
        <v/>
      </c>
      <c r="AN34" s="1409">
        <f>网约车!AN25-网约车!AN27</f>
        <v/>
      </c>
      <c r="AO34" s="31">
        <f>AN34/BP34-1</f>
        <v/>
      </c>
      <c r="AP34" s="1409">
        <f>网约车!AP25-网约车!AP27</f>
        <v/>
      </c>
      <c r="AQ34" s="31">
        <f>AP34/BR34-1</f>
        <v/>
      </c>
      <c r="AR34" s="1409">
        <f>V34+T34+X34+Z34+AB34+AD34+AF34+AH34+AJ34+AL34+AN34+AP34</f>
      </c>
      <c r="AS34" s="31">
        <f>AR34/SUM(AV34,AX34,AZ34,BB34,BD34,BF34,BH34,BJ34,BL34,BN34,BP34,BR34)-1</f>
        <v/>
      </c>
      <c r="AT34" s="32" t="n"/>
      <c r="AU34" s="1915">
        <f>AV34+AX34+AZ34+BB34+BD34+BF34+BH34+BJ34+BL34+BN34+BP34</f>
        <v/>
      </c>
      <c r="AV34" s="1409" t="n">
        <v>30.7374264885837</v>
      </c>
      <c r="AW34" s="31" t="n"/>
      <c r="AX34" s="1409" t="n">
        <v>22.3165885305374</v>
      </c>
      <c r="AY34" s="31" t="n"/>
      <c r="AZ34" s="1409" t="n">
        <v>24.8717087250144</v>
      </c>
      <c r="BA34" s="31" t="n"/>
      <c r="BB34" s="1409" t="n">
        <v>27.7518025810857</v>
      </c>
      <c r="BC34" s="31" t="n"/>
      <c r="BD34" s="1409" t="n">
        <v>28.249809304858</v>
      </c>
      <c r="BE34" s="31" t="n"/>
      <c r="BF34" s="1409" t="n">
        <v>30.1752239883068</v>
      </c>
      <c r="BG34" s="31" t="n"/>
      <c r="BH34" s="1409" t="n">
        <v>35.8483916314495</v>
      </c>
      <c r="BI34" s="31" t="n"/>
      <c r="BJ34" s="1409" t="n">
        <v>36.0374649597719</v>
      </c>
      <c r="BK34" s="31" t="n"/>
      <c r="BL34" s="1409" t="n">
        <v>34.307066679918</v>
      </c>
      <c r="BM34" s="31" t="n"/>
      <c r="BN34" s="1409" t="n">
        <v>37.0707192764921</v>
      </c>
      <c r="BO34" s="31" t="n"/>
      <c r="BP34" s="1409" t="n">
        <v>37.190964690354</v>
      </c>
      <c r="BQ34" s="31" t="n"/>
      <c r="BR34" s="1409" t="n">
        <v>40.6847338289356</v>
      </c>
      <c r="BS34" s="31" t="n"/>
      <c r="BT34" s="1409">
        <f>AV34+AX34+AZ34+BB34+BD34+BF34+BH34+BJ34+BL34+BN34+BP34+BR34</f>
        <v/>
      </c>
      <c r="BU34" s="31" t="n"/>
      <c r="BV34" s="1354" t="n"/>
      <c r="BW34" s="1291" t="n"/>
      <c r="BX34" s="1291" t="n"/>
      <c r="BY34" s="1291" t="n"/>
      <c r="BZ34" s="1291" t="n"/>
      <c r="CA34" s="1291" t="n"/>
      <c r="CB34" s="1291" t="n"/>
      <c r="CC34" s="1291" t="n"/>
      <c r="CD34" s="1291" t="n"/>
      <c r="CE34" s="1291" t="n"/>
      <c r="CF34" s="1291" t="n"/>
      <c r="CG34" s="1291" t="n"/>
      <c r="CH34" s="1291" t="n"/>
      <c r="CI34" s="1289" t="n"/>
    </row>
    <row r="35" ht="27" customFormat="1" customHeight="1" s="24">
      <c r="A35" s="1358" t="inlineStr">
        <is>
          <t>鄂州市</t>
        </is>
      </c>
      <c r="B35" s="1350" t="inlineStr">
        <is>
          <t>总客运量（万人次）</t>
        </is>
      </c>
      <c r="C35" s="1409">
        <f>C36+C37+C38+C39</f>
        <v/>
      </c>
      <c r="D35" s="31">
        <f>C35/T35-1</f>
        <v/>
      </c>
      <c r="E35" s="1409">
        <f>E36+E37+E38+E39</f>
        <v/>
      </c>
      <c r="F35" s="31">
        <f>E35/V35-1</f>
        <v/>
      </c>
      <c r="G35" s="1409">
        <f>G36+G37+G38+G39</f>
        <v/>
      </c>
      <c r="H35" s="31">
        <f>G35/X35-1</f>
        <v/>
      </c>
      <c r="I35" s="1409">
        <f>I36+I37+I38+I39</f>
        <v/>
      </c>
      <c r="J35" s="31">
        <f>I35/Z35-1</f>
        <v/>
      </c>
      <c r="K35" s="2648">
        <f>K36+K37+K38+K39</f>
      </c>
      <c r="L35" s="31">
        <f>K35/AB35-1</f>
      </c>
      <c r="M35" s="2649">
        <f>M36+M37+M38+M39</f>
      </c>
      <c r="N35" s="31">
        <f>M35/AD35-1</f>
      </c>
      <c r="O35" s="2650">
        <f>O36+O37+O38+O39</f>
      </c>
      <c r="P35" s="31">
        <f>O35/AF35-1</f>
      </c>
      <c r="Q35" s="2016">
        <f>E35+C35+G35+I35+K35+M35+O35</f>
      </c>
      <c r="R35" s="102">
        <f>Q35/SUM(T35,V35,X35,Z35,AB35,AD35,AF35)-1</f>
      </c>
      <c r="S35" s="31" t="n"/>
      <c r="T35" s="1409">
        <f>T36+T37+T38+T39</f>
        <v/>
      </c>
      <c r="U35" s="31">
        <f>T35/AV35-1</f>
        <v/>
      </c>
      <c r="V35" s="1409">
        <f>V36+V37+V38+V39</f>
        <v/>
      </c>
      <c r="W35" s="31">
        <f>V35/AX35-1</f>
        <v/>
      </c>
      <c r="X35" s="1409">
        <f>X36+X37+X38+X39</f>
        <v/>
      </c>
      <c r="Y35" s="31">
        <f>X35/AZ35-1</f>
        <v/>
      </c>
      <c r="Z35" s="1409">
        <f>Z36+Z37+Z38+Z39</f>
        <v/>
      </c>
      <c r="AA35" s="31">
        <f>Z35/BB35-1</f>
        <v/>
      </c>
      <c r="AB35" s="1409">
        <f>AB36+AB37+AB38+AB39</f>
        <v/>
      </c>
      <c r="AC35" s="31">
        <f>AB35/BD35-1</f>
        <v/>
      </c>
      <c r="AD35" s="1409">
        <f>AD36+AD37+AD38+AD39</f>
        <v/>
      </c>
      <c r="AE35" s="31">
        <f>AD35/BF35-1</f>
        <v/>
      </c>
      <c r="AF35" s="1409">
        <f>AF36+AF37+AF38+AF39</f>
        <v/>
      </c>
      <c r="AG35" s="31">
        <f>AF35/BH35-1</f>
        <v/>
      </c>
      <c r="AH35" s="1409">
        <f>AH36+AH37+AH38+AH39</f>
        <v/>
      </c>
      <c r="AI35" s="31">
        <f>AH35/BJ35-1</f>
        <v/>
      </c>
      <c r="AJ35" s="1409">
        <f>AJ36+AJ37+AJ38+AJ39</f>
        <v/>
      </c>
      <c r="AK35" s="31">
        <f>AJ35/BL35-1</f>
        <v/>
      </c>
      <c r="AL35" s="1409">
        <f>AL36+AL37+AL38+AL39</f>
        <v/>
      </c>
      <c r="AM35" s="31">
        <f>AL35/BN35-1</f>
        <v/>
      </c>
      <c r="AN35" s="1409">
        <f>AN36+AN37+AN38+AN39</f>
        <v/>
      </c>
      <c r="AO35" s="31">
        <f>AN35/BP35-1</f>
        <v/>
      </c>
      <c r="AP35" s="1409">
        <f>AP36+AP37+AP38+AP39</f>
        <v/>
      </c>
      <c r="AQ35" s="31">
        <f>AP35/BR35-1</f>
        <v/>
      </c>
      <c r="AR35" s="1409">
        <f>V35+T35+X35+Z35+AB35+AD35+AF35+AH35+AJ35+AL35+AN35+AP35</f>
      </c>
      <c r="AS35" s="31">
        <f>AR35/SUM(AV35,AX35,AZ35,BB35,BD35,BF35,BH35,BJ35,BL35,BN35,BP35,BR35)-1</f>
        <v/>
      </c>
      <c r="AT35" s="32" t="n"/>
      <c r="AU35" s="1915">
        <f>AV35+AX35+AZ35+BB35+BD35+BF35+BH35+BJ35+BL35+BN35+BP35</f>
        <v/>
      </c>
      <c r="AV35" s="1915">
        <f>AV36+AV37+AV38+AV39</f>
        <v/>
      </c>
      <c r="AW35" s="32" t="n"/>
      <c r="AX35" s="1915">
        <f>AX36+AX37+AX38+AX39</f>
        <v/>
      </c>
      <c r="AY35" s="32" t="n"/>
      <c r="AZ35" s="1915">
        <f>AZ36+AZ37+AZ38+AZ39</f>
        <v/>
      </c>
      <c r="BA35" s="32" t="n"/>
      <c r="BB35" s="1915">
        <f>BB36+BB37+BB38+BB39</f>
        <v/>
      </c>
      <c r="BC35" s="32" t="n"/>
      <c r="BD35" s="1915">
        <f>BD36+BD37+BD38+BD39</f>
        <v/>
      </c>
      <c r="BE35" s="32" t="n"/>
      <c r="BF35" s="1915">
        <f>BF36+BF37+BF38+BF39</f>
        <v/>
      </c>
      <c r="BG35" s="32" t="n"/>
      <c r="BH35" s="1915">
        <f>BH36+BH37+BH38+BH39</f>
        <v/>
      </c>
      <c r="BI35" s="32" t="n"/>
      <c r="BJ35" s="1915">
        <f>BJ36+BJ37+BJ38+BJ39</f>
        <v/>
      </c>
      <c r="BK35" s="32" t="n"/>
      <c r="BL35" s="1915">
        <f>BL36+BL37+BL38+BL39</f>
        <v/>
      </c>
      <c r="BM35" s="32" t="n"/>
      <c r="BN35" s="1915">
        <f>BN36+BN37+BN38+BN39</f>
        <v/>
      </c>
      <c r="BO35" s="32" t="n"/>
      <c r="BP35" s="1915">
        <f>BP36+BP37+BP38+BP39</f>
        <v/>
      </c>
      <c r="BQ35" s="32" t="n"/>
      <c r="BR35" s="1915">
        <f>BR36+BR37+BR38+BR39</f>
        <v/>
      </c>
      <c r="BS35" s="32" t="n"/>
      <c r="BT35" s="1915">
        <f>AV35+AX35+AZ35+BB35+BD35+BF35+BH35+BJ35+BL35+BN35+BP35+BR35</f>
        <v/>
      </c>
      <c r="BU35" s="32" t="n"/>
      <c r="BV35" s="1353" t="n"/>
      <c r="BW35" s="1352" t="n"/>
      <c r="BX35" s="1352" t="n"/>
      <c r="BY35" s="1352" t="n"/>
      <c r="BZ35" s="1352" t="n"/>
      <c r="CA35" s="1352" t="n"/>
      <c r="CB35" s="1352" t="n"/>
      <c r="CC35" s="1352" t="n"/>
      <c r="CD35" s="1352" t="n"/>
      <c r="CE35" s="1352" t="n"/>
      <c r="CF35" s="1352" t="n"/>
      <c r="CG35" s="1352" t="n"/>
      <c r="CH35" s="1352" t="n"/>
      <c r="CI35" s="1352" t="n"/>
    </row>
    <row r="36" ht="27" customHeight="1" s="21">
      <c r="A36" s="1977" t="n"/>
      <c r="B36" s="1350" t="inlineStr">
        <is>
          <t>公路班线客运量（万人次）</t>
        </is>
      </c>
      <c r="C36" s="1409">
        <f>班线包车!C26</f>
        <v/>
      </c>
      <c r="D36" s="31">
        <f>C36/T36-1</f>
        <v/>
      </c>
      <c r="E36" s="1409">
        <f>班线包车!E26</f>
        <v/>
      </c>
      <c r="F36" s="31">
        <f>E36/V36-1</f>
        <v/>
      </c>
      <c r="G36" s="1409">
        <f>班线包车!G26</f>
        <v/>
      </c>
      <c r="H36" s="31">
        <f>G36/X36-1</f>
        <v/>
      </c>
      <c r="I36" s="1409">
        <f>班线包车!I26</f>
        <v/>
      </c>
      <c r="J36" s="31">
        <f>I36/Z36-1</f>
        <v/>
      </c>
      <c r="K36" s="1409">
        <f>班线包车!K26</f>
      </c>
      <c r="L36" s="31">
        <f>K36/AB36-1</f>
      </c>
      <c r="M36" s="1409">
        <f>班线包车!M26</f>
      </c>
      <c r="N36" s="31">
        <f>M36/AD36-1</f>
      </c>
      <c r="O36" s="1409">
        <f>班线包车!O26</f>
      </c>
      <c r="P36" s="31">
        <f>O36/AF36-1</f>
      </c>
      <c r="Q36" s="2016">
        <f>E36+C36+G36+I36+K36+M36+O36</f>
      </c>
      <c r="R36" s="102">
        <f>Q36/SUM(T36,V36,X36,Z36,AB36,AD36,AF36)-1</f>
      </c>
      <c r="S36" s="31" t="n"/>
      <c r="T36" s="1409">
        <f>班线包车!T26</f>
        <v/>
      </c>
      <c r="U36" s="31">
        <f>T36/AV36-1</f>
        <v/>
      </c>
      <c r="V36" s="1409">
        <f>班线包车!V26</f>
        <v/>
      </c>
      <c r="W36" s="31">
        <f>V36/AX36-1</f>
        <v/>
      </c>
      <c r="X36" s="1409">
        <f>班线包车!X26</f>
        <v/>
      </c>
      <c r="Y36" s="31">
        <f>X36/AZ36-1</f>
        <v/>
      </c>
      <c r="Z36" s="1409">
        <f>班线包车!Z26</f>
        <v/>
      </c>
      <c r="AA36" s="31">
        <f>Z36/BB36-1</f>
        <v/>
      </c>
      <c r="AB36" s="1409">
        <f>班线包车!AB26</f>
        <v/>
      </c>
      <c r="AC36" s="31">
        <f>AB36/BD36-1</f>
        <v/>
      </c>
      <c r="AD36" s="1409">
        <f>班线包车!AD26</f>
        <v/>
      </c>
      <c r="AE36" s="31">
        <f>AD36/BF36-1</f>
        <v/>
      </c>
      <c r="AF36" s="1409">
        <f>班线包车!AF26</f>
        <v/>
      </c>
      <c r="AG36" s="31">
        <f>AF36/BH36-1</f>
        <v/>
      </c>
      <c r="AH36" s="1409">
        <f>班线包车!AH26</f>
        <v/>
      </c>
      <c r="AI36" s="31">
        <f>AH36/BJ36-1</f>
        <v/>
      </c>
      <c r="AJ36" s="1409">
        <f>班线包车!AJ26</f>
        <v/>
      </c>
      <c r="AK36" s="31">
        <f>AJ36/BL36-1</f>
        <v/>
      </c>
      <c r="AL36" s="1409">
        <f>班线包车!AL26</f>
        <v/>
      </c>
      <c r="AM36" s="31">
        <f>AL36/BN36-1</f>
        <v/>
      </c>
      <c r="AN36" s="1409">
        <f>班线包车!AN26</f>
        <v/>
      </c>
      <c r="AO36" s="31">
        <f>AN36/BP36-1</f>
        <v/>
      </c>
      <c r="AP36" s="1409">
        <f>班线包车!AP26</f>
        <v/>
      </c>
      <c r="AQ36" s="31">
        <f>AP36/BR36-1</f>
        <v/>
      </c>
      <c r="AR36" s="1409">
        <f>V36+T36+X36+Z36+AB36+AD36+AF36+AH36+AJ36+AL36+AN36+AP36</f>
      </c>
      <c r="AS36" s="31">
        <f>AR36/SUM(AV36,AX36,AZ36,BB36,BD36,BF36,BH36,BJ36,BL36,BN36,BP36,BR36)-1</f>
        <v/>
      </c>
      <c r="AT36" s="32" t="n"/>
      <c r="AU36" s="1915">
        <f>AV36+AX36+AZ36+BB36+BD36+BF36+BH36+BJ36+BL36+BN36+BP36</f>
        <v/>
      </c>
      <c r="AV36" s="1409" t="n">
        <v>46.8736</v>
      </c>
      <c r="AW36" s="31" t="n"/>
      <c r="AX36" s="1409" t="n">
        <v>46.7568</v>
      </c>
      <c r="AY36" s="31" t="n"/>
      <c r="AZ36" s="1409" t="n">
        <v>49.9574</v>
      </c>
      <c r="BA36" s="31" t="n"/>
      <c r="BB36" s="1409" t="n">
        <v>50.507</v>
      </c>
      <c r="BC36" s="31" t="n"/>
      <c r="BD36" s="1409" t="n">
        <v>52.0614</v>
      </c>
      <c r="BE36" s="31" t="n"/>
      <c r="BF36" s="1409" t="n">
        <v>56.8209</v>
      </c>
      <c r="BG36" s="31" t="n"/>
      <c r="BH36" s="1409" t="n">
        <v>54.1276</v>
      </c>
      <c r="BI36" s="31" t="n"/>
      <c r="BJ36" s="1409" t="n">
        <v>53.8583</v>
      </c>
      <c r="BK36" s="31" t="n"/>
      <c r="BL36" s="1409" t="n">
        <v>52.6862</v>
      </c>
      <c r="BM36" s="31" t="n"/>
      <c r="BN36" s="1409" t="n">
        <v>56.0179</v>
      </c>
      <c r="BO36" s="31" t="n"/>
      <c r="BP36" s="1409" t="n">
        <v>61.1577</v>
      </c>
      <c r="BQ36" s="31" t="n"/>
      <c r="BR36" s="1409" t="n">
        <v>58.2269</v>
      </c>
      <c r="BS36" s="31" t="n"/>
      <c r="BT36" s="1409">
        <f>AV36+AX36+AZ36+BB36+BD36+BF36+BH36+BJ36+BL36+BN36+BP36+BR36</f>
        <v/>
      </c>
      <c r="BU36" s="31" t="n"/>
      <c r="BV36" s="1354" t="n"/>
      <c r="BW36" s="1355" t="n"/>
      <c r="BX36" s="1355" t="n"/>
      <c r="BY36" s="1355" t="n"/>
      <c r="BZ36" s="1355" t="n"/>
      <c r="CA36" s="1355" t="n"/>
      <c r="CB36" s="1355" t="n"/>
      <c r="CC36" s="1355" t="n"/>
      <c r="CD36" s="1355" t="n"/>
      <c r="CE36" s="1355" t="n"/>
      <c r="CF36" s="1355" t="n"/>
      <c r="CG36" s="1355" t="n"/>
      <c r="CH36" s="1355" t="n"/>
      <c r="CI36" s="1289" t="n"/>
    </row>
    <row r="37" ht="27" customHeight="1" s="21">
      <c r="A37" s="1977" t="n"/>
      <c r="B37" s="1350" t="inlineStr">
        <is>
          <t>城际城乡公交客运量（万人次）</t>
        </is>
      </c>
      <c r="C37" s="1409">
        <f>公交!C29-公交!C31</f>
        <v/>
      </c>
      <c r="D37" s="31">
        <f>C37/T37-1</f>
        <v/>
      </c>
      <c r="E37" s="1409">
        <f>公交!E29-公交!E31</f>
        <v/>
      </c>
      <c r="F37" s="31">
        <f>E37/V37-1</f>
        <v/>
      </c>
      <c r="G37" s="1409">
        <f>公交!G29-公交!G31</f>
        <v/>
      </c>
      <c r="H37" s="31">
        <f>G37/X37-1</f>
        <v/>
      </c>
      <c r="I37" s="1409">
        <f>公交!I29-公交!I31</f>
        <v/>
      </c>
      <c r="J37" s="31">
        <f>I37/Z37-1</f>
        <v/>
      </c>
      <c r="K37" s="1409">
        <f>公交!K29-公交!K31</f>
      </c>
      <c r="L37" s="31">
        <f>K37/AB37-1</f>
      </c>
      <c r="M37" s="1409">
        <f>公交!M29-公交!M31</f>
      </c>
      <c r="N37" s="31">
        <f>M37/AD37-1</f>
      </c>
      <c r="O37" s="1409">
        <f>公交!O29-公交!O31</f>
      </c>
      <c r="P37" s="31">
        <f>O37/AF37-1</f>
      </c>
      <c r="Q37" s="2016">
        <f>E37+C37+G37+I37+K37+M37+O37</f>
      </c>
      <c r="R37" s="102">
        <f>Q37/SUM(T37,V37,X37,Z37,AB37,AD37,AF37)-1</f>
      </c>
      <c r="S37" s="31" t="n"/>
      <c r="T37" s="1409">
        <f>公交!T29-公交!T31</f>
        <v/>
      </c>
      <c r="U37" s="31">
        <f>T37/AV37-1</f>
        <v/>
      </c>
      <c r="V37" s="1409">
        <f>公交!V29-公交!V31</f>
        <v/>
      </c>
      <c r="W37" s="31">
        <f>V37/AX37-1</f>
        <v/>
      </c>
      <c r="X37" s="1409">
        <f>公交!X29-公交!X31</f>
        <v/>
      </c>
      <c r="Y37" s="31">
        <f>X37/AZ37-1</f>
        <v/>
      </c>
      <c r="Z37" s="1409">
        <f>公交!Z29-公交!Z31</f>
        <v/>
      </c>
      <c r="AA37" s="31">
        <f>Z37/BB37-1</f>
        <v/>
      </c>
      <c r="AB37" s="1409">
        <f>公交!AB29-公交!AB31</f>
        <v/>
      </c>
      <c r="AC37" s="31">
        <f>AB37/BD37-1</f>
        <v/>
      </c>
      <c r="AD37" s="1409">
        <f>公交!AD29-公交!AD31</f>
        <v/>
      </c>
      <c r="AE37" s="31">
        <f>AD37/BF37-1</f>
        <v/>
      </c>
      <c r="AF37" s="1409">
        <f>公交!AF29-公交!AF31</f>
        <v/>
      </c>
      <c r="AG37" s="31">
        <f>AF37/BH37-1</f>
        <v/>
      </c>
      <c r="AH37" s="1409">
        <f>公交!AH29-公交!AH31</f>
        <v/>
      </c>
      <c r="AI37" s="31">
        <f>AH37/BJ37-1</f>
        <v/>
      </c>
      <c r="AJ37" s="1409">
        <f>公交!AJ29-公交!AJ31</f>
        <v/>
      </c>
      <c r="AK37" s="31">
        <f>AJ37/BL37-1</f>
        <v/>
      </c>
      <c r="AL37" s="1409">
        <f>公交!AL29-公交!AL31</f>
        <v/>
      </c>
      <c r="AM37" s="31">
        <f>AL37/BN37-1</f>
        <v/>
      </c>
      <c r="AN37" s="1409">
        <f>公交!AN29-公交!AN31</f>
        <v/>
      </c>
      <c r="AO37" s="31">
        <f>AN37/BP37-1</f>
        <v/>
      </c>
      <c r="AP37" s="1409">
        <f>公交!AP29-公交!AP31</f>
        <v/>
      </c>
      <c r="AQ37" s="31">
        <f>AP37/BR37-1</f>
        <v/>
      </c>
      <c r="AR37" s="1409">
        <f>V37+T37+X37+Z37+AB37+AD37+AF37+AH37+AJ37+AL37+AN37+AP37</f>
      </c>
      <c r="AS37" s="31">
        <f>AR37/SUM(AV37,AX37,AZ37,BB37,BD37,BF37,BH37,BJ37,BL37,BN37,BP37,BR37)-1</f>
        <v/>
      </c>
      <c r="AT37" s="32" t="n"/>
      <c r="AU37" s="1915">
        <f>AV37+AX37+AZ37+BB37+BD37+BF37+BH37+BJ37+BL37+BN37+BP37</f>
        <v/>
      </c>
      <c r="AV37" s="1409" t="n">
        <v>16.47</v>
      </c>
      <c r="AW37" s="31" t="n"/>
      <c r="AX37" s="1409" t="n">
        <v>17.73</v>
      </c>
      <c r="AY37" s="31" t="n"/>
      <c r="AZ37" s="1409" t="n">
        <v>17.18</v>
      </c>
      <c r="BA37" s="31" t="n"/>
      <c r="BB37" s="1409" t="n">
        <v>19.21</v>
      </c>
      <c r="BC37" s="31" t="n"/>
      <c r="BD37" s="1409" t="n">
        <v>17.71</v>
      </c>
      <c r="BE37" s="31" t="n"/>
      <c r="BF37" s="1409" t="n">
        <v>16.5</v>
      </c>
      <c r="BG37" s="31" t="n"/>
      <c r="BH37" s="1409" t="n">
        <v>16.17</v>
      </c>
      <c r="BI37" s="31" t="n"/>
      <c r="BJ37" s="1409" t="n">
        <v>15.74</v>
      </c>
      <c r="BK37" s="31" t="n"/>
      <c r="BL37" s="1409" t="n">
        <v>15.6</v>
      </c>
      <c r="BM37" s="31" t="n"/>
      <c r="BN37" s="1409" t="n">
        <v>16.46</v>
      </c>
      <c r="BO37" s="31" t="n"/>
      <c r="BP37" s="1409" t="n">
        <v>15.1</v>
      </c>
      <c r="BQ37" s="31" t="n"/>
      <c r="BR37" s="1409" t="n">
        <v>15.34</v>
      </c>
      <c r="BS37" s="31" t="n"/>
      <c r="BT37" s="1409">
        <f>AV37+AX37+AZ37+BB37+BD37+BF37+BH37+BJ37+BL37+BN37+BP37+BR37</f>
        <v/>
      </c>
      <c r="BU37" s="31" t="n"/>
      <c r="BV37" s="1354" t="n"/>
      <c r="BW37" s="1355" t="n"/>
      <c r="BX37" s="1355" t="n"/>
      <c r="BY37" s="1355" t="n"/>
      <c r="BZ37" s="1355" t="n"/>
      <c r="CA37" s="1355" t="n"/>
      <c r="CB37" s="1355" t="n"/>
      <c r="CC37" s="1355" t="n"/>
      <c r="CD37" s="1355" t="n"/>
      <c r="CE37" s="1355" t="n"/>
      <c r="CF37" s="1355" t="n"/>
      <c r="CG37" s="1355" t="n"/>
      <c r="CH37" s="1355" t="n"/>
      <c r="CI37" s="1289" t="n"/>
    </row>
    <row r="38" ht="27" customHeight="1" s="21">
      <c r="A38" s="1977" t="n"/>
      <c r="B38" s="1350" t="inlineStr">
        <is>
          <t>城际城乡巡游出租客运量（万人次）</t>
        </is>
      </c>
      <c r="C38" s="1409">
        <f>出租!C29-出租!C31</f>
        <v/>
      </c>
      <c r="D38" s="31">
        <f>C38/T38-1</f>
        <v/>
      </c>
      <c r="E38" s="1409">
        <f>出租!E29-出租!E31</f>
        <v/>
      </c>
      <c r="F38" s="31">
        <f>E38/V38-1</f>
        <v/>
      </c>
      <c r="G38" s="1409">
        <f>出租!G29-出租!G31</f>
        <v/>
      </c>
      <c r="H38" s="31">
        <f>G38/X38-1</f>
        <v/>
      </c>
      <c r="I38" s="1409">
        <f>出租!I29-出租!I31</f>
        <v/>
      </c>
      <c r="J38" s="31">
        <f>I38/Z38-1</f>
        <v/>
      </c>
      <c r="K38" s="1409">
        <f>出租!K29-出租!K31</f>
      </c>
      <c r="L38" s="31">
        <f>K38/AB38-1</f>
      </c>
      <c r="M38" s="1409">
        <f>出租!M29-出租!M31</f>
      </c>
      <c r="N38" s="31">
        <f>M38/AD38-1</f>
      </c>
      <c r="O38" s="1409">
        <f>出租!O29-出租!O31</f>
      </c>
      <c r="P38" s="31">
        <f>O38/AF38-1</f>
      </c>
      <c r="Q38" s="2016">
        <f>E38+C38+G38+I38+K38+M38+O38</f>
      </c>
      <c r="R38" s="102">
        <f>Q38/SUM(T38,V38,X38,Z38,AB38,AD38,AF38)-1</f>
      </c>
      <c r="S38" s="31" t="n"/>
      <c r="T38" s="1409">
        <f>出租!T29-出租!T31</f>
        <v/>
      </c>
      <c r="U38" s="31">
        <f>T38/AV38-1</f>
        <v/>
      </c>
      <c r="V38" s="1409">
        <f>出租!V29-出租!V31</f>
        <v/>
      </c>
      <c r="W38" s="31">
        <f>V38/AX38-1</f>
        <v/>
      </c>
      <c r="X38" s="1409">
        <f>出租!X29-出租!X31</f>
        <v/>
      </c>
      <c r="Y38" s="31">
        <f>X38/AZ38-1</f>
        <v/>
      </c>
      <c r="Z38" s="1409">
        <f>出租!Z29-出租!Z31</f>
        <v/>
      </c>
      <c r="AA38" s="31">
        <f>Z38/BB38-1</f>
        <v/>
      </c>
      <c r="AB38" s="1409">
        <f>出租!AB29-出租!AB31</f>
        <v/>
      </c>
      <c r="AC38" s="31">
        <f>AB38/BD38-1</f>
        <v/>
      </c>
      <c r="AD38" s="1409">
        <f>出租!AD29-出租!AD31</f>
        <v/>
      </c>
      <c r="AE38" s="31">
        <f>AD38/BF38-1</f>
        <v/>
      </c>
      <c r="AF38" s="1409">
        <f>出租!AF29-出租!AF31</f>
        <v/>
      </c>
      <c r="AG38" s="31">
        <f>AF38/BH38-1</f>
        <v/>
      </c>
      <c r="AH38" s="1409">
        <f>出租!AH29-出租!AH31</f>
        <v/>
      </c>
      <c r="AI38" s="31">
        <f>AH38/BJ38-1</f>
        <v/>
      </c>
      <c r="AJ38" s="1409">
        <f>出租!AJ29-出租!AJ31</f>
        <v/>
      </c>
      <c r="AK38" s="31">
        <f>AJ38/BL38-1</f>
        <v/>
      </c>
      <c r="AL38" s="1409">
        <f>出租!AL29-出租!AL31</f>
        <v/>
      </c>
      <c r="AM38" s="31">
        <f>AL38/BN38-1</f>
        <v/>
      </c>
      <c r="AN38" s="1409">
        <f>出租!AN29-出租!AN31</f>
        <v/>
      </c>
      <c r="AO38" s="31">
        <f>AN38/BP38-1</f>
        <v/>
      </c>
      <c r="AP38" s="1409">
        <f>出租!AP29-出租!AP31</f>
        <v/>
      </c>
      <c r="AQ38" s="31">
        <f>AP38/BR38-1</f>
        <v/>
      </c>
      <c r="AR38" s="1409">
        <f>V38+T38+X38+Z38+AB38+AD38+AF38+AH38+AJ38+AL38+AN38+AP38</f>
      </c>
      <c r="AS38" s="31">
        <f>AR38/SUM(AV38,AX38,AZ38,BB38,BD38,BF38,BH38,BJ38,BL38,BN38,BP38,BR38)-1</f>
        <v/>
      </c>
      <c r="AT38" s="32" t="n"/>
      <c r="AU38" s="1915">
        <f>AV38+AX38+AZ38+BB38+BD38+BF38+BH38+BJ38+BL38+BN38+BP38</f>
        <v/>
      </c>
      <c r="AV38" s="1409" t="n">
        <v>1.69</v>
      </c>
      <c r="AW38" s="31" t="n"/>
      <c r="AX38" s="1409" t="n">
        <v>1.46000000000001</v>
      </c>
      <c r="AY38" s="31" t="n"/>
      <c r="AZ38" s="1409" t="n">
        <v>1.45</v>
      </c>
      <c r="BA38" s="31" t="n"/>
      <c r="BB38" s="1409" t="n">
        <v>1.08</v>
      </c>
      <c r="BC38" s="31" t="n"/>
      <c r="BD38" s="1409" t="n">
        <v>1.46000000000001</v>
      </c>
      <c r="BE38" s="31" t="n"/>
      <c r="BF38" s="1409" t="n">
        <v>1.06</v>
      </c>
      <c r="BG38" s="31" t="n"/>
      <c r="BH38" s="1409" t="n">
        <v>0.839999999999989</v>
      </c>
      <c r="BI38" s="31" t="n"/>
      <c r="BJ38" s="1409" t="n">
        <v>0.760000000000005</v>
      </c>
      <c r="BK38" s="31" t="n"/>
      <c r="BL38" s="1409" t="n">
        <v>0.859999999999999</v>
      </c>
      <c r="BM38" s="31" t="n"/>
      <c r="BN38" s="1409" t="n">
        <v>1.36999999999999</v>
      </c>
      <c r="BO38" s="31" t="n"/>
      <c r="BP38" s="1409" t="n">
        <v>0.5600000000000021</v>
      </c>
      <c r="BQ38" s="31" t="n"/>
      <c r="BR38" s="1409" t="n">
        <v>1.08999999999999</v>
      </c>
      <c r="BS38" s="31" t="n"/>
      <c r="BT38" s="1409">
        <f>AV38+AX38+AZ38+BB38+BD38+BF38+BH38+BJ38+BL38+BN38+BP38+BR38</f>
        <v/>
      </c>
      <c r="BU38" s="31" t="n"/>
      <c r="BV38" s="1354" t="n"/>
      <c r="BW38" s="1291" t="n"/>
      <c r="BX38" s="1291" t="n"/>
      <c r="BY38" s="1291" t="n"/>
      <c r="BZ38" s="1291" t="n"/>
      <c r="CA38" s="1291" t="n"/>
      <c r="CB38" s="1291" t="n"/>
      <c r="CC38" s="1417" t="n"/>
      <c r="CD38" s="1291" t="n"/>
      <c r="CE38" s="1417" t="n"/>
      <c r="CF38" s="1417" t="n"/>
      <c r="CG38" s="1417" t="n"/>
      <c r="CH38" s="1417" t="n"/>
      <c r="CI38" s="1289" t="n"/>
    </row>
    <row r="39" ht="27" customHeight="1" s="21">
      <c r="A39" s="1954" t="n"/>
      <c r="B39" s="1350" t="inlineStr">
        <is>
          <t>城际城乡网约车客运量(万人次)</t>
        </is>
      </c>
      <c r="C39" s="1409">
        <f>网约车!C29-网约车!C31</f>
        <v/>
      </c>
      <c r="D39" s="31">
        <f>C39/T39-1</f>
        <v/>
      </c>
      <c r="E39" s="1409">
        <f>网约车!E29-网约车!E31</f>
        <v/>
      </c>
      <c r="F39" s="31">
        <f>E39/V39-1</f>
        <v/>
      </c>
      <c r="G39" s="1409">
        <f>网约车!G29-网约车!G31</f>
        <v/>
      </c>
      <c r="H39" s="31">
        <f>G39/X39-1</f>
        <v/>
      </c>
      <c r="I39" s="1409">
        <f>网约车!I29-网约车!I31</f>
        <v/>
      </c>
      <c r="J39" s="31">
        <f>I39/Z39-1</f>
        <v/>
      </c>
      <c r="K39" s="2651">
        <f>网约车!K29-网约车!K31</f>
      </c>
      <c r="L39" s="31">
        <f>K39/AB39-1</f>
      </c>
      <c r="M39" s="2652">
        <f>网约车!M29-网约车!M31</f>
      </c>
      <c r="N39" s="31">
        <f>M39/AD39-1</f>
      </c>
      <c r="O39" s="2653">
        <f>网约车!O29-网约车!O31</f>
      </c>
      <c r="P39" s="31">
        <f>O39/AF39-1</f>
      </c>
      <c r="Q39" s="2016">
        <f>E39+C39+G39+I39+K39+M39+O39</f>
      </c>
      <c r="R39" s="102">
        <f>Q39/SUM(T39,V39,X39,Z39,AB39,AD39,AF39)-1</f>
      </c>
      <c r="S39" s="31" t="n"/>
      <c r="T39" s="1409">
        <f>网约车!T29-网约车!T31</f>
        <v/>
      </c>
      <c r="U39" s="31">
        <f>T39/AV39-1</f>
        <v/>
      </c>
      <c r="V39" s="1409">
        <f>网约车!V29-网约车!V31</f>
        <v/>
      </c>
      <c r="W39" s="31">
        <f>V39/AX39-1</f>
        <v/>
      </c>
      <c r="X39" s="1409">
        <f>网约车!X29-网约车!X31</f>
        <v/>
      </c>
      <c r="Y39" s="31">
        <f>X39/AZ39-1</f>
        <v/>
      </c>
      <c r="Z39" s="1409">
        <f>网约车!Z29-网约车!Z31</f>
        <v/>
      </c>
      <c r="AA39" s="31">
        <f>Z39/BB39-1</f>
        <v/>
      </c>
      <c r="AB39" s="1409">
        <f>网约车!AB29-网约车!AB31</f>
        <v/>
      </c>
      <c r="AC39" s="31">
        <f>AB39/BD39-1</f>
        <v/>
      </c>
      <c r="AD39" s="1409">
        <f>网约车!AD29-网约车!AD31</f>
        <v/>
      </c>
      <c r="AE39" s="31">
        <f>AD39/BF39-1</f>
        <v/>
      </c>
      <c r="AF39" s="1409">
        <f>网约车!AF29-网约车!AF31</f>
        <v/>
      </c>
      <c r="AG39" s="31">
        <f>AF39/BH39-1</f>
        <v/>
      </c>
      <c r="AH39" s="1409">
        <f>网约车!AH29-网约车!AH31</f>
        <v/>
      </c>
      <c r="AI39" s="31">
        <f>AH39/BJ39-1</f>
        <v/>
      </c>
      <c r="AJ39" s="1409">
        <f>网约车!AJ29-网约车!AJ31</f>
        <v/>
      </c>
      <c r="AK39" s="31">
        <f>AJ39/BL39-1</f>
        <v/>
      </c>
      <c r="AL39" s="1409">
        <f>网约车!AL29-网约车!AL31</f>
        <v/>
      </c>
      <c r="AM39" s="31">
        <f>AL39/BN39-1</f>
        <v/>
      </c>
      <c r="AN39" s="1409">
        <f>网约车!AN29-网约车!AN31</f>
        <v/>
      </c>
      <c r="AO39" s="31">
        <f>AN39/BP39-1</f>
        <v/>
      </c>
      <c r="AP39" s="1409">
        <f>网约车!AP29-网约车!AP31</f>
        <v/>
      </c>
      <c r="AQ39" s="31">
        <f>AP39/BR39-1</f>
        <v/>
      </c>
      <c r="AR39" s="1409">
        <f>V39+T39+X39+Z39+AB39+AD39+AF39+AH39+AJ39+AL39+AN39+AP39</f>
      </c>
      <c r="AS39" s="31">
        <f>AR39/SUM(AV39,AX39,AZ39,BB39,BD39,BF39,BH39,BJ39,BL39,BN39,BP39,BR39)-1</f>
        <v/>
      </c>
      <c r="AT39" s="32" t="n"/>
      <c r="AU39" s="1915">
        <f>AV39+AX39+AZ39+BB39+BD39+BF39+BH39+BJ39+BL39+BN39+BP39</f>
        <v/>
      </c>
      <c r="AV39" s="1409" t="n">
        <v>1.88011877265439</v>
      </c>
      <c r="AW39" s="31" t="n"/>
      <c r="AX39" s="1409" t="n">
        <v>1.07254197905804</v>
      </c>
      <c r="AY39" s="31" t="n"/>
      <c r="AZ39" s="1409" t="n">
        <v>1.79514311895708</v>
      </c>
      <c r="BA39" s="31" t="n"/>
      <c r="BB39" s="1409" t="n">
        <v>1.83529248021684</v>
      </c>
      <c r="BC39" s="31" t="n"/>
      <c r="BD39" s="1409" t="n">
        <v>2.10887670041698</v>
      </c>
      <c r="BE39" s="31" t="n"/>
      <c r="BF39" s="1409" t="n">
        <v>1.26768420248953</v>
      </c>
      <c r="BG39" s="31" t="n"/>
      <c r="BH39" s="1409" t="n">
        <v>1.25146874313464</v>
      </c>
      <c r="BI39" s="31" t="n"/>
      <c r="BJ39" s="1409" t="n">
        <v>0.741235870589207</v>
      </c>
      <c r="BK39" s="31" t="n"/>
      <c r="BL39" s="1409" t="n">
        <v>1.40450393733531</v>
      </c>
      <c r="BM39" s="31" t="n"/>
      <c r="BN39" s="1409" t="n">
        <v>1.60064496517388</v>
      </c>
      <c r="BO39" s="31" t="n"/>
      <c r="BP39" s="1409" t="n">
        <v>1.12062176861951</v>
      </c>
      <c r="BQ39" s="31" t="n"/>
      <c r="BR39" s="1409" t="n">
        <v>1.35530883862886</v>
      </c>
      <c r="BS39" s="31" t="n"/>
      <c r="BT39" s="1409">
        <f>AV39+AX39+AZ39+BB39+BD39+BF39+BH39+BJ39+BL39+BN39+BP39+BR39</f>
        <v/>
      </c>
      <c r="BU39" s="31" t="n"/>
      <c r="BV39" s="1354" t="n"/>
      <c r="BW39" s="1291" t="n"/>
      <c r="BX39" s="1291" t="n"/>
      <c r="BY39" s="1291" t="n"/>
      <c r="BZ39" s="1291" t="n"/>
      <c r="CA39" s="1291" t="n"/>
      <c r="CB39" s="1291" t="n"/>
      <c r="CC39" s="1291" t="n"/>
      <c r="CD39" s="1291" t="n"/>
      <c r="CE39" s="1291" t="n"/>
      <c r="CF39" s="1291" t="n"/>
      <c r="CG39" s="1291" t="n"/>
      <c r="CH39" s="1291" t="n"/>
      <c r="CI39" s="1289" t="n"/>
    </row>
    <row r="40" ht="27" customFormat="1" customHeight="1" s="24">
      <c r="A40" s="1358" t="inlineStr">
        <is>
          <t>荆门市</t>
        </is>
      </c>
      <c r="B40" s="1350" t="inlineStr">
        <is>
          <t>总客运量（万人次）</t>
        </is>
      </c>
      <c r="C40" s="1409">
        <f>C41+C42+C43+C44</f>
        <v/>
      </c>
      <c r="D40" s="31">
        <f>C40/T40-1</f>
        <v/>
      </c>
      <c r="E40" s="1409">
        <f>E41+E42+E43+E44</f>
        <v/>
      </c>
      <c r="F40" s="31">
        <f>E40/V40-1</f>
        <v/>
      </c>
      <c r="G40" s="1409">
        <f>G41+G42+G43+G44</f>
        <v/>
      </c>
      <c r="H40" s="31">
        <f>G40/X40-1</f>
        <v/>
      </c>
      <c r="I40" s="1409">
        <f>I41+I42+I43+I44</f>
        <v/>
      </c>
      <c r="J40" s="31">
        <f>I40/Z40-1</f>
        <v/>
      </c>
      <c r="K40" s="2654">
        <f>K41+K42+K43+K44</f>
      </c>
      <c r="L40" s="31">
        <f>K40/AB40-1</f>
      </c>
      <c r="M40" s="2655">
        <f>M41+M42+M43+M44</f>
      </c>
      <c r="N40" s="31">
        <f>M40/AD40-1</f>
      </c>
      <c r="O40" s="2656">
        <f>O41+O42+O43+O44</f>
      </c>
      <c r="P40" s="31">
        <f>O40/AF40-1</f>
      </c>
      <c r="Q40" s="2016">
        <f>E40+C40+G40+I40+K40+M40+O40</f>
      </c>
      <c r="R40" s="102">
        <f>Q40/SUM(T40,V40,X40,Z40,AB40,AD40,AF40)-1</f>
      </c>
      <c r="S40" s="31" t="n"/>
      <c r="T40" s="1409">
        <f>T41+T42+T43+T44</f>
        <v/>
      </c>
      <c r="U40" s="31">
        <f>T40/AV40-1</f>
        <v/>
      </c>
      <c r="V40" s="1409">
        <f>V41+V42+V43+V44</f>
        <v/>
      </c>
      <c r="W40" s="31">
        <f>V40/AX40-1</f>
        <v/>
      </c>
      <c r="X40" s="1409">
        <f>X41+X42+X43+X44</f>
        <v/>
      </c>
      <c r="Y40" s="31">
        <f>X40/AZ40-1</f>
        <v/>
      </c>
      <c r="Z40" s="1409">
        <f>Z41+Z42+Z43+Z44</f>
        <v/>
      </c>
      <c r="AA40" s="31">
        <f>Z40/BB40-1</f>
        <v/>
      </c>
      <c r="AB40" s="1409">
        <f>AB41+AB42+AB43+AB44</f>
        <v/>
      </c>
      <c r="AC40" s="31">
        <f>AB40/BD40-1</f>
        <v/>
      </c>
      <c r="AD40" s="1409">
        <f>AD41+AD42+AD43+AD44</f>
        <v/>
      </c>
      <c r="AE40" s="31">
        <f>AD40/BF40-1</f>
        <v/>
      </c>
      <c r="AF40" s="1409">
        <f>AF41+AF42+AF43+AF44</f>
        <v/>
      </c>
      <c r="AG40" s="31">
        <f>AF40/BH40-1</f>
        <v/>
      </c>
      <c r="AH40" s="1409">
        <f>AH41+AH42+AH43+AH44</f>
        <v/>
      </c>
      <c r="AI40" s="31">
        <f>AH40/BJ40-1</f>
        <v/>
      </c>
      <c r="AJ40" s="1409">
        <f>AJ41+AJ42+AJ43+AJ44</f>
        <v/>
      </c>
      <c r="AK40" s="31">
        <f>AJ40/BL40-1</f>
        <v/>
      </c>
      <c r="AL40" s="1409">
        <f>AL41+AL42+AL43+AL44</f>
        <v/>
      </c>
      <c r="AM40" s="31">
        <f>AL40/BN40-1</f>
        <v/>
      </c>
      <c r="AN40" s="1409">
        <f>AN41+AN42+AN43+AN44</f>
        <v/>
      </c>
      <c r="AO40" s="31">
        <f>AN40/BP40-1</f>
        <v/>
      </c>
      <c r="AP40" s="1409">
        <f>AP41+AP42+AP43+AP44</f>
        <v/>
      </c>
      <c r="AQ40" s="31">
        <f>AP40/BR40-1</f>
        <v/>
      </c>
      <c r="AR40" s="1409">
        <f>V40+T40+X40+Z40+AB40+AD40+AF40+AH40+AJ40+AL40+AN40+AP40</f>
      </c>
      <c r="AS40" s="31">
        <f>AR40/SUM(AV40,AX40,AZ40,BB40,BD40,BF40,BH40,BJ40,BL40,BN40,BP40,BR40)-1</f>
        <v/>
      </c>
      <c r="AT40" s="32" t="n"/>
      <c r="AU40" s="1915">
        <f>AV40+AX40+AZ40+BB40+BD40+BF40+BH40+BJ40+BL40+BN40+BP40</f>
        <v/>
      </c>
      <c r="AV40" s="1915">
        <f>AV41+AV42+AV43+AV44</f>
        <v/>
      </c>
      <c r="AW40" s="32" t="n"/>
      <c r="AX40" s="1915">
        <f>AX41+AX42+AX43+AX44</f>
        <v/>
      </c>
      <c r="AY40" s="32" t="n"/>
      <c r="AZ40" s="1915">
        <f>AZ41+AZ42+AZ43+AZ44</f>
        <v/>
      </c>
      <c r="BA40" s="32" t="n"/>
      <c r="BB40" s="1915">
        <f>BB41+BB42+BB43+BB44</f>
        <v/>
      </c>
      <c r="BC40" s="32" t="n"/>
      <c r="BD40" s="1915">
        <f>BD41+BD42+BD43+BD44</f>
        <v/>
      </c>
      <c r="BE40" s="32" t="n"/>
      <c r="BF40" s="1915">
        <f>BF41+BF42+BF43+BF44</f>
        <v/>
      </c>
      <c r="BG40" s="32" t="n"/>
      <c r="BH40" s="1915">
        <f>BH41+BH42+BH43+BH44</f>
        <v/>
      </c>
      <c r="BI40" s="32" t="n"/>
      <c r="BJ40" s="1915">
        <f>BJ41+BJ42+BJ43+BJ44</f>
        <v/>
      </c>
      <c r="BK40" s="32" t="n"/>
      <c r="BL40" s="1915">
        <f>BL41+BL42+BL43+BL44</f>
        <v/>
      </c>
      <c r="BM40" s="32" t="n"/>
      <c r="BN40" s="1915">
        <f>BN41+BN42+BN43+BN44</f>
        <v/>
      </c>
      <c r="BO40" s="32" t="n"/>
      <c r="BP40" s="1915">
        <f>BP41+BP42+BP43+BP44</f>
        <v/>
      </c>
      <c r="BQ40" s="32" t="n"/>
      <c r="BR40" s="1915">
        <f>BR41+BR42+BR43+BR44</f>
        <v/>
      </c>
      <c r="BS40" s="32" t="n"/>
      <c r="BT40" s="1915">
        <f>AV40+AX40+AZ40+BB40+BD40+BF40+BH40+BJ40+BL40+BN40+BP40+BR40</f>
        <v/>
      </c>
      <c r="BU40" s="32" t="n"/>
      <c r="BV40" s="1353" t="n"/>
      <c r="BW40" s="1352" t="n"/>
      <c r="BX40" s="1352" t="n"/>
      <c r="BY40" s="1352" t="n"/>
      <c r="BZ40" s="1352" t="n"/>
      <c r="CA40" s="1352" t="n"/>
      <c r="CB40" s="1352" t="n"/>
      <c r="CC40" s="1352" t="n"/>
      <c r="CD40" s="1352" t="n"/>
      <c r="CE40" s="1352" t="n"/>
      <c r="CF40" s="1352" t="n"/>
      <c r="CG40" s="1352" t="n"/>
      <c r="CH40" s="1352" t="n"/>
      <c r="CI40" s="1352" t="n"/>
    </row>
    <row r="41" ht="27" customHeight="1" s="21">
      <c r="A41" s="1977" t="n"/>
      <c r="B41" s="1350" t="inlineStr">
        <is>
          <t>公路班线客运量（万人次）</t>
        </is>
      </c>
      <c r="C41" s="1409">
        <f>班线包车!C28</f>
        <v/>
      </c>
      <c r="D41" s="31">
        <f>C41/T41-1</f>
        <v/>
      </c>
      <c r="E41" s="1409">
        <f>班线包车!E28</f>
        <v/>
      </c>
      <c r="F41" s="31">
        <f>E41/V41-1</f>
        <v/>
      </c>
      <c r="G41" s="1409">
        <f>班线包车!G28</f>
        <v/>
      </c>
      <c r="H41" s="31">
        <f>G41/X41-1</f>
        <v/>
      </c>
      <c r="I41" s="1409">
        <f>班线包车!I28</f>
        <v/>
      </c>
      <c r="J41" s="31">
        <f>I41/Z41-1</f>
        <v/>
      </c>
      <c r="K41" s="1409">
        <f>班线包车!K28</f>
      </c>
      <c r="L41" s="31">
        <f>K41/AB41-1</f>
      </c>
      <c r="M41" s="1409">
        <f>班线包车!M28</f>
      </c>
      <c r="N41" s="31">
        <f>M41/AD41-1</f>
      </c>
      <c r="O41" s="1409">
        <f>班线包车!O28</f>
      </c>
      <c r="P41" s="31">
        <f>O41/AF41-1</f>
      </c>
      <c r="Q41" s="2016">
        <f>E41+C41+G41+I41+K41+M41+O41</f>
      </c>
      <c r="R41" s="102">
        <f>Q41/SUM(T41,V41,X41,Z41,AB41,AD41,AF41)-1</f>
      </c>
      <c r="S41" s="31" t="n"/>
      <c r="T41" s="1409">
        <f>班线包车!T28</f>
        <v/>
      </c>
      <c r="U41" s="31">
        <f>T41/AV41-1</f>
        <v/>
      </c>
      <c r="V41" s="1409">
        <f>班线包车!V28</f>
        <v/>
      </c>
      <c r="W41" s="31">
        <f>V41/AX41-1</f>
        <v/>
      </c>
      <c r="X41" s="1409">
        <f>班线包车!X28</f>
        <v/>
      </c>
      <c r="Y41" s="31">
        <f>X41/AZ41-1</f>
        <v/>
      </c>
      <c r="Z41" s="1409">
        <f>班线包车!Z28</f>
        <v/>
      </c>
      <c r="AA41" s="31">
        <f>Z41/BB41-1</f>
        <v/>
      </c>
      <c r="AB41" s="1409">
        <f>班线包车!AB28</f>
        <v/>
      </c>
      <c r="AC41" s="31">
        <f>AB41/BD41-1</f>
        <v/>
      </c>
      <c r="AD41" s="1409">
        <f>班线包车!AD28</f>
        <v/>
      </c>
      <c r="AE41" s="31">
        <f>AD41/BF41-1</f>
        <v/>
      </c>
      <c r="AF41" s="1409">
        <f>班线包车!AF28</f>
        <v/>
      </c>
      <c r="AG41" s="31">
        <f>AF41/BH41-1</f>
        <v/>
      </c>
      <c r="AH41" s="1409">
        <f>班线包车!AH28</f>
        <v/>
      </c>
      <c r="AI41" s="31">
        <f>AH41/BJ41-1</f>
        <v/>
      </c>
      <c r="AJ41" s="1409">
        <f>班线包车!AJ28</f>
        <v/>
      </c>
      <c r="AK41" s="31">
        <f>AJ41/BL41-1</f>
        <v/>
      </c>
      <c r="AL41" s="1409">
        <f>班线包车!AL28</f>
        <v/>
      </c>
      <c r="AM41" s="31">
        <f>AL41/BN41-1</f>
        <v/>
      </c>
      <c r="AN41" s="1409">
        <f>班线包车!AN28</f>
        <v/>
      </c>
      <c r="AO41" s="31">
        <f>AN41/BP41-1</f>
        <v/>
      </c>
      <c r="AP41" s="1409">
        <f>班线包车!AP28</f>
        <v/>
      </c>
      <c r="AQ41" s="31">
        <f>AP41/BR41-1</f>
        <v/>
      </c>
      <c r="AR41" s="1409">
        <f>V41+T41+X41+Z41+AB41+AD41+AF41+AH41+AJ41+AL41+AN41+AP41</f>
      </c>
      <c r="AS41" s="31">
        <f>AR41/SUM(AV41,AX41,AZ41,BB41,BD41,BF41,BH41,BJ41,BL41,BN41,BP41,BR41)-1</f>
        <v/>
      </c>
      <c r="AT41" s="32" t="n"/>
      <c r="AU41" s="1915">
        <f>AV41+AX41+AZ41+BB41+BD41+BF41+BH41+BJ41+BL41+BN41+BP41</f>
        <v/>
      </c>
      <c r="AV41" s="1409" t="n">
        <v>67.4864</v>
      </c>
      <c r="AW41" s="31" t="n"/>
      <c r="AX41" s="1409" t="n">
        <v>62.8993</v>
      </c>
      <c r="AY41" s="31" t="n"/>
      <c r="AZ41" s="1409" t="n">
        <v>62.1523</v>
      </c>
      <c r="BA41" s="31" t="n"/>
      <c r="BB41" s="1409" t="n">
        <v>63.1304</v>
      </c>
      <c r="BC41" s="31" t="n"/>
      <c r="BD41" s="1409" t="n">
        <v>64.1069</v>
      </c>
      <c r="BE41" s="31" t="n"/>
      <c r="BF41" s="1409" t="n">
        <v>61.7424</v>
      </c>
      <c r="BG41" s="31" t="n"/>
      <c r="BH41" s="1409" t="n">
        <v>62.9213</v>
      </c>
      <c r="BI41" s="31" t="n"/>
      <c r="BJ41" s="1409" t="n">
        <v>62.6736</v>
      </c>
      <c r="BK41" s="31" t="n"/>
      <c r="BL41" s="1409" t="n">
        <v>61.647</v>
      </c>
      <c r="BM41" s="31" t="n"/>
      <c r="BN41" s="1409" t="n">
        <v>66.92010000000001</v>
      </c>
      <c r="BO41" s="31" t="n"/>
      <c r="BP41" s="1409" t="n">
        <v>61.007</v>
      </c>
      <c r="BQ41" s="31" t="n"/>
      <c r="BR41" s="1409" t="n">
        <v>56.6278</v>
      </c>
      <c r="BS41" s="31" t="n"/>
      <c r="BT41" s="1409">
        <f>AV41+AX41+AZ41+BB41+BD41+BF41+BH41+BJ41+BL41+BN41+BP41+BR41</f>
        <v/>
      </c>
      <c r="BU41" s="31" t="n"/>
      <c r="BV41" s="1354" t="n"/>
      <c r="BW41" s="1355" t="n"/>
      <c r="BX41" s="1355" t="n"/>
      <c r="BY41" s="1355" t="n"/>
      <c r="BZ41" s="1355" t="n"/>
      <c r="CA41" s="1355" t="n"/>
      <c r="CB41" s="1355" t="n"/>
      <c r="CC41" s="1355" t="n"/>
      <c r="CD41" s="1355" t="n"/>
      <c r="CE41" s="1355" t="n"/>
      <c r="CF41" s="1355" t="n"/>
      <c r="CG41" s="1355" t="n"/>
      <c r="CH41" s="1355" t="n"/>
      <c r="CI41" s="1289" t="n"/>
    </row>
    <row r="42" ht="27" customHeight="1" s="21">
      <c r="A42" s="1977" t="n"/>
      <c r="B42" s="1350" t="inlineStr">
        <is>
          <t>城际城乡公交客运量（万人次）</t>
        </is>
      </c>
      <c r="C42" s="1409">
        <f>公交!C33-公交!C35</f>
        <v/>
      </c>
      <c r="D42" s="31">
        <f>C42/T42-1</f>
        <v/>
      </c>
      <c r="E42" s="1409">
        <f>公交!E33-公交!E35</f>
        <v/>
      </c>
      <c r="F42" s="31">
        <f>E42/V42-1</f>
        <v/>
      </c>
      <c r="G42" s="1409">
        <f>公交!G33-公交!G35</f>
        <v/>
      </c>
      <c r="H42" s="31">
        <f>G42/X42-1</f>
        <v/>
      </c>
      <c r="I42" s="1409">
        <f>公交!I33-公交!I35</f>
        <v/>
      </c>
      <c r="J42" s="31">
        <f>I42/Z42-1</f>
        <v/>
      </c>
      <c r="K42" s="1409">
        <f>公交!K33-公交!K35</f>
      </c>
      <c r="L42" s="31">
        <f>K42/AB42-1</f>
      </c>
      <c r="M42" s="1409">
        <f>公交!M33-公交!M35</f>
      </c>
      <c r="N42" s="31">
        <f>M42/AD42-1</f>
      </c>
      <c r="O42" s="1409">
        <f>公交!O33-公交!O35</f>
      </c>
      <c r="P42" s="31">
        <f>O42/AF42-1</f>
      </c>
      <c r="Q42" s="2016">
        <f>E42+C42+G42+I42+K42+M42+O42</f>
      </c>
      <c r="R42" s="102">
        <f>Q42/SUM(T42,V42,X42,Z42,AB42,AD42,AF42)-1</f>
      </c>
      <c r="S42" s="31" t="n"/>
      <c r="T42" s="1409">
        <f>公交!T33-公交!T35</f>
        <v/>
      </c>
      <c r="U42" s="31">
        <f>T42/AV42-1</f>
        <v/>
      </c>
      <c r="V42" s="1409">
        <f>公交!V33-公交!V35</f>
        <v/>
      </c>
      <c r="W42" s="31">
        <f>V42/AX42-1</f>
        <v/>
      </c>
      <c r="X42" s="1409">
        <f>公交!X33-公交!X35</f>
        <v/>
      </c>
      <c r="Y42" s="31">
        <f>X42/AZ42-1</f>
        <v/>
      </c>
      <c r="Z42" s="1409">
        <f>公交!Z33-公交!Z35</f>
        <v/>
      </c>
      <c r="AA42" s="31">
        <f>Z42/BB42-1</f>
        <v/>
      </c>
      <c r="AB42" s="1409">
        <f>公交!AB33-公交!AB35</f>
        <v/>
      </c>
      <c r="AC42" s="31">
        <f>AB42/BD42-1</f>
        <v/>
      </c>
      <c r="AD42" s="1409">
        <f>公交!AD33-公交!AD35</f>
        <v/>
      </c>
      <c r="AE42" s="31">
        <f>AD42/BF42-1</f>
        <v/>
      </c>
      <c r="AF42" s="1409">
        <f>公交!AF33-公交!AF35</f>
        <v/>
      </c>
      <c r="AG42" s="31">
        <f>AF42/BH42-1</f>
        <v/>
      </c>
      <c r="AH42" s="1409">
        <f>公交!AH33-公交!AH35</f>
        <v/>
      </c>
      <c r="AI42" s="31">
        <f>AH42/BJ42-1</f>
        <v/>
      </c>
      <c r="AJ42" s="1409">
        <f>公交!AJ33-公交!AJ35</f>
        <v/>
      </c>
      <c r="AK42" s="31">
        <f>AJ42/BL42-1</f>
        <v/>
      </c>
      <c r="AL42" s="1409">
        <f>公交!AL33-公交!AL35</f>
        <v/>
      </c>
      <c r="AM42" s="31">
        <f>AL42/BN42-1</f>
        <v/>
      </c>
      <c r="AN42" s="1409">
        <f>公交!AN33-公交!AN35</f>
        <v/>
      </c>
      <c r="AO42" s="31">
        <f>AN42/BP42-1</f>
        <v/>
      </c>
      <c r="AP42" s="1409">
        <f>公交!AP33-公交!AP35</f>
        <v/>
      </c>
      <c r="AQ42" s="31">
        <f>AP42/BR42-1</f>
        <v/>
      </c>
      <c r="AR42" s="1409">
        <f>V42+T42+X42+Z42+AB42+AD42+AF42+AH42+AJ42+AL42+AN42+AP42</f>
      </c>
      <c r="AS42" s="31">
        <f>AR42/SUM(AV42,AX42,AZ42,BB42,BD42,BF42,BH42,BJ42,BL42,BN42,BP42,BR42)-1</f>
        <v/>
      </c>
      <c r="AT42" s="32" t="n"/>
      <c r="AU42" s="1915">
        <f>AV42+AX42+AZ42+BB42+BD42+BF42+BH42+BJ42+BL42+BN42+BP42</f>
        <v/>
      </c>
      <c r="AV42" s="1409" t="n">
        <v>0.269999999999982</v>
      </c>
      <c r="AW42" s="31" t="n"/>
      <c r="AX42" s="1409" t="n">
        <v>0.100000000000023</v>
      </c>
      <c r="AY42" s="31" t="n"/>
      <c r="AZ42" s="1409" t="n">
        <v>0.17999999999995</v>
      </c>
      <c r="BA42" s="31" t="n"/>
      <c r="BB42" s="1409" t="n">
        <v>0.259999999999991</v>
      </c>
      <c r="BC42" s="31" t="n"/>
      <c r="BD42" s="1409" t="n">
        <v>0.330000000000041</v>
      </c>
      <c r="BE42" s="31" t="n"/>
      <c r="BF42" s="1409" t="n">
        <v>0.309999999999945</v>
      </c>
      <c r="BG42" s="31" t="n"/>
      <c r="BH42" s="1409" t="n">
        <v>0.220000000000027</v>
      </c>
      <c r="BI42" s="31" t="n"/>
      <c r="BJ42" s="1409" t="n">
        <v>0.270000000000095</v>
      </c>
      <c r="BK42" s="31" t="n"/>
      <c r="BL42" s="1409" t="n">
        <v>0.25</v>
      </c>
      <c r="BM42" s="31" t="n"/>
      <c r="BN42" s="1409" t="n">
        <v>0.269999999999982</v>
      </c>
      <c r="BO42" s="31" t="n"/>
      <c r="BP42" s="1409" t="n">
        <v>0.269999999999982</v>
      </c>
      <c r="BQ42" s="31" t="n"/>
      <c r="BR42" s="1409" t="n">
        <v>0.289999999999964</v>
      </c>
      <c r="BS42" s="31" t="n"/>
      <c r="BT42" s="1409">
        <f>AV42+AX42+AZ42+BB42+BD42+BF42+BH42+BJ42+BL42+BN42+BP42+BR42</f>
        <v/>
      </c>
      <c r="BU42" s="31" t="n"/>
      <c r="BV42" s="1354" t="n"/>
      <c r="BW42" s="1355" t="n"/>
      <c r="BX42" s="1355" t="n"/>
      <c r="BY42" s="1355" t="n"/>
      <c r="BZ42" s="1355" t="n"/>
      <c r="CA42" s="1355" t="n"/>
      <c r="CB42" s="1355" t="n"/>
      <c r="CC42" s="1355" t="n"/>
      <c r="CD42" s="1355" t="n"/>
      <c r="CE42" s="1355" t="n"/>
      <c r="CF42" s="1355" t="n"/>
      <c r="CG42" s="1355" t="n"/>
      <c r="CH42" s="1355" t="n"/>
      <c r="CI42" s="1289" t="n"/>
    </row>
    <row r="43" ht="27" customHeight="1" s="21">
      <c r="A43" s="1977" t="n"/>
      <c r="B43" s="1350" t="inlineStr">
        <is>
          <t>城际城乡巡游出租客运量（万人次）</t>
        </is>
      </c>
      <c r="C43" s="1409">
        <f>出租!C33-出租!C35</f>
        <v/>
      </c>
      <c r="D43" s="31">
        <f>C43/T43-1</f>
        <v/>
      </c>
      <c r="E43" s="1409">
        <f>出租!E33-出租!E35</f>
        <v/>
      </c>
      <c r="F43" s="31">
        <f>E43/V43-1</f>
        <v/>
      </c>
      <c r="G43" s="1409">
        <f>出租!G33-出租!G35</f>
        <v/>
      </c>
      <c r="H43" s="31">
        <f>G43/X43-1</f>
        <v/>
      </c>
      <c r="I43" s="1409">
        <f>出租!I33-出租!I35</f>
        <v/>
      </c>
      <c r="J43" s="31">
        <f>I43/Z43-1</f>
        <v/>
      </c>
      <c r="K43" s="1409">
        <f>出租!K33-出租!K35</f>
      </c>
      <c r="L43" s="31">
        <f>K43/AB43-1</f>
      </c>
      <c r="M43" s="1409">
        <f>出租!M33-出租!M35</f>
      </c>
      <c r="N43" s="31">
        <f>M43/AD43-1</f>
      </c>
      <c r="O43" s="1409">
        <f>出租!O33-出租!O35</f>
      </c>
      <c r="P43" s="31">
        <f>O43/AF43-1</f>
      </c>
      <c r="Q43" s="2016">
        <f>E43+C43+G43+I43+K43+M43+O43</f>
      </c>
      <c r="R43" s="102">
        <f>Q43/SUM(T43,V43,X43,Z43,AB43,AD43,AF43)-1</f>
      </c>
      <c r="S43" s="31" t="n"/>
      <c r="T43" s="1409">
        <f>出租!T33-出租!T35</f>
        <v/>
      </c>
      <c r="U43" s="31">
        <f>T43/AV43-1</f>
        <v/>
      </c>
      <c r="V43" s="1409">
        <f>出租!V33-出租!V35</f>
        <v/>
      </c>
      <c r="W43" s="31">
        <f>V43/AX43-1</f>
        <v/>
      </c>
      <c r="X43" s="1409">
        <f>出租!X33-出租!X35</f>
        <v/>
      </c>
      <c r="Y43" s="31">
        <f>X43/AZ43-1</f>
        <v/>
      </c>
      <c r="Z43" s="1409">
        <f>出租!Z33-出租!Z35</f>
        <v/>
      </c>
      <c r="AA43" s="31">
        <f>Z43/BB43-1</f>
        <v/>
      </c>
      <c r="AB43" s="1409">
        <f>出租!AB33-出租!AB35</f>
        <v/>
      </c>
      <c r="AC43" s="31">
        <f>AB43/BD43-1</f>
        <v/>
      </c>
      <c r="AD43" s="1409">
        <f>出租!AD33-出租!AD35</f>
        <v/>
      </c>
      <c r="AE43" s="31">
        <f>AD43/BF43-1</f>
        <v/>
      </c>
      <c r="AF43" s="1409">
        <f>出租!AF33-出租!AF35</f>
        <v/>
      </c>
      <c r="AG43" s="31">
        <f>AF43/BH43-1</f>
        <v/>
      </c>
      <c r="AH43" s="1409">
        <f>出租!AH33-出租!AH35</f>
        <v/>
      </c>
      <c r="AI43" s="31">
        <f>AH43/BJ43-1</f>
        <v/>
      </c>
      <c r="AJ43" s="1409">
        <f>出租!AJ33-出租!AJ35</f>
        <v/>
      </c>
      <c r="AK43" s="31">
        <f>AJ43/BL43-1</f>
        <v/>
      </c>
      <c r="AL43" s="1409">
        <f>出租!AL33-出租!AL35</f>
        <v/>
      </c>
      <c r="AM43" s="31">
        <f>AL43/BN43-1</f>
        <v/>
      </c>
      <c r="AN43" s="1409">
        <f>出租!AN33-出租!AN35</f>
        <v/>
      </c>
      <c r="AO43" s="31">
        <f>AN43/BP43-1</f>
        <v/>
      </c>
      <c r="AP43" s="1409">
        <f>出租!AP33-出租!AP35</f>
        <v/>
      </c>
      <c r="AQ43" s="31">
        <f>AP43/BR43-1</f>
        <v/>
      </c>
      <c r="AR43" s="1409">
        <f>V43+T43+X43+Z43+AB43+AD43+AF43+AH43+AJ43+AL43+AN43+AP43</f>
      </c>
      <c r="AS43" s="31">
        <f>AR43/SUM(AV43,AX43,AZ43,BB43,BD43,BF43,BH43,BJ43,BL43,BN43,BP43,BR43)-1</f>
        <v/>
      </c>
      <c r="AT43" s="32" t="n"/>
      <c r="AU43" s="1915">
        <f>AV43+AX43+AZ43+BB43+BD43+BF43+BH43+BJ43+BL43+BN43+BP43</f>
        <v/>
      </c>
      <c r="AV43" s="1409" t="n">
        <v>24.17</v>
      </c>
      <c r="AW43" s="31" t="n"/>
      <c r="AX43" s="1409" t="n">
        <v>24.47</v>
      </c>
      <c r="AY43" s="31" t="n"/>
      <c r="AZ43" s="1409" t="n">
        <v>28.92</v>
      </c>
      <c r="BA43" s="31" t="n"/>
      <c r="BB43" s="1409" t="n">
        <v>20.75</v>
      </c>
      <c r="BC43" s="31" t="n"/>
      <c r="BD43" s="1409" t="n">
        <v>21.84</v>
      </c>
      <c r="BE43" s="31" t="n"/>
      <c r="BF43" s="1409" t="n">
        <v>26.81</v>
      </c>
      <c r="BG43" s="31" t="n"/>
      <c r="BH43" s="1409" t="n">
        <v>28.77</v>
      </c>
      <c r="BI43" s="31" t="n"/>
      <c r="BJ43" s="1409" t="n">
        <v>25.43</v>
      </c>
      <c r="BK43" s="31" t="n"/>
      <c r="BL43" s="1409" t="n">
        <v>26.07</v>
      </c>
      <c r="BM43" s="31" t="n"/>
      <c r="BN43" s="1409" t="n">
        <v>28.3</v>
      </c>
      <c r="BO43" s="31" t="n"/>
      <c r="BP43" s="1409" t="n">
        <v>25.43</v>
      </c>
      <c r="BQ43" s="31" t="n"/>
      <c r="BR43" s="1409" t="n">
        <v>28.82</v>
      </c>
      <c r="BS43" s="31" t="n"/>
      <c r="BT43" s="1409">
        <f>AV43+AX43+AZ43+BB43+BD43+BF43+BH43+BJ43+BL43+BN43+BP43+BR43</f>
        <v/>
      </c>
      <c r="BU43" s="31" t="n"/>
      <c r="BV43" s="1354" t="n"/>
      <c r="BW43" s="1291" t="n"/>
      <c r="BX43" s="1291" t="n"/>
      <c r="BY43" s="1291" t="n"/>
      <c r="BZ43" s="1291" t="n"/>
      <c r="CA43" s="1291" t="n"/>
      <c r="CB43" s="1291" t="n"/>
      <c r="CC43" s="1417" t="n"/>
      <c r="CD43" s="1291" t="n"/>
      <c r="CE43" s="1417" t="n"/>
      <c r="CF43" s="1417" t="n"/>
      <c r="CG43" s="1417" t="n"/>
      <c r="CH43" s="1417" t="n"/>
      <c r="CI43" s="1289" t="n"/>
    </row>
    <row r="44" ht="27" customHeight="1" s="21">
      <c r="A44" s="1954" t="n"/>
      <c r="B44" s="1350" t="inlineStr">
        <is>
          <t>城际城乡网约车客运量(万人次)</t>
        </is>
      </c>
      <c r="C44" s="1409">
        <f>网约车!C33-网约车!C35</f>
        <v/>
      </c>
      <c r="D44" s="31">
        <f>C44/T44-1</f>
        <v/>
      </c>
      <c r="E44" s="1409">
        <f>网约车!E33-网约车!E35</f>
        <v/>
      </c>
      <c r="F44" s="31">
        <f>E44/V44-1</f>
        <v/>
      </c>
      <c r="G44" s="1409">
        <f>网约车!G33-网约车!G35</f>
        <v/>
      </c>
      <c r="H44" s="31">
        <f>G44/X44-1</f>
        <v/>
      </c>
      <c r="I44" s="1409">
        <f>网约车!I33-网约车!I35</f>
        <v/>
      </c>
      <c r="J44" s="31">
        <f>I44/Z44-1</f>
        <v/>
      </c>
      <c r="K44" s="2657">
        <f>网约车!K33-网约车!K35</f>
      </c>
      <c r="L44" s="31">
        <f>K44/AB44-1</f>
      </c>
      <c r="M44" s="2658">
        <f>网约车!M33-网约车!M35</f>
      </c>
      <c r="N44" s="31">
        <f>M44/AD44-1</f>
      </c>
      <c r="O44" s="2659">
        <f>网约车!O33-网约车!O35</f>
      </c>
      <c r="P44" s="31">
        <f>O44/AF44-1</f>
      </c>
      <c r="Q44" s="2016">
        <f>E44+C44+G44+I44+K44+M44+O44</f>
      </c>
      <c r="R44" s="102">
        <f>Q44/SUM(T44,V44,X44,Z44,AB44,AD44,AF44)-1</f>
      </c>
      <c r="S44" s="31" t="n"/>
      <c r="T44" s="1409">
        <f>网约车!T33-网约车!T35</f>
        <v/>
      </c>
      <c r="U44" s="31">
        <f>T44/AV44-1</f>
        <v/>
      </c>
      <c r="V44" s="1409">
        <f>网约车!V33-网约车!V35</f>
        <v/>
      </c>
      <c r="W44" s="31">
        <f>V44/AX44-1</f>
        <v/>
      </c>
      <c r="X44" s="1409">
        <f>网约车!X33-网约车!X35</f>
        <v/>
      </c>
      <c r="Y44" s="31">
        <f>X44/AZ44-1</f>
        <v/>
      </c>
      <c r="Z44" s="1409">
        <f>网约车!Z33-网约车!Z35</f>
        <v/>
      </c>
      <c r="AA44" s="31">
        <f>Z44/BB44-1</f>
        <v/>
      </c>
      <c r="AB44" s="1409">
        <f>网约车!AB33-网约车!AB35</f>
        <v/>
      </c>
      <c r="AC44" s="31">
        <f>AB44/BD44-1</f>
        <v/>
      </c>
      <c r="AD44" s="1409">
        <f>网约车!AD33-网约车!AD35</f>
        <v/>
      </c>
      <c r="AE44" s="31">
        <f>AD44/BF44-1</f>
        <v/>
      </c>
      <c r="AF44" s="1409">
        <f>网约车!AF33-网约车!AF35</f>
        <v/>
      </c>
      <c r="AG44" s="31">
        <f>AF44/BH44-1</f>
        <v/>
      </c>
      <c r="AH44" s="1409">
        <f>网约车!AH33-网约车!AH35</f>
        <v/>
      </c>
      <c r="AI44" s="31">
        <f>AH44/BJ44-1</f>
        <v/>
      </c>
      <c r="AJ44" s="1409">
        <f>网约车!AJ33-网约车!AJ35</f>
        <v/>
      </c>
      <c r="AK44" s="31">
        <f>AJ44/BL44-1</f>
        <v/>
      </c>
      <c r="AL44" s="1409">
        <f>网约车!AL33-网约车!AL35</f>
        <v/>
      </c>
      <c r="AM44" s="31">
        <f>AL44/BN44-1</f>
        <v/>
      </c>
      <c r="AN44" s="1409">
        <f>网约车!AN33-网约车!AN35</f>
        <v/>
      </c>
      <c r="AO44" s="31">
        <f>AN44/BP44-1</f>
        <v/>
      </c>
      <c r="AP44" s="1409">
        <f>网约车!AP33-网约车!AP35</f>
        <v/>
      </c>
      <c r="AQ44" s="31">
        <f>AP44/BR44-1</f>
        <v/>
      </c>
      <c r="AR44" s="1409">
        <f>V44+T44+X44+Z44+AB44+AD44+AF44+AH44+AJ44+AL44+AN44+AP44</f>
      </c>
      <c r="AS44" s="31">
        <f>AR44/SUM(AV44,AX44,AZ44,BB44,BD44,BF44,BH44,BJ44,BL44,BN44,BP44,BR44)-1</f>
        <v/>
      </c>
      <c r="AT44" s="32" t="n"/>
      <c r="AU44" s="1915">
        <f>AV44+AX44+AZ44+BB44+BD44+BF44+BH44+BJ44+BL44+BN44+BP44</f>
        <v/>
      </c>
      <c r="AV44" s="1409" t="n">
        <v>7.2565865584266</v>
      </c>
      <c r="AW44" s="31" t="n"/>
      <c r="AX44" s="1409" t="n">
        <v>3.84245655668139</v>
      </c>
      <c r="AY44" s="31" t="n"/>
      <c r="AZ44" s="1409" t="n">
        <v>6.81061288272804</v>
      </c>
      <c r="BA44" s="31" t="n"/>
      <c r="BB44" s="1409" t="n">
        <v>6.71574711665237</v>
      </c>
      <c r="BC44" s="31" t="n"/>
      <c r="BD44" s="1409" t="n">
        <v>6.74200428762853</v>
      </c>
      <c r="BE44" s="31" t="n"/>
      <c r="BF44" s="1409" t="n">
        <v>6.32380259731437</v>
      </c>
      <c r="BG44" s="31" t="n"/>
      <c r="BH44" s="1409" t="n">
        <v>8.03834023311666</v>
      </c>
      <c r="BI44" s="31" t="n"/>
      <c r="BJ44" s="1409" t="n">
        <v>7.2967008083572</v>
      </c>
      <c r="BK44" s="31" t="n"/>
      <c r="BL44" s="1409" t="n">
        <v>7.91093898153316</v>
      </c>
      <c r="BM44" s="31" t="n"/>
      <c r="BN44" s="1409" t="n">
        <v>8.73208726672331</v>
      </c>
      <c r="BO44" s="31" t="n"/>
      <c r="BP44" s="1409" t="n">
        <v>8.890490627692779</v>
      </c>
      <c r="BQ44" s="31" t="n"/>
      <c r="BR44" s="1409" t="n">
        <v>11.2206145527142</v>
      </c>
      <c r="BS44" s="31" t="n"/>
      <c r="BT44" s="1409">
        <f>AV44+AX44+AZ44+BB44+BD44+BF44+BH44+BJ44+BL44+BN44+BP44+BR44</f>
        <v/>
      </c>
      <c r="BU44" s="31" t="n"/>
      <c r="BV44" s="1354" t="n"/>
      <c r="BW44" s="1291" t="n"/>
      <c r="BX44" s="1291" t="n"/>
      <c r="BY44" s="1291" t="n"/>
      <c r="BZ44" s="1291" t="n"/>
      <c r="CA44" s="1291" t="n"/>
      <c r="CB44" s="1291" t="n"/>
      <c r="CC44" s="1291" t="n"/>
      <c r="CD44" s="1291" t="n"/>
      <c r="CE44" s="1291" t="n"/>
      <c r="CF44" s="1291" t="n"/>
      <c r="CG44" s="1291" t="n"/>
      <c r="CH44" s="1291" t="n"/>
      <c r="CI44" s="1289" t="n"/>
    </row>
    <row r="45" ht="27" customFormat="1" customHeight="1" s="24">
      <c r="A45" s="1358" t="inlineStr">
        <is>
          <t>孝感市</t>
        </is>
      </c>
      <c r="B45" s="1350" t="inlineStr">
        <is>
          <t>总客运量（万人次）</t>
        </is>
      </c>
      <c r="C45" s="1409">
        <f>C46+C47+C48+C49</f>
        <v/>
      </c>
      <c r="D45" s="31">
        <f>C45/T45-1</f>
        <v/>
      </c>
      <c r="E45" s="1409">
        <f>E46+E47+E48+E49</f>
        <v/>
      </c>
      <c r="F45" s="31">
        <f>E45/V45-1</f>
        <v/>
      </c>
      <c r="G45" s="1409">
        <f>G46+G47+G48+G49</f>
        <v/>
      </c>
      <c r="H45" s="31">
        <f>G45/X45-1</f>
        <v/>
      </c>
      <c r="I45" s="1409">
        <f>I46+I47+I48+I49</f>
        <v/>
      </c>
      <c r="J45" s="31">
        <f>I45/Z45-1</f>
        <v/>
      </c>
      <c r="K45" s="2660">
        <f>K46+K47+K48+K49</f>
      </c>
      <c r="L45" s="31">
        <f>K45/AB45-1</f>
      </c>
      <c r="M45" s="2661">
        <f>M46+M47+M48+M49</f>
      </c>
      <c r="N45" s="31">
        <f>M45/AD45-1</f>
      </c>
      <c r="O45" s="2662">
        <f>O46+O47+O48+O49</f>
      </c>
      <c r="P45" s="31">
        <f>O45/AF45-1</f>
      </c>
      <c r="Q45" s="2016">
        <f>E45+C45+G45+I45+K45+M45+O45</f>
      </c>
      <c r="R45" s="102">
        <f>Q45/SUM(T45,V45,X45,Z45,AB45,AD45,AF45)-1</f>
      </c>
      <c r="S45" s="31" t="n"/>
      <c r="T45" s="1409">
        <f>T46+T47+T48+T49</f>
        <v/>
      </c>
      <c r="U45" s="31">
        <f>T45/AV45-1</f>
        <v/>
      </c>
      <c r="V45" s="1409">
        <f>V46+V47+V48+V49</f>
        <v/>
      </c>
      <c r="W45" s="31">
        <f>V45/AX45-1</f>
        <v/>
      </c>
      <c r="X45" s="1409">
        <f>X46+X47+X48+X49</f>
        <v/>
      </c>
      <c r="Y45" s="31">
        <f>X45/AZ45-1</f>
        <v/>
      </c>
      <c r="Z45" s="1409">
        <f>Z46+Z47+Z48+Z49</f>
        <v/>
      </c>
      <c r="AA45" s="31">
        <f>Z45/BB45-1</f>
        <v/>
      </c>
      <c r="AB45" s="1409">
        <f>AB46+AB47+AB48+AB49</f>
        <v/>
      </c>
      <c r="AC45" s="31">
        <f>AB45/BD45-1</f>
        <v/>
      </c>
      <c r="AD45" s="1409">
        <f>AD46+AD47+AD48+AD49</f>
        <v/>
      </c>
      <c r="AE45" s="31">
        <f>AD45/BF45-1</f>
        <v/>
      </c>
      <c r="AF45" s="1409">
        <f>AF46+AF47+AF48+AF49</f>
        <v/>
      </c>
      <c r="AG45" s="31">
        <f>AF45/BH45-1</f>
        <v/>
      </c>
      <c r="AH45" s="1409">
        <f>AH46+AH47+AH48+AH49</f>
        <v/>
      </c>
      <c r="AI45" s="31">
        <f>AH45/BJ45-1</f>
        <v/>
      </c>
      <c r="AJ45" s="1409">
        <f>AJ46+AJ47+AJ48+AJ49</f>
        <v/>
      </c>
      <c r="AK45" s="31">
        <f>AJ45/BL45-1</f>
        <v/>
      </c>
      <c r="AL45" s="1409">
        <f>AL46+AL47+AL48+AL49</f>
        <v/>
      </c>
      <c r="AM45" s="31">
        <f>AL45/BN45-1</f>
        <v/>
      </c>
      <c r="AN45" s="1409">
        <f>AN46+AN47+AN48+AN49</f>
        <v/>
      </c>
      <c r="AO45" s="31">
        <f>AN45/BP45-1</f>
        <v/>
      </c>
      <c r="AP45" s="1409">
        <f>AP46+AP47+AP48+AP49</f>
        <v/>
      </c>
      <c r="AQ45" s="31">
        <f>AP45/BR45-1</f>
        <v/>
      </c>
      <c r="AR45" s="1409">
        <f>V45+T45+X45+Z45+AB45+AD45+AF45+AH45+AJ45+AL45+AN45+AP45</f>
      </c>
      <c r="AS45" s="31">
        <f>AR45/SUM(AV45,AX45,AZ45,BB45,BD45,BF45,BH45,BJ45,BL45,BN45,BP45,BR45)-1</f>
        <v/>
      </c>
      <c r="AT45" s="32" t="n"/>
      <c r="AU45" s="1915">
        <f>AV45+AX45+AZ45+BB45+BD45+BF45+BH45+BJ45+BL45+BN45+BP45</f>
        <v/>
      </c>
      <c r="AV45" s="1915">
        <f>AV46+AV47+AV48+AV49</f>
        <v/>
      </c>
      <c r="AW45" s="32" t="n"/>
      <c r="AX45" s="1915">
        <f>AX46+AX47+AX48+AX49</f>
        <v/>
      </c>
      <c r="AY45" s="32" t="n"/>
      <c r="AZ45" s="1915">
        <f>AZ46+AZ47+AZ48+AZ49</f>
        <v/>
      </c>
      <c r="BA45" s="32" t="n"/>
      <c r="BB45" s="1915">
        <f>BB46+BB47+BB48+BB49</f>
        <v/>
      </c>
      <c r="BC45" s="32" t="n"/>
      <c r="BD45" s="1915">
        <f>BD46+BD47+BD48+BD49</f>
        <v/>
      </c>
      <c r="BE45" s="32" t="n"/>
      <c r="BF45" s="1915">
        <f>BF46+BF47+BF48+BF49</f>
        <v/>
      </c>
      <c r="BG45" s="32" t="n"/>
      <c r="BH45" s="1915">
        <f>BH46+BH47+BH48+BH49</f>
        <v/>
      </c>
      <c r="BI45" s="32" t="n"/>
      <c r="BJ45" s="1915">
        <f>BJ46+BJ47+BJ48+BJ49</f>
        <v/>
      </c>
      <c r="BK45" s="32" t="n"/>
      <c r="BL45" s="1915">
        <f>BL46+BL47+BL48+BL49</f>
        <v/>
      </c>
      <c r="BM45" s="32" t="n"/>
      <c r="BN45" s="1915">
        <f>BN46+BN47+BN48+BN49</f>
        <v/>
      </c>
      <c r="BO45" s="32" t="n"/>
      <c r="BP45" s="1915">
        <f>BP46+BP47+BP48+BP49</f>
        <v/>
      </c>
      <c r="BQ45" s="32" t="n"/>
      <c r="BR45" s="1915">
        <f>BR46+BR47+BR48+BR49</f>
        <v/>
      </c>
      <c r="BS45" s="32" t="n"/>
      <c r="BT45" s="1915">
        <f>AV45+AX45+AZ45+BB45+BD45+BF45+BH45+BJ45+BL45+BN45+BP45+BR45</f>
        <v/>
      </c>
      <c r="BU45" s="32" t="n"/>
      <c r="BV45" s="1353" t="n"/>
      <c r="BW45" s="1352" t="n"/>
      <c r="BX45" s="1352" t="n"/>
      <c r="BY45" s="1352" t="n"/>
      <c r="BZ45" s="1352" t="n"/>
      <c r="CA45" s="1352" t="n"/>
      <c r="CB45" s="1352" t="n"/>
      <c r="CC45" s="1352" t="n"/>
      <c r="CD45" s="1352" t="n"/>
      <c r="CE45" s="1352" t="n"/>
      <c r="CF45" s="1352" t="n"/>
      <c r="CG45" s="1352" t="n"/>
      <c r="CH45" s="1352" t="n"/>
      <c r="CI45" s="1352" t="n"/>
    </row>
    <row r="46" ht="27" customHeight="1" s="21">
      <c r="A46" s="1977" t="n"/>
      <c r="B46" s="1350" t="inlineStr">
        <is>
          <t>公路班线客运量（万人次）</t>
        </is>
      </c>
      <c r="C46" s="1409">
        <f>班线包车!C32</f>
        <v/>
      </c>
      <c r="D46" s="31">
        <f>C46/T46-1</f>
        <v/>
      </c>
      <c r="E46" s="1409">
        <f>班线包车!E32</f>
        <v/>
      </c>
      <c r="F46" s="31">
        <f>E46/V46-1</f>
        <v/>
      </c>
      <c r="G46" s="1409">
        <f>班线包车!G32</f>
        <v/>
      </c>
      <c r="H46" s="31">
        <f>G46/X46-1</f>
        <v/>
      </c>
      <c r="I46" s="1409">
        <f>班线包车!I32</f>
        <v/>
      </c>
      <c r="J46" s="31">
        <f>I46/Z46-1</f>
        <v/>
      </c>
      <c r="K46" s="1409">
        <f>班线包车!K32</f>
      </c>
      <c r="L46" s="31">
        <f>K46/AB46-1</f>
      </c>
      <c r="M46" s="1409">
        <f>班线包车!M32</f>
      </c>
      <c r="N46" s="31">
        <f>M46/AD46-1</f>
      </c>
      <c r="O46" s="1409">
        <f>班线包车!O32</f>
      </c>
      <c r="P46" s="31">
        <f>O46/AF46-1</f>
      </c>
      <c r="Q46" s="2016">
        <f>E46+C46+G46+I46+K46+M46+O46</f>
      </c>
      <c r="R46" s="102">
        <f>Q46/SUM(T46,V46,X46,Z46,AB46,AD46,AF46)-1</f>
      </c>
      <c r="S46" s="31" t="n"/>
      <c r="T46" s="1409">
        <f>班线包车!T32</f>
        <v/>
      </c>
      <c r="U46" s="31">
        <f>T46/AV46-1</f>
        <v/>
      </c>
      <c r="V46" s="1409">
        <f>班线包车!V32</f>
        <v/>
      </c>
      <c r="W46" s="31">
        <f>V46/AX46-1</f>
        <v/>
      </c>
      <c r="X46" s="1409">
        <f>班线包车!X32</f>
        <v/>
      </c>
      <c r="Y46" s="31">
        <f>X46/AZ46-1</f>
        <v/>
      </c>
      <c r="Z46" s="1409">
        <f>班线包车!Z32</f>
        <v/>
      </c>
      <c r="AA46" s="31">
        <f>Z46/BB46-1</f>
        <v/>
      </c>
      <c r="AB46" s="1409">
        <f>班线包车!AB32</f>
        <v/>
      </c>
      <c r="AC46" s="31">
        <f>AB46/BD46-1</f>
        <v/>
      </c>
      <c r="AD46" s="1409">
        <f>班线包车!AD32</f>
        <v/>
      </c>
      <c r="AE46" s="31">
        <f>AD46/BF46-1</f>
        <v/>
      </c>
      <c r="AF46" s="1409">
        <f>班线包车!AF32</f>
        <v/>
      </c>
      <c r="AG46" s="31">
        <f>AF46/BH46-1</f>
        <v/>
      </c>
      <c r="AH46" s="1409">
        <f>班线包车!AH32</f>
        <v/>
      </c>
      <c r="AI46" s="31">
        <f>AH46/BJ46-1</f>
        <v/>
      </c>
      <c r="AJ46" s="1409">
        <f>班线包车!AJ32</f>
        <v/>
      </c>
      <c r="AK46" s="31">
        <f>AJ46/BL46-1</f>
        <v/>
      </c>
      <c r="AL46" s="1409">
        <f>班线包车!AL32</f>
        <v/>
      </c>
      <c r="AM46" s="31">
        <f>AL46/BN46-1</f>
        <v/>
      </c>
      <c r="AN46" s="1409">
        <f>班线包车!AN32</f>
        <v/>
      </c>
      <c r="AO46" s="31">
        <f>AN46/BP46-1</f>
        <v/>
      </c>
      <c r="AP46" s="1409">
        <f>班线包车!AP32</f>
        <v/>
      </c>
      <c r="AQ46" s="31">
        <f>AP46/BR46-1</f>
        <v/>
      </c>
      <c r="AR46" s="1409">
        <f>V46+T46+X46+Z46+AB46+AD46+AF46+AH46+AJ46+AL46+AN46+AP46</f>
      </c>
      <c r="AS46" s="31">
        <f>AR46/SUM(AV46,AX46,AZ46,BB46,BD46,BF46,BH46,BJ46,BL46,BN46,BP46,BR46)-1</f>
        <v/>
      </c>
      <c r="AT46" s="32" t="n"/>
      <c r="AU46" s="1915">
        <f>AV46+AX46+AZ46+BB46+BD46+BF46+BH46+BJ46+BL46+BN46+BP46</f>
        <v/>
      </c>
      <c r="AV46" s="1409" t="n">
        <v>89.4042</v>
      </c>
      <c r="AW46" s="31" t="n"/>
      <c r="AX46" s="1409" t="n">
        <v>85.1356</v>
      </c>
      <c r="AY46" s="31" t="n"/>
      <c r="AZ46" s="1409" t="n">
        <v>88.6011</v>
      </c>
      <c r="BA46" s="31" t="n"/>
      <c r="BB46" s="1409" t="n">
        <v>93.63120000000001</v>
      </c>
      <c r="BC46" s="31" t="n"/>
      <c r="BD46" s="1409" t="n">
        <v>92.7521</v>
      </c>
      <c r="BE46" s="31" t="n"/>
      <c r="BF46" s="1409" t="n">
        <v>85.8</v>
      </c>
      <c r="BG46" s="31" t="n"/>
      <c r="BH46" s="1409" t="n">
        <v>81.7736</v>
      </c>
      <c r="BI46" s="31" t="n"/>
      <c r="BJ46" s="1409" t="n">
        <v>79.01220000000001</v>
      </c>
      <c r="BK46" s="31" t="n"/>
      <c r="BL46" s="1409" t="n">
        <v>77.40300000000001</v>
      </c>
      <c r="BM46" s="31" t="n"/>
      <c r="BN46" s="1409" t="n">
        <v>86.1588</v>
      </c>
      <c r="BO46" s="31" t="n"/>
      <c r="BP46" s="1409" t="n">
        <v>84.4975</v>
      </c>
      <c r="BQ46" s="31" t="n"/>
      <c r="BR46" s="1409" t="n">
        <v>74.8516</v>
      </c>
      <c r="BS46" s="31" t="n"/>
      <c r="BT46" s="1409">
        <f>AV46+AX46+AZ46+BB46+BD46+BF46+BH46+BJ46+BL46+BN46+BP46+BR46</f>
        <v/>
      </c>
      <c r="BU46" s="31" t="n"/>
      <c r="BV46" s="1354" t="n"/>
      <c r="BW46" s="1417" t="n"/>
      <c r="BX46" s="1417" t="n"/>
      <c r="BY46" s="1417" t="n"/>
      <c r="BZ46" s="1417" t="n"/>
      <c r="CA46" s="1417" t="n"/>
      <c r="CB46" s="1417" t="n"/>
      <c r="CC46" s="1417" t="n"/>
      <c r="CD46" s="1417" t="n"/>
      <c r="CE46" s="1417" t="n"/>
      <c r="CF46" s="1417" t="n"/>
      <c r="CG46" s="1417" t="n"/>
      <c r="CH46" s="1417" t="n"/>
      <c r="CI46" s="1289" t="n"/>
    </row>
    <row r="47" ht="27" customHeight="1" s="21">
      <c r="A47" s="1977" t="n"/>
      <c r="B47" s="1350" t="inlineStr">
        <is>
          <t>城际城乡公交客运量（万人次）</t>
        </is>
      </c>
      <c r="C47" s="1409">
        <f>公交!C37-公交!C39</f>
        <v/>
      </c>
      <c r="D47" s="31">
        <f>C47/T47-1</f>
        <v/>
      </c>
      <c r="E47" s="1409">
        <f>公交!E37-公交!E39</f>
        <v/>
      </c>
      <c r="F47" s="31">
        <f>E47/V47-1</f>
        <v/>
      </c>
      <c r="G47" s="1409">
        <f>公交!G37-公交!G39</f>
        <v/>
      </c>
      <c r="H47" s="31">
        <f>G47/X47-1</f>
        <v/>
      </c>
      <c r="I47" s="1409">
        <f>公交!I37-公交!I39</f>
        <v/>
      </c>
      <c r="J47" s="31">
        <f>I47/Z47-1</f>
        <v/>
      </c>
      <c r="K47" s="1409">
        <f>公交!K37-公交!K39</f>
      </c>
      <c r="L47" s="31">
        <f>K47/AB47-1</f>
      </c>
      <c r="M47" s="1409">
        <f>公交!M37-公交!M39</f>
      </c>
      <c r="N47" s="31">
        <f>M47/AD47-1</f>
      </c>
      <c r="O47" s="1409">
        <f>公交!O37-公交!O39</f>
      </c>
      <c r="P47" s="31">
        <f>O47/AF47-1</f>
      </c>
      <c r="Q47" s="2016">
        <f>E47+C47+G47+I47+K47+M47+O47</f>
      </c>
      <c r="R47" s="102">
        <f>Q47/SUM(T47,V47,X47,Z47,AB47,AD47,AF47)-1</f>
      </c>
      <c r="S47" s="31" t="n"/>
      <c r="T47" s="1409">
        <f>公交!T37-公交!T39</f>
        <v/>
      </c>
      <c r="U47" s="31">
        <f>T47/AV47-1</f>
        <v/>
      </c>
      <c r="V47" s="1409">
        <f>公交!V37-公交!V39</f>
        <v/>
      </c>
      <c r="W47" s="31">
        <f>V47/AX47-1</f>
        <v/>
      </c>
      <c r="X47" s="1409">
        <f>公交!X37-公交!X39</f>
        <v/>
      </c>
      <c r="Y47" s="31">
        <f>X47/AZ47-1</f>
        <v/>
      </c>
      <c r="Z47" s="1409">
        <f>公交!Z37-公交!Z39</f>
        <v/>
      </c>
      <c r="AA47" s="31">
        <f>Z47/BB47-1</f>
        <v/>
      </c>
      <c r="AB47" s="1409">
        <f>公交!AB37-公交!AB39</f>
        <v/>
      </c>
      <c r="AC47" s="31">
        <f>AB47/BD47-1</f>
        <v/>
      </c>
      <c r="AD47" s="1409">
        <f>公交!AD37-公交!AD39</f>
        <v/>
      </c>
      <c r="AE47" s="31">
        <f>AD47/BF47-1</f>
        <v/>
      </c>
      <c r="AF47" s="1409">
        <f>公交!AF37-公交!AF39</f>
        <v/>
      </c>
      <c r="AG47" s="31">
        <f>AF47/BH47-1</f>
        <v/>
      </c>
      <c r="AH47" s="1409">
        <f>公交!AH37-公交!AH39</f>
        <v/>
      </c>
      <c r="AI47" s="31">
        <f>AH47/BJ47-1</f>
        <v/>
      </c>
      <c r="AJ47" s="1409">
        <f>公交!AJ37-公交!AJ39</f>
        <v/>
      </c>
      <c r="AK47" s="31">
        <f>AJ47/BL47-1</f>
        <v/>
      </c>
      <c r="AL47" s="1409">
        <f>公交!AL37-公交!AL39</f>
        <v/>
      </c>
      <c r="AM47" s="31">
        <f>AL47/BN47-1</f>
        <v/>
      </c>
      <c r="AN47" s="1409">
        <f>公交!AN37-公交!AN39</f>
        <v/>
      </c>
      <c r="AO47" s="31">
        <f>AN47/BP47-1</f>
        <v/>
      </c>
      <c r="AP47" s="1409">
        <f>公交!AP37-公交!AP39</f>
        <v/>
      </c>
      <c r="AQ47" s="31">
        <f>AP47/BR47-1</f>
        <v/>
      </c>
      <c r="AR47" s="1409">
        <f>V47+T47+X47+Z47+AB47+AD47+AF47+AH47+AJ47+AL47+AN47+AP47</f>
      </c>
      <c r="AS47" s="31">
        <f>AR47/SUM(AV47,AX47,AZ47,BB47,BD47,BF47,BH47,BJ47,BL47,BN47,BP47,BR47)-1</f>
        <v/>
      </c>
      <c r="AT47" s="32" t="n"/>
      <c r="AU47" s="1915">
        <f>AV47+AX47+AZ47+BB47+BD47+BF47+BH47+BJ47+BL47+BN47+BP47</f>
        <v/>
      </c>
      <c r="AV47" s="1409" t="n">
        <v>104.78</v>
      </c>
      <c r="AW47" s="31" t="n"/>
      <c r="AX47" s="1409" t="n">
        <v>98.05</v>
      </c>
      <c r="AY47" s="31" t="n"/>
      <c r="AZ47" s="1409" t="n">
        <v>106.39</v>
      </c>
      <c r="BA47" s="31" t="n"/>
      <c r="BB47" s="1409" t="n">
        <v>105.86</v>
      </c>
      <c r="BC47" s="31" t="n"/>
      <c r="BD47" s="1409" t="n">
        <v>109.12</v>
      </c>
      <c r="BE47" s="31" t="n"/>
      <c r="BF47" s="1409" t="n">
        <v>106.11</v>
      </c>
      <c r="BG47" s="31" t="n"/>
      <c r="BH47" s="1409" t="n">
        <v>105.18</v>
      </c>
      <c r="BI47" s="31" t="n"/>
      <c r="BJ47" s="1409" t="n">
        <v>97.55</v>
      </c>
      <c r="BK47" s="31" t="n"/>
      <c r="BL47" s="1409" t="n">
        <v>103.02</v>
      </c>
      <c r="BM47" s="31" t="n"/>
      <c r="BN47" s="1409" t="n">
        <v>118.23</v>
      </c>
      <c r="BO47" s="31" t="n"/>
      <c r="BP47" s="1409" t="n">
        <v>111.58</v>
      </c>
      <c r="BQ47" s="31" t="n"/>
      <c r="BR47" s="1409" t="n">
        <v>109.87</v>
      </c>
      <c r="BS47" s="31" t="n"/>
      <c r="BT47" s="1409">
        <f>AV47+AX47+AZ47+BB47+BD47+BF47+BH47+BJ47+BL47+BN47+BP47+BR47</f>
        <v/>
      </c>
      <c r="BU47" s="31" t="n"/>
      <c r="BV47" s="1354" t="n"/>
      <c r="BW47" s="1355" t="n"/>
      <c r="BX47" s="1355" t="n"/>
      <c r="BY47" s="1355" t="n"/>
      <c r="BZ47" s="1355" t="n"/>
      <c r="CA47" s="1355" t="n"/>
      <c r="CB47" s="1355" t="n"/>
      <c r="CC47" s="1355" t="n"/>
      <c r="CD47" s="1355" t="n"/>
      <c r="CE47" s="1355" t="n"/>
      <c r="CF47" s="1355" t="n"/>
      <c r="CG47" s="1355" t="n"/>
      <c r="CH47" s="1355" t="n"/>
      <c r="CI47" s="1289" t="n"/>
    </row>
    <row r="48" ht="27" customHeight="1" s="21">
      <c r="A48" s="1977" t="n"/>
      <c r="B48" s="1350" t="inlineStr">
        <is>
          <t>城际城乡巡游出租客运量（万人次）</t>
        </is>
      </c>
      <c r="C48" s="1409">
        <f>出租!C37-出租!C39</f>
        <v/>
      </c>
      <c r="D48" s="31">
        <f>C48/T48-1</f>
        <v/>
      </c>
      <c r="E48" s="1409">
        <f>出租!E37-出租!E39</f>
        <v/>
      </c>
      <c r="F48" s="31">
        <f>E48/V48-1</f>
        <v/>
      </c>
      <c r="G48" s="1409">
        <f>出租!G37-出租!G39</f>
        <v/>
      </c>
      <c r="H48" s="31">
        <f>G48/X48-1</f>
        <v/>
      </c>
      <c r="I48" s="1409">
        <f>出租!I37-出租!I39</f>
        <v/>
      </c>
      <c r="J48" s="31">
        <f>I48/Z48-1</f>
        <v/>
      </c>
      <c r="K48" s="1409">
        <f>出租!K37-出租!K39</f>
      </c>
      <c r="L48" s="31">
        <f>K48/AB48-1</f>
      </c>
      <c r="M48" s="1409">
        <f>出租!M37-出租!M39</f>
      </c>
      <c r="N48" s="31">
        <f>M48/AD48-1</f>
      </c>
      <c r="O48" s="1409">
        <f>出租!O37-出租!O39</f>
      </c>
      <c r="P48" s="31">
        <f>O48/AF48-1</f>
      </c>
      <c r="Q48" s="2016">
        <f>E48+C48+G48+I48+K48+M48+O48</f>
      </c>
      <c r="R48" s="102">
        <f>Q48/SUM(T48,V48,X48,Z48,AB48,AD48,AF48)-1</f>
      </c>
      <c r="S48" s="31" t="n"/>
      <c r="T48" s="1409">
        <f>出租!T37-出租!T39</f>
        <v/>
      </c>
      <c r="U48" s="31">
        <f>T48/AV48-1</f>
        <v/>
      </c>
      <c r="V48" s="1409">
        <f>出租!V37-出租!V39</f>
        <v/>
      </c>
      <c r="W48" s="31">
        <f>V48/AX48-1</f>
        <v/>
      </c>
      <c r="X48" s="1409">
        <f>出租!X37-出租!X39</f>
        <v/>
      </c>
      <c r="Y48" s="31">
        <f>X48/AZ48-1</f>
        <v/>
      </c>
      <c r="Z48" s="1409">
        <f>出租!Z37-出租!Z39</f>
        <v/>
      </c>
      <c r="AA48" s="31">
        <f>Z48/BB48-1</f>
        <v/>
      </c>
      <c r="AB48" s="1409">
        <f>出租!AB37-出租!AB39</f>
        <v/>
      </c>
      <c r="AC48" s="31">
        <f>AB48/BD48-1</f>
        <v/>
      </c>
      <c r="AD48" s="1409">
        <f>出租!AD37-出租!AD39</f>
        <v/>
      </c>
      <c r="AE48" s="31">
        <f>AD48/BF48-1</f>
        <v/>
      </c>
      <c r="AF48" s="1409">
        <f>出租!AF37-出租!AF39</f>
        <v/>
      </c>
      <c r="AG48" s="31">
        <f>AF48/BH48-1</f>
        <v/>
      </c>
      <c r="AH48" s="1409">
        <f>出租!AH37-出租!AH39</f>
        <v/>
      </c>
      <c r="AI48" s="31">
        <f>AH48/BJ48-1</f>
        <v/>
      </c>
      <c r="AJ48" s="1409">
        <f>出租!AJ37-出租!AJ39</f>
        <v/>
      </c>
      <c r="AK48" s="31">
        <f>AJ48/BL48-1</f>
        <v/>
      </c>
      <c r="AL48" s="1409">
        <f>出租!AL37-出租!AL39</f>
        <v/>
      </c>
      <c r="AM48" s="31">
        <f>AL48/BN48-1</f>
        <v/>
      </c>
      <c r="AN48" s="1409">
        <f>出租!AN37-出租!AN39</f>
        <v/>
      </c>
      <c r="AO48" s="31">
        <f>AN48/BP48-1</f>
        <v/>
      </c>
      <c r="AP48" s="1409">
        <f>出租!AP37-出租!AP39</f>
        <v/>
      </c>
      <c r="AQ48" s="31">
        <f>AP48/BR48-1</f>
        <v/>
      </c>
      <c r="AR48" s="1409">
        <f>V48+T48+X48+Z48+AB48+AD48+AF48+AH48+AJ48+AL48+AN48+AP48</f>
      </c>
      <c r="AS48" s="31">
        <f>AR48/SUM(AV48,AX48,AZ48,BB48,BD48,BF48,BH48,BJ48,BL48,BN48,BP48,BR48)-1</f>
        <v/>
      </c>
      <c r="AT48" s="32" t="n"/>
      <c r="AU48" s="1915">
        <f>AV48+AX48+AZ48+BB48+BD48+BF48+BH48+BJ48+BL48+BN48+BP48</f>
        <v/>
      </c>
      <c r="AV48" s="1409" t="n">
        <v>100.75</v>
      </c>
      <c r="AW48" s="31" t="n"/>
      <c r="AX48" s="1409" t="n">
        <v>79.34999999999999</v>
      </c>
      <c r="AY48" s="31" t="n"/>
      <c r="AZ48" s="1409" t="n">
        <v>75.27</v>
      </c>
      <c r="BA48" s="31" t="n"/>
      <c r="BB48" s="1409" t="n">
        <v>70.75</v>
      </c>
      <c r="BC48" s="31" t="n"/>
      <c r="BD48" s="1409" t="n">
        <v>75.53</v>
      </c>
      <c r="BE48" s="31" t="n"/>
      <c r="BF48" s="1409" t="n">
        <v>72.55</v>
      </c>
      <c r="BG48" s="31" t="n"/>
      <c r="BH48" s="1409" t="n">
        <v>70.2</v>
      </c>
      <c r="BI48" s="31" t="n"/>
      <c r="BJ48" s="1409" t="n">
        <v>68.7</v>
      </c>
      <c r="BK48" s="31" t="n"/>
      <c r="BL48" s="1409" t="n">
        <v>68.2</v>
      </c>
      <c r="BM48" s="31" t="n"/>
      <c r="BN48" s="1409" t="n">
        <v>67.73999999999999</v>
      </c>
      <c r="BO48" s="31" t="n"/>
      <c r="BP48" s="1409" t="n">
        <v>64.2</v>
      </c>
      <c r="BQ48" s="31" t="n"/>
      <c r="BR48" s="1409" t="n">
        <v>64.52</v>
      </c>
      <c r="BS48" s="31" t="n"/>
      <c r="BT48" s="1409">
        <f>AV48+AX48+AZ48+BB48+BD48+BF48+BH48+BJ48+BL48+BN48+BP48+BR48</f>
        <v/>
      </c>
      <c r="BU48" s="31" t="n"/>
      <c r="BV48" s="1354" t="n"/>
      <c r="BW48" s="1291" t="n"/>
      <c r="BX48" s="1291" t="n"/>
      <c r="BY48" s="1291" t="n"/>
      <c r="BZ48" s="1291" t="n"/>
      <c r="CA48" s="1291" t="n"/>
      <c r="CB48" s="1291" t="n"/>
      <c r="CC48" s="1417" t="n"/>
      <c r="CD48" s="1291" t="n"/>
      <c r="CE48" s="1417" t="n"/>
      <c r="CF48" s="1417" t="n"/>
      <c r="CG48" s="1417" t="n"/>
      <c r="CH48" s="1417" t="n"/>
      <c r="CI48" s="1289" t="n"/>
    </row>
    <row r="49" ht="27" customHeight="1" s="21">
      <c r="A49" s="1954" t="n"/>
      <c r="B49" s="1350" t="inlineStr">
        <is>
          <t>城际城乡网约车客运量(万人次)</t>
        </is>
      </c>
      <c r="C49" s="1409">
        <f>网约车!C37-网约车!C39</f>
        <v/>
      </c>
      <c r="D49" s="31">
        <f>C49/T49-1</f>
        <v/>
      </c>
      <c r="E49" s="1409">
        <f>网约车!E37-网约车!E39</f>
        <v/>
      </c>
      <c r="F49" s="31">
        <f>E49/V49-1</f>
        <v/>
      </c>
      <c r="G49" s="1409">
        <f>网约车!G37-网约车!G39</f>
        <v/>
      </c>
      <c r="H49" s="31">
        <f>G49/X49-1</f>
        <v/>
      </c>
      <c r="I49" s="1409">
        <f>网约车!I37-网约车!I39</f>
        <v/>
      </c>
      <c r="J49" s="31">
        <f>I49/Z49-1</f>
        <v/>
      </c>
      <c r="K49" s="2663">
        <f>网约车!K37-网约车!K39</f>
      </c>
      <c r="L49" s="31">
        <f>K49/AB49-1</f>
      </c>
      <c r="M49" s="2664">
        <f>网约车!M37-网约车!M39</f>
      </c>
      <c r="N49" s="31">
        <f>M49/AD49-1</f>
      </c>
      <c r="O49" s="2665">
        <f>网约车!O37-网约车!O39</f>
      </c>
      <c r="P49" s="31">
        <f>O49/AF49-1</f>
      </c>
      <c r="Q49" s="2016">
        <f>E49+C49+G49+I49+K49+M49+O49</f>
      </c>
      <c r="R49" s="102">
        <f>Q49/SUM(T49,V49,X49,Z49,AB49,AD49,AF49)-1</f>
      </c>
      <c r="S49" s="31" t="n"/>
      <c r="T49" s="1409">
        <f>网约车!T37-网约车!T39</f>
        <v/>
      </c>
      <c r="U49" s="31">
        <f>T49/AV49-1</f>
        <v/>
      </c>
      <c r="V49" s="1409">
        <f>网约车!V37-网约车!V39</f>
        <v/>
      </c>
      <c r="W49" s="31">
        <f>V49/AX49-1</f>
        <v/>
      </c>
      <c r="X49" s="1409">
        <f>网约车!X37-网约车!X39</f>
        <v/>
      </c>
      <c r="Y49" s="31">
        <f>X49/AZ49-1</f>
        <v/>
      </c>
      <c r="Z49" s="1409">
        <f>网约车!Z37-网约车!Z39</f>
        <v/>
      </c>
      <c r="AA49" s="31">
        <f>Z49/BB49-1</f>
        <v/>
      </c>
      <c r="AB49" s="1409">
        <f>网约车!AB37-网约车!AB39</f>
        <v/>
      </c>
      <c r="AC49" s="31">
        <f>AB49/BD49-1</f>
        <v/>
      </c>
      <c r="AD49" s="1409">
        <f>网约车!AD37-网约车!AD39</f>
        <v/>
      </c>
      <c r="AE49" s="31">
        <f>AD49/BF49-1</f>
        <v/>
      </c>
      <c r="AF49" s="1409">
        <f>网约车!AF37-网约车!AF39</f>
        <v/>
      </c>
      <c r="AG49" s="31">
        <f>AF49/BH49-1</f>
        <v/>
      </c>
      <c r="AH49" s="1409">
        <f>网约车!AH37-网约车!AH39</f>
        <v/>
      </c>
      <c r="AI49" s="31">
        <f>AH49/BJ49-1</f>
        <v/>
      </c>
      <c r="AJ49" s="1409">
        <f>网约车!AJ37-网约车!AJ39</f>
        <v/>
      </c>
      <c r="AK49" s="31">
        <f>AJ49/BL49-1</f>
        <v/>
      </c>
      <c r="AL49" s="1409">
        <f>网约车!AL37-网约车!AL39</f>
        <v/>
      </c>
      <c r="AM49" s="31">
        <f>AL49/BN49-1</f>
        <v/>
      </c>
      <c r="AN49" s="1409">
        <f>网约车!AN37-网约车!AN39</f>
        <v/>
      </c>
      <c r="AO49" s="31">
        <f>AN49/BP49-1</f>
        <v/>
      </c>
      <c r="AP49" s="1409">
        <f>网约车!AP37-网约车!AP39</f>
        <v/>
      </c>
      <c r="AQ49" s="31">
        <f>AP49/BR49-1</f>
        <v/>
      </c>
      <c r="AR49" s="1409">
        <f>V49+T49+X49+Z49+AB49+AD49+AF49+AH49+AJ49+AL49+AN49+AP49</f>
      </c>
      <c r="AS49" s="31">
        <f>AR49/SUM(AV49,AX49,AZ49,BB49,BD49,BF49,BH49,BJ49,BL49,BN49,BP49,BR49)-1</f>
        <v/>
      </c>
      <c r="AT49" s="32" t="n"/>
      <c r="AU49" s="1915">
        <f>AV49+AX49+AZ49+BB49+BD49+BF49+BH49+BJ49+BL49+BN49+BP49</f>
        <v/>
      </c>
      <c r="AV49" s="1409" t="n">
        <v>15.7833427600569</v>
      </c>
      <c r="AW49" s="31" t="n"/>
      <c r="AX49" s="1409" t="n">
        <v>9.64523379771285</v>
      </c>
      <c r="AY49" s="31" t="n"/>
      <c r="AZ49" s="1409" t="n">
        <v>12.4859451124374</v>
      </c>
      <c r="BA49" s="31" t="n"/>
      <c r="BB49" s="1409" t="n">
        <v>13.2204151712449</v>
      </c>
      <c r="BC49" s="31" t="n"/>
      <c r="BD49" s="1409" t="n">
        <v>14.4535863141448</v>
      </c>
      <c r="BE49" s="31" t="n"/>
      <c r="BF49" s="1409" t="n">
        <v>11.9707484097627</v>
      </c>
      <c r="BG49" s="31" t="n"/>
      <c r="BH49" s="1409" t="n">
        <v>14.3239787142642</v>
      </c>
      <c r="BI49" s="31" t="n"/>
      <c r="BJ49" s="1409" t="n">
        <v>13.861900935001</v>
      </c>
      <c r="BK49" s="31" t="n"/>
      <c r="BL49" s="1409" t="n">
        <v>16.7394821308413</v>
      </c>
      <c r="BM49" s="31" t="n"/>
      <c r="BN49" s="1409" t="n">
        <v>17.0738136524756</v>
      </c>
      <c r="BO49" s="31" t="n"/>
      <c r="BP49" s="1409" t="n">
        <v>17.3771240030284</v>
      </c>
      <c r="BQ49" s="31" t="n"/>
      <c r="BR49" s="1409" t="n">
        <v>20.0740011789895</v>
      </c>
      <c r="BS49" s="31" t="n"/>
      <c r="BT49" s="1409">
        <f>AV49+AX49+AZ49+BB49+BD49+BF49+BH49+BJ49+BL49+BN49+BP49+BR49</f>
        <v/>
      </c>
      <c r="BU49" s="31" t="n"/>
      <c r="BV49" s="1354" t="n"/>
      <c r="BW49" s="1291" t="n"/>
      <c r="BX49" s="1291" t="n"/>
      <c r="BY49" s="1291" t="n"/>
      <c r="BZ49" s="1291" t="n"/>
      <c r="CA49" s="1291" t="n"/>
      <c r="CB49" s="1291" t="n"/>
      <c r="CC49" s="1291" t="n"/>
      <c r="CD49" s="1291" t="n"/>
      <c r="CE49" s="1291" t="n"/>
      <c r="CF49" s="1291" t="n"/>
      <c r="CG49" s="1291" t="n"/>
      <c r="CH49" s="1291" t="n"/>
      <c r="CI49" s="1289" t="n"/>
    </row>
    <row r="50" ht="27" customFormat="1" customHeight="1" s="22">
      <c r="A50" s="1358" t="inlineStr">
        <is>
          <t>荆州市</t>
        </is>
      </c>
      <c r="B50" s="1350" t="inlineStr">
        <is>
          <t>总客运量（万人次）</t>
        </is>
      </c>
      <c r="C50" s="1409">
        <f>C51+C52+C53+C54</f>
        <v/>
      </c>
      <c r="D50" s="31">
        <f>C50/T50-1</f>
        <v/>
      </c>
      <c r="E50" s="1409">
        <f>E51+E52+E53+E54</f>
        <v/>
      </c>
      <c r="F50" s="31">
        <f>E50/V50-1</f>
        <v/>
      </c>
      <c r="G50" s="1409">
        <f>G51+G52+G53+G54</f>
        <v/>
      </c>
      <c r="H50" s="31">
        <f>G50/X50-1</f>
        <v/>
      </c>
      <c r="I50" s="1409">
        <f>I51+I52+I53+I54</f>
        <v/>
      </c>
      <c r="J50" s="31">
        <f>I50/Z50-1</f>
        <v/>
      </c>
      <c r="K50" s="2666">
        <f>K51+K52+K53+K54</f>
      </c>
      <c r="L50" s="31">
        <f>K50/AB50-1</f>
      </c>
      <c r="M50" s="2667">
        <f>M51+M52+M53+M54</f>
      </c>
      <c r="N50" s="31">
        <f>M50/AD50-1</f>
      </c>
      <c r="O50" s="2668">
        <f>O51+O52+O53+O54</f>
      </c>
      <c r="P50" s="31">
        <f>O50/AF50-1</f>
      </c>
      <c r="Q50" s="2016">
        <f>E50+C50+G50+I50+K50+M50+O50</f>
      </c>
      <c r="R50" s="102">
        <f>Q50/SUM(T50,V50,X50,Z50,AB50,AD50,AF50)-1</f>
      </c>
      <c r="S50" s="31" t="n"/>
      <c r="T50" s="1409">
        <f>T51+T52+T53+T54</f>
        <v/>
      </c>
      <c r="U50" s="31">
        <f>T50/AV50-1</f>
        <v/>
      </c>
      <c r="V50" s="1409">
        <f>V51+V52+V53+V54</f>
        <v/>
      </c>
      <c r="W50" s="31">
        <f>V50/AX50-1</f>
        <v/>
      </c>
      <c r="X50" s="1409">
        <f>X51+X52+X53+X54</f>
        <v/>
      </c>
      <c r="Y50" s="31">
        <f>X50/AZ50-1</f>
        <v/>
      </c>
      <c r="Z50" s="1409">
        <f>Z51+Z52+Z53+Z54</f>
        <v/>
      </c>
      <c r="AA50" s="31">
        <f>Z50/BB50-1</f>
        <v/>
      </c>
      <c r="AB50" s="1409">
        <f>AB51+AB52+AB53+AB54</f>
        <v/>
      </c>
      <c r="AC50" s="31">
        <f>AB50/BD50-1</f>
        <v/>
      </c>
      <c r="AD50" s="1409">
        <f>AD51+AD52+AD53+AD54</f>
        <v/>
      </c>
      <c r="AE50" s="31">
        <f>AD50/BF50-1</f>
        <v/>
      </c>
      <c r="AF50" s="1409">
        <f>AF51+AF52+AF53+AF54</f>
        <v/>
      </c>
      <c r="AG50" s="31">
        <f>AF50/BH50-1</f>
        <v/>
      </c>
      <c r="AH50" s="1409">
        <f>AH51+AH52+AH53+AH54</f>
        <v/>
      </c>
      <c r="AI50" s="31">
        <f>AH50/BJ50-1</f>
        <v/>
      </c>
      <c r="AJ50" s="1409">
        <f>AJ51+AJ52+AJ53+AJ54</f>
        <v/>
      </c>
      <c r="AK50" s="31">
        <f>AJ50/BL50-1</f>
        <v/>
      </c>
      <c r="AL50" s="1409">
        <f>AL51+AL52+AL53+AL54</f>
        <v/>
      </c>
      <c r="AM50" s="31">
        <f>AL50/BN50-1</f>
        <v/>
      </c>
      <c r="AN50" s="1409">
        <f>AN51+AN52+AN53+AN54</f>
        <v/>
      </c>
      <c r="AO50" s="31">
        <f>AN50/BP50-1</f>
        <v/>
      </c>
      <c r="AP50" s="1409">
        <f>AP51+AP52+AP53+AP54</f>
        <v/>
      </c>
      <c r="AQ50" s="31">
        <f>AP50/BR50-1</f>
        <v/>
      </c>
      <c r="AR50" s="1409">
        <f>V50+T50+X50+Z50+AB50+AD50+AF50+AH50+AJ50+AL50+AN50+AP50</f>
      </c>
      <c r="AS50" s="31">
        <f>AR50/SUM(AV50,AX50,AZ50,BB50,BD50,BF50,BH50,BJ50,BL50,BN50,BP50,BR50)-1</f>
        <v/>
      </c>
      <c r="AT50" s="32" t="n"/>
      <c r="AU50" s="1915">
        <f>AV50+AX50+AZ50+BB50+BD50+BF50+BH50+BJ50+BL50+BN50+BP50</f>
        <v/>
      </c>
      <c r="AV50" s="1915">
        <f>AV51+AV52+AV53+AV54</f>
        <v/>
      </c>
      <c r="AW50" s="32" t="n"/>
      <c r="AX50" s="1915">
        <f>AX51+AX52+AX53+AX54</f>
        <v/>
      </c>
      <c r="AY50" s="32" t="n"/>
      <c r="AZ50" s="1915">
        <f>AZ51+AZ52+AZ53+AZ54</f>
        <v/>
      </c>
      <c r="BA50" s="32" t="n"/>
      <c r="BB50" s="1915">
        <f>BB51+BB52+BB53+BB54</f>
        <v/>
      </c>
      <c r="BC50" s="32" t="n"/>
      <c r="BD50" s="1915">
        <f>BD51+BD52+BD53+BD54</f>
        <v/>
      </c>
      <c r="BE50" s="32" t="n"/>
      <c r="BF50" s="1915">
        <f>BF51+BF52+BF53+BF54</f>
        <v/>
      </c>
      <c r="BG50" s="32" t="n"/>
      <c r="BH50" s="1915">
        <f>BH51+BH52+BH53+BH54</f>
        <v/>
      </c>
      <c r="BI50" s="32" t="n"/>
      <c r="BJ50" s="1915">
        <f>BJ51+BJ52+BJ53+BJ54</f>
        <v/>
      </c>
      <c r="BK50" s="32" t="n"/>
      <c r="BL50" s="1915">
        <f>BL51+BL52+BL53+BL54</f>
        <v/>
      </c>
      <c r="BM50" s="32" t="n"/>
      <c r="BN50" s="1915">
        <f>BN51+BN52+BN53+BN54</f>
        <v/>
      </c>
      <c r="BO50" s="32" t="n"/>
      <c r="BP50" s="1915">
        <f>BP51+BP52+BP53+BP54</f>
        <v/>
      </c>
      <c r="BQ50" s="32" t="n"/>
      <c r="BR50" s="1915">
        <f>BR51+BR52+BR53+BR54</f>
        <v/>
      </c>
      <c r="BS50" s="32" t="n"/>
      <c r="BT50" s="1915">
        <f>AV50+AX50+AZ50+BB50+BD50+BF50+BH50+BJ50+BL50+BN50+BP50+BR50</f>
        <v/>
      </c>
      <c r="BU50" s="32" t="n"/>
      <c r="BV50" s="1353" t="n"/>
      <c r="BW50" s="1352" t="n"/>
      <c r="BX50" s="1352" t="n"/>
      <c r="BY50" s="1352" t="n"/>
      <c r="BZ50" s="1352" t="n"/>
      <c r="CA50" s="1352" t="n"/>
      <c r="CB50" s="1352" t="n"/>
      <c r="CC50" s="1352" t="n"/>
      <c r="CD50" s="1352" t="n"/>
      <c r="CE50" s="1352" t="n"/>
      <c r="CF50" s="1352" t="n"/>
      <c r="CG50" s="1352" t="n"/>
      <c r="CH50" s="1352" t="n"/>
      <c r="CI50" s="1352" t="n"/>
    </row>
    <row r="51" ht="27" customFormat="1" customHeight="1" s="23">
      <c r="A51" s="1977" t="n"/>
      <c r="B51" s="1350" t="inlineStr">
        <is>
          <t>公路班线客运量（万人次）</t>
        </is>
      </c>
      <c r="C51" s="1409">
        <f>班线包车!C36</f>
        <v/>
      </c>
      <c r="D51" s="31">
        <f>C51/T51-1</f>
        <v/>
      </c>
      <c r="E51" s="1409">
        <f>班线包车!E36</f>
        <v/>
      </c>
      <c r="F51" s="31">
        <f>E51/V51-1</f>
        <v/>
      </c>
      <c r="G51" s="1409">
        <f>班线包车!G36</f>
        <v/>
      </c>
      <c r="H51" s="31">
        <f>G51/X51-1</f>
        <v/>
      </c>
      <c r="I51" s="1409">
        <f>班线包车!I36</f>
        <v/>
      </c>
      <c r="J51" s="31">
        <f>I51/Z51-1</f>
        <v/>
      </c>
      <c r="K51" s="1409">
        <f>班线包车!K36</f>
      </c>
      <c r="L51" s="31">
        <f>K51/AB51-1</f>
      </c>
      <c r="M51" s="1409">
        <f>班线包车!M36</f>
      </c>
      <c r="N51" s="31">
        <f>M51/AD51-1</f>
      </c>
      <c r="O51" s="1409">
        <f>班线包车!O36</f>
      </c>
      <c r="P51" s="31">
        <f>O51/AF51-1</f>
      </c>
      <c r="Q51" s="2016">
        <f>E51+C51+G51+I51+K51+M51+O51</f>
      </c>
      <c r="R51" s="102">
        <f>Q51/SUM(T51,V51,X51,Z51,AB51,AD51,AF51)-1</f>
      </c>
      <c r="S51" s="31" t="n"/>
      <c r="T51" s="1409">
        <f>班线包车!T36</f>
        <v/>
      </c>
      <c r="U51" s="31">
        <f>T51/AV51-1</f>
        <v/>
      </c>
      <c r="V51" s="1409">
        <f>班线包车!V36</f>
        <v/>
      </c>
      <c r="W51" s="31">
        <f>V51/AX51-1</f>
        <v/>
      </c>
      <c r="X51" s="1409">
        <f>班线包车!X36</f>
        <v/>
      </c>
      <c r="Y51" s="31">
        <f>X51/AZ51-1</f>
        <v/>
      </c>
      <c r="Z51" s="1409">
        <f>班线包车!Z36</f>
        <v/>
      </c>
      <c r="AA51" s="31">
        <f>Z51/BB51-1</f>
        <v/>
      </c>
      <c r="AB51" s="1409">
        <f>班线包车!AB36</f>
        <v/>
      </c>
      <c r="AC51" s="31">
        <f>AB51/BD51-1</f>
        <v/>
      </c>
      <c r="AD51" s="1409">
        <f>班线包车!AD36</f>
        <v/>
      </c>
      <c r="AE51" s="31">
        <f>AD51/BF51-1</f>
        <v/>
      </c>
      <c r="AF51" s="1409">
        <f>班线包车!AF36</f>
        <v/>
      </c>
      <c r="AG51" s="31">
        <f>AF51/BH51-1</f>
        <v/>
      </c>
      <c r="AH51" s="1409">
        <f>班线包车!AH36</f>
        <v/>
      </c>
      <c r="AI51" s="31">
        <f>AH51/BJ51-1</f>
        <v/>
      </c>
      <c r="AJ51" s="1409">
        <f>班线包车!AJ36</f>
        <v/>
      </c>
      <c r="AK51" s="31">
        <f>AJ51/BL51-1</f>
        <v/>
      </c>
      <c r="AL51" s="1409">
        <f>班线包车!AL36</f>
        <v/>
      </c>
      <c r="AM51" s="31">
        <f>AL51/BN51-1</f>
        <v/>
      </c>
      <c r="AN51" s="1409">
        <f>班线包车!AN36</f>
        <v/>
      </c>
      <c r="AO51" s="31">
        <f>AN51/BP51-1</f>
        <v/>
      </c>
      <c r="AP51" s="1409">
        <f>班线包车!AP36</f>
        <v/>
      </c>
      <c r="AQ51" s="31">
        <f>AP51/BR51-1</f>
        <v/>
      </c>
      <c r="AR51" s="1409">
        <f>V51+T51+X51+Z51+AB51+AD51+AF51+AH51+AJ51+AL51+AN51+AP51</f>
      </c>
      <c r="AS51" s="31">
        <f>AR51/SUM(AV51,AX51,AZ51,BB51,BD51,BF51,BH51,BJ51,BL51,BN51,BP51,BR51)-1</f>
        <v/>
      </c>
      <c r="AT51" s="32" t="n"/>
      <c r="AU51" s="1915">
        <f>AV51+AX51+AZ51+BB51+BD51+BF51+BH51+BJ51+BL51+BN51+BP51</f>
        <v/>
      </c>
      <c r="AV51" s="1409" t="n">
        <v>157.2721</v>
      </c>
      <c r="AW51" s="31" t="n"/>
      <c r="AX51" s="1409" t="n">
        <v>166.3319</v>
      </c>
      <c r="AY51" s="31" t="n"/>
      <c r="AZ51" s="1409" t="n">
        <v>156.2658</v>
      </c>
      <c r="BA51" s="31" t="n"/>
      <c r="BB51" s="1409" t="n">
        <v>159.9114</v>
      </c>
      <c r="BC51" s="31" t="n"/>
      <c r="BD51" s="1409" t="n">
        <v>169.6945</v>
      </c>
      <c r="BE51" s="31" t="n"/>
      <c r="BF51" s="1409" t="n">
        <v>160.4583</v>
      </c>
      <c r="BG51" s="31" t="n"/>
      <c r="BH51" s="1409" t="n">
        <v>165.7418</v>
      </c>
      <c r="BI51" s="31" t="n"/>
      <c r="BJ51" s="1409" t="n">
        <v>155.1431</v>
      </c>
      <c r="BK51" s="31" t="n"/>
      <c r="BL51" s="1409" t="n">
        <v>147.4553</v>
      </c>
      <c r="BM51" s="31" t="n"/>
      <c r="BN51" s="1409" t="n">
        <v>156.2083</v>
      </c>
      <c r="BO51" s="31" t="n"/>
      <c r="BP51" s="1409" t="n">
        <v>142.782</v>
      </c>
      <c r="BQ51" s="31" t="n"/>
      <c r="BR51" s="1409" t="n">
        <v>144.3512</v>
      </c>
      <c r="BS51" s="31" t="n"/>
      <c r="BT51" s="1409">
        <f>AV51+AX51+AZ51+BB51+BD51+BF51+BH51+BJ51+BL51+BN51+BP51+BR51</f>
        <v/>
      </c>
      <c r="BU51" s="31" t="n"/>
      <c r="BV51" s="1354" t="n"/>
      <c r="BW51" s="1355" t="n"/>
      <c r="BX51" s="1355" t="n"/>
      <c r="BY51" s="1355" t="n"/>
      <c r="BZ51" s="1355" t="n"/>
      <c r="CA51" s="1355" t="n"/>
      <c r="CB51" s="1355" t="n"/>
      <c r="CC51" s="1355" t="n"/>
      <c r="CD51" s="1355" t="n"/>
      <c r="CE51" s="1355" t="n"/>
      <c r="CF51" s="1355" t="n"/>
      <c r="CG51" s="1355" t="n"/>
      <c r="CH51" s="1355" t="n"/>
      <c r="CI51" s="1289" t="n"/>
    </row>
    <row r="52" ht="27" customFormat="1" customHeight="1" s="23">
      <c r="A52" s="1977" t="n"/>
      <c r="B52" s="1350" t="inlineStr">
        <is>
          <t>城际城乡公交客运量（万人次）</t>
        </is>
      </c>
      <c r="C52" s="1409">
        <f>公交!C41-公交!C43</f>
        <v/>
      </c>
      <c r="D52" s="31">
        <f>C52/T52-1</f>
        <v/>
      </c>
      <c r="E52" s="1409">
        <f>公交!E41-公交!E43</f>
        <v/>
      </c>
      <c r="F52" s="31">
        <f>E52/V52-1</f>
        <v/>
      </c>
      <c r="G52" s="1409">
        <f>公交!G41-公交!G43</f>
        <v/>
      </c>
      <c r="H52" s="31">
        <f>G52/X52-1</f>
        <v/>
      </c>
      <c r="I52" s="1409">
        <f>公交!I41-公交!I43</f>
        <v/>
      </c>
      <c r="J52" s="31">
        <f>I52/Z52-1</f>
        <v/>
      </c>
      <c r="K52" s="1409">
        <f>公交!K41-公交!K43</f>
      </c>
      <c r="L52" s="31">
        <f>K52/AB52-1</f>
      </c>
      <c r="M52" s="1409">
        <f>公交!M41-公交!M43</f>
      </c>
      <c r="N52" s="31">
        <f>M52/AD52-1</f>
      </c>
      <c r="O52" s="1409">
        <f>公交!O41-公交!O43</f>
      </c>
      <c r="P52" s="31">
        <f>O52/AF52-1</f>
      </c>
      <c r="Q52" s="2016">
        <f>E52+C52+G52+I52+K52+M52+O52</f>
      </c>
      <c r="R52" s="102">
        <f>Q52/SUM(T52,V52,X52,Z52,AB52,AD52,AF52)-1</f>
      </c>
      <c r="S52" s="31" t="n"/>
      <c r="T52" s="1409">
        <f>公交!T41-公交!T43</f>
        <v/>
      </c>
      <c r="U52" s="31">
        <f>T52/AV52-1</f>
        <v/>
      </c>
      <c r="V52" s="1409">
        <f>公交!V41-公交!V43</f>
        <v/>
      </c>
      <c r="W52" s="31">
        <f>V52/AX52-1</f>
        <v/>
      </c>
      <c r="X52" s="1409">
        <f>公交!X41-公交!X43</f>
        <v/>
      </c>
      <c r="Y52" s="31">
        <f>X52/AZ52-1</f>
        <v/>
      </c>
      <c r="Z52" s="1409">
        <f>公交!Z41-公交!Z43</f>
        <v/>
      </c>
      <c r="AA52" s="31">
        <f>Z52/BB52-1</f>
        <v/>
      </c>
      <c r="AB52" s="1409">
        <f>公交!AB41-公交!AB43</f>
        <v/>
      </c>
      <c r="AC52" s="31">
        <f>AB52/BD52-1</f>
        <v/>
      </c>
      <c r="AD52" s="1409">
        <f>公交!AD41-公交!AD43</f>
        <v/>
      </c>
      <c r="AE52" s="31">
        <f>AD52/BF52-1</f>
        <v/>
      </c>
      <c r="AF52" s="1409">
        <f>公交!AF41-公交!AF43</f>
        <v/>
      </c>
      <c r="AG52" s="31">
        <f>AF52/BH52-1</f>
        <v/>
      </c>
      <c r="AH52" s="1409">
        <f>公交!AH41-公交!AH43</f>
        <v/>
      </c>
      <c r="AI52" s="31">
        <f>AH52/BJ52-1</f>
        <v/>
      </c>
      <c r="AJ52" s="1409">
        <f>公交!AJ41-公交!AJ43</f>
        <v/>
      </c>
      <c r="AK52" s="31">
        <f>AJ52/BL52-1</f>
        <v/>
      </c>
      <c r="AL52" s="1409">
        <f>公交!AL41-公交!AL43</f>
        <v/>
      </c>
      <c r="AM52" s="31">
        <f>AL52/BN52-1</f>
        <v/>
      </c>
      <c r="AN52" s="1409">
        <f>公交!AN41-公交!AN43</f>
        <v/>
      </c>
      <c r="AO52" s="31">
        <f>AN52/BP52-1</f>
        <v/>
      </c>
      <c r="AP52" s="1409">
        <f>公交!AP41-公交!AP43</f>
        <v/>
      </c>
      <c r="AQ52" s="31">
        <f>AP52/BR52-1</f>
        <v/>
      </c>
      <c r="AR52" s="1409">
        <f>V52+T52+X52+Z52+AB52+AD52+AF52+AH52+AJ52+AL52+AN52+AP52</f>
      </c>
      <c r="AS52" s="31">
        <f>AR52/SUM(AV52,AX52,AZ52,BB52,BD52,BF52,BH52,BJ52,BL52,BN52,BP52,BR52)-1</f>
        <v/>
      </c>
      <c r="AT52" s="32" t="n"/>
      <c r="AU52" s="1915">
        <f>AV52+AX52+AZ52+BB52+BD52+BF52+BH52+BJ52+BL52+BN52+BP52</f>
        <v/>
      </c>
      <c r="AV52" s="1409" t="n">
        <v>10.1799999999999</v>
      </c>
      <c r="AW52" s="31" t="n"/>
      <c r="AX52" s="1409" t="n">
        <v>10.15</v>
      </c>
      <c r="AY52" s="31" t="n"/>
      <c r="AZ52" s="1409" t="n">
        <v>10.15</v>
      </c>
      <c r="BA52" s="31" t="n"/>
      <c r="BB52" s="1409" t="n">
        <v>10.16</v>
      </c>
      <c r="BC52" s="31" t="n"/>
      <c r="BD52" s="1409" t="n">
        <v>10.16</v>
      </c>
      <c r="BE52" s="31" t="n"/>
      <c r="BF52" s="1409" t="n">
        <v>10.16</v>
      </c>
      <c r="BG52" s="31" t="n"/>
      <c r="BH52" s="1409" t="n">
        <v>10.24</v>
      </c>
      <c r="BI52" s="31" t="n"/>
      <c r="BJ52" s="1409" t="n">
        <v>10.25</v>
      </c>
      <c r="BK52" s="31" t="n"/>
      <c r="BL52" s="1409" t="n">
        <v>10</v>
      </c>
      <c r="BM52" s="31" t="n"/>
      <c r="BN52" s="1409" t="n">
        <v>10.02</v>
      </c>
      <c r="BO52" s="31" t="n"/>
      <c r="BP52" s="1409" t="n">
        <v>9.93000000000006</v>
      </c>
      <c r="BQ52" s="31" t="n"/>
      <c r="BR52" s="1409" t="n">
        <v>9.93000000000006</v>
      </c>
      <c r="BS52" s="31" t="n"/>
      <c r="BT52" s="1409">
        <f>AV52+AX52+AZ52+BB52+BD52+BF52+BH52+BJ52+BL52+BN52+BP52+BR52</f>
        <v/>
      </c>
      <c r="BU52" s="31" t="n"/>
      <c r="BV52" s="1354" t="n"/>
      <c r="BW52" s="1355" t="n"/>
      <c r="BX52" s="1355" t="n"/>
      <c r="BY52" s="1355" t="n"/>
      <c r="BZ52" s="1355" t="n"/>
      <c r="CA52" s="1355" t="n"/>
      <c r="CB52" s="1355" t="n"/>
      <c r="CC52" s="1355" t="n"/>
      <c r="CD52" s="1355" t="n"/>
      <c r="CE52" s="1355" t="n"/>
      <c r="CF52" s="1355" t="n"/>
      <c r="CG52" s="1355" t="n"/>
      <c r="CH52" s="1355" t="n"/>
      <c r="CI52" s="1289" t="n"/>
    </row>
    <row r="53" ht="27" customFormat="1" customHeight="1" s="23">
      <c r="A53" s="1977" t="n"/>
      <c r="B53" s="1350" t="inlineStr">
        <is>
          <t>城际城乡巡游出租客运量（万人次）</t>
        </is>
      </c>
      <c r="C53" s="1409">
        <f>出租!C41-出租!C43</f>
        <v/>
      </c>
      <c r="D53" s="31">
        <f>C53/T53-1</f>
        <v/>
      </c>
      <c r="E53" s="1409">
        <f>出租!E41-出租!E43</f>
        <v/>
      </c>
      <c r="F53" s="31">
        <f>E53/V53-1</f>
        <v/>
      </c>
      <c r="G53" s="1409">
        <f>出租!G41-出租!G43</f>
        <v/>
      </c>
      <c r="H53" s="31">
        <f>G53/X53-1</f>
        <v/>
      </c>
      <c r="I53" s="1409">
        <f>出租!I41-出租!I43</f>
        <v/>
      </c>
      <c r="J53" s="31">
        <f>I53/Z53-1</f>
        <v/>
      </c>
      <c r="K53" s="1409">
        <f>出租!K41-出租!K43</f>
      </c>
      <c r="L53" s="31">
        <f>K53/AB53-1</f>
      </c>
      <c r="M53" s="1409">
        <f>出租!M41-出租!M43</f>
      </c>
      <c r="N53" s="31">
        <f>M53/AD53-1</f>
      </c>
      <c r="O53" s="1409">
        <f>出租!O41-出租!O43</f>
      </c>
      <c r="P53" s="31">
        <f>O53/AF53-1</f>
      </c>
      <c r="Q53" s="2016">
        <f>E53+C53+G53+I53+K53+M53+O53</f>
      </c>
      <c r="R53" s="102">
        <f>Q53/SUM(T53,V53,X53,Z53,AB53,AD53,AF53)-1</f>
      </c>
      <c r="S53" s="31" t="n"/>
      <c r="T53" s="1409">
        <f>出租!T41-出租!T43</f>
        <v/>
      </c>
      <c r="U53" s="31">
        <f>T53/AV53-1</f>
        <v/>
      </c>
      <c r="V53" s="1409">
        <f>出租!V41-出租!V43</f>
        <v/>
      </c>
      <c r="W53" s="31">
        <f>V53/AX53-1</f>
        <v/>
      </c>
      <c r="X53" s="1409">
        <f>出租!X41-出租!X43</f>
        <v/>
      </c>
      <c r="Y53" s="31">
        <f>X53/AZ53-1</f>
        <v/>
      </c>
      <c r="Z53" s="1409">
        <f>出租!Z41-出租!Z43</f>
        <v/>
      </c>
      <c r="AA53" s="31">
        <f>Z53/BB53-1</f>
        <v/>
      </c>
      <c r="AB53" s="1409">
        <f>出租!AB41-出租!AB43</f>
        <v/>
      </c>
      <c r="AC53" s="31">
        <f>AB53/BD53-1</f>
        <v/>
      </c>
      <c r="AD53" s="1409">
        <f>出租!AD41-出租!AD43</f>
        <v/>
      </c>
      <c r="AE53" s="31">
        <f>AD53/BF53-1</f>
        <v/>
      </c>
      <c r="AF53" s="1409">
        <f>出租!AF41-出租!AF43</f>
        <v/>
      </c>
      <c r="AG53" s="31">
        <f>AF53/BH53-1</f>
        <v/>
      </c>
      <c r="AH53" s="1409">
        <f>出租!AH41-出租!AH43</f>
        <v/>
      </c>
      <c r="AI53" s="31">
        <f>AH53/BJ53-1</f>
        <v/>
      </c>
      <c r="AJ53" s="1409">
        <f>出租!AJ41-出租!AJ43</f>
        <v/>
      </c>
      <c r="AK53" s="31">
        <f>AJ53/BL53-1</f>
        <v/>
      </c>
      <c r="AL53" s="1409">
        <f>出租!AL41-出租!AL43</f>
        <v/>
      </c>
      <c r="AM53" s="31">
        <f>AL53/BN53-1</f>
        <v/>
      </c>
      <c r="AN53" s="1409">
        <f>出租!AN41-出租!AN43</f>
        <v/>
      </c>
      <c r="AO53" s="31">
        <f>AN53/BP53-1</f>
        <v/>
      </c>
      <c r="AP53" s="1409">
        <f>出租!AP41-出租!AP43</f>
        <v/>
      </c>
      <c r="AQ53" s="31">
        <f>AP53/BR53-1</f>
        <v/>
      </c>
      <c r="AR53" s="1409">
        <f>V53+T53+X53+Z53+AB53+AD53+AF53+AH53+AJ53+AL53+AN53+AP53</f>
      </c>
      <c r="AS53" s="31">
        <f>AR53/SUM(AV53,AX53,AZ53,BB53,BD53,BF53,BH53,BJ53,BL53,BN53,BP53,BR53)-1</f>
        <v/>
      </c>
      <c r="AT53" s="32" t="n"/>
      <c r="AU53" s="1915">
        <f>AV53+AX53+AZ53+BB53+BD53+BF53+BH53+BJ53+BL53+BN53+BP53</f>
        <v/>
      </c>
      <c r="AV53" s="1409" t="n">
        <v>2.78999999999996</v>
      </c>
      <c r="AW53" s="31" t="n"/>
      <c r="AX53" s="1409" t="n">
        <v>5.93999999999994</v>
      </c>
      <c r="AY53" s="31" t="n"/>
      <c r="AZ53" s="1409" t="n">
        <v>2.56999999999994</v>
      </c>
      <c r="BA53" s="31" t="n"/>
      <c r="BB53" s="1409" t="n">
        <v>2.42000000000007</v>
      </c>
      <c r="BC53" s="31" t="n"/>
      <c r="BD53" s="1409" t="n">
        <v>2.32999999999993</v>
      </c>
      <c r="BE53" s="31" t="n"/>
      <c r="BF53" s="1409" t="n">
        <v>2.37</v>
      </c>
      <c r="BG53" s="31" t="n"/>
      <c r="BH53" s="1409" t="n">
        <v>2.42999999999995</v>
      </c>
      <c r="BI53" s="31" t="n"/>
      <c r="BJ53" s="1409" t="n">
        <v>2.27999999999997</v>
      </c>
      <c r="BK53" s="31" t="n"/>
      <c r="BL53" s="1409" t="n">
        <v>2.06999999999994</v>
      </c>
      <c r="BM53" s="31" t="n"/>
      <c r="BN53" s="1409" t="n">
        <v>2.11000000000001</v>
      </c>
      <c r="BO53" s="31" t="n"/>
      <c r="BP53" s="1409" t="n">
        <v>2.06000000000006</v>
      </c>
      <c r="BQ53" s="31" t="n"/>
      <c r="BR53" s="1409" t="n">
        <v>2.16999999999996</v>
      </c>
      <c r="BS53" s="31" t="n"/>
      <c r="BT53" s="1409">
        <f>AV53+AX53+AZ53+BB53+BD53+BF53+BH53+BJ53+BL53+BN53+BP53+BR53</f>
        <v/>
      </c>
      <c r="BU53" s="31" t="n"/>
      <c r="BV53" s="1354" t="n"/>
      <c r="BW53" s="1355" t="n"/>
      <c r="BX53" s="1355" t="n"/>
      <c r="BY53" s="1355" t="n"/>
      <c r="BZ53" s="1355" t="n"/>
      <c r="CA53" s="1355" t="n"/>
      <c r="CB53" s="1355" t="n"/>
      <c r="CC53" s="1414" t="n"/>
      <c r="CD53" s="1355" t="n"/>
      <c r="CE53" s="1414" t="n"/>
      <c r="CF53" s="1414" t="n"/>
      <c r="CG53" s="1414" t="n"/>
      <c r="CH53" s="1414" t="n"/>
      <c r="CI53" s="1289" t="n"/>
    </row>
    <row r="54" ht="29.1" customFormat="1" customHeight="1" s="23">
      <c r="A54" s="1954" t="n"/>
      <c r="B54" s="1350" t="inlineStr">
        <is>
          <t>城际城乡网约车客运量(万人次)</t>
        </is>
      </c>
      <c r="C54" s="1409">
        <f>网约车!C41-网约车!C43</f>
        <v/>
      </c>
      <c r="D54" s="31">
        <f>C54/T54-1</f>
        <v/>
      </c>
      <c r="E54" s="1409">
        <f>网约车!E41-网约车!E43</f>
        <v/>
      </c>
      <c r="F54" s="31">
        <f>E54/V54-1</f>
        <v/>
      </c>
      <c r="G54" s="1409">
        <f>网约车!G41-网约车!G43</f>
        <v/>
      </c>
      <c r="H54" s="31">
        <f>G54/X54-1</f>
        <v/>
      </c>
      <c r="I54" s="1409">
        <f>网约车!I41-网约车!I43</f>
        <v/>
      </c>
      <c r="J54" s="31">
        <f>I54/Z54-1</f>
        <v/>
      </c>
      <c r="K54" s="2669">
        <f>网约车!K41-网约车!K43</f>
      </c>
      <c r="L54" s="31">
        <f>K54/AB54-1</f>
      </c>
      <c r="M54" s="2670">
        <f>网约车!M41-网约车!M43</f>
      </c>
      <c r="N54" s="31">
        <f>M54/AD54-1</f>
      </c>
      <c r="O54" s="2671">
        <f>网约车!O41-网约车!O43</f>
      </c>
      <c r="P54" s="31">
        <f>O54/AF54-1</f>
      </c>
      <c r="Q54" s="2016">
        <f>E54+C54+G54+I54+K54+M54+O54</f>
      </c>
      <c r="R54" s="102">
        <f>Q54/SUM(T54,V54,X54,Z54,AB54,AD54,AF54)-1</f>
      </c>
      <c r="S54" s="31" t="n"/>
      <c r="T54" s="1409">
        <f>网约车!T41-网约车!T43</f>
        <v/>
      </c>
      <c r="U54" s="31">
        <f>T54/AV54-1</f>
        <v/>
      </c>
      <c r="V54" s="1409">
        <f>网约车!V41-网约车!V43</f>
        <v/>
      </c>
      <c r="W54" s="31">
        <f>V54/AX54-1</f>
        <v/>
      </c>
      <c r="X54" s="1409">
        <f>网约车!X41-网约车!X43</f>
        <v/>
      </c>
      <c r="Y54" s="31">
        <f>X54/AZ54-1</f>
        <v/>
      </c>
      <c r="Z54" s="1409">
        <f>网约车!Z41-网约车!Z43</f>
        <v/>
      </c>
      <c r="AA54" s="31">
        <f>Z54/BB54-1</f>
        <v/>
      </c>
      <c r="AB54" s="1409">
        <f>网约车!AB41-网约车!AB43</f>
        <v/>
      </c>
      <c r="AC54" s="31">
        <f>AB54/BD54-1</f>
        <v/>
      </c>
      <c r="AD54" s="1409">
        <f>网约车!AD41-网约车!AD43</f>
        <v/>
      </c>
      <c r="AE54" s="31">
        <f>AD54/BF54-1</f>
        <v/>
      </c>
      <c r="AF54" s="1409">
        <f>网约车!AF41-网约车!AF43</f>
        <v/>
      </c>
      <c r="AG54" s="31">
        <f>AF54/BH54-1</f>
        <v/>
      </c>
      <c r="AH54" s="1409">
        <f>网约车!AH41-网约车!AH43</f>
        <v/>
      </c>
      <c r="AI54" s="31">
        <f>AH54/BJ54-1</f>
        <v/>
      </c>
      <c r="AJ54" s="1409">
        <f>网约车!AJ41-网约车!AJ43</f>
        <v/>
      </c>
      <c r="AK54" s="31">
        <f>AJ54/BL54-1</f>
        <v/>
      </c>
      <c r="AL54" s="1409">
        <f>网约车!AL41-网约车!AL43</f>
        <v/>
      </c>
      <c r="AM54" s="31">
        <f>AL54/BN54-1</f>
        <v/>
      </c>
      <c r="AN54" s="1409">
        <f>网约车!AN41-网约车!AN43</f>
        <v/>
      </c>
      <c r="AO54" s="31">
        <f>AN54/BP54-1</f>
        <v/>
      </c>
      <c r="AP54" s="1409">
        <f>网约车!AP41-网约车!AP43</f>
        <v/>
      </c>
      <c r="AQ54" s="31">
        <f>AP54/BR54-1</f>
        <v/>
      </c>
      <c r="AR54" s="1409">
        <f>V54+T54+X54+Z54+AB54+AD54+AF54+AH54+AJ54+AL54+AN54+AP54</f>
      </c>
      <c r="AS54" s="31">
        <f>AR54/SUM(AV54,AX54,AZ54,BB54,BD54,BF54,BH54,BJ54,BL54,BN54,BP54,BR54)-1</f>
        <v/>
      </c>
      <c r="AT54" s="32" t="n"/>
      <c r="AU54" s="1915">
        <f>AV54+AX54+AZ54+BB54+BD54+BF54+BH54+BJ54+BL54+BN54+BP54</f>
        <v/>
      </c>
      <c r="AV54" s="1409" t="n">
        <v>5.10831041535803</v>
      </c>
      <c r="AW54" s="31" t="n"/>
      <c r="AX54" s="1409" t="n">
        <v>2.09617015686639</v>
      </c>
      <c r="AY54" s="31" t="n"/>
      <c r="AZ54" s="1409" t="n">
        <v>4.35332786827951</v>
      </c>
      <c r="BA54" s="31" t="n"/>
      <c r="BB54" s="1409" t="n">
        <v>4.78241717457368</v>
      </c>
      <c r="BC54" s="31" t="n"/>
      <c r="BD54" s="1409" t="n">
        <v>5.39219977159733</v>
      </c>
      <c r="BE54" s="31" t="n"/>
      <c r="BF54" s="1409" t="n">
        <v>3.24684522812272</v>
      </c>
      <c r="BG54" s="31" t="n"/>
      <c r="BH54" s="1409" t="n">
        <v>3.71885181994139</v>
      </c>
      <c r="BI54" s="31" t="n"/>
      <c r="BJ54" s="1409" t="n">
        <v>1.9385700146594</v>
      </c>
      <c r="BK54" s="31" t="n"/>
      <c r="BL54" s="1409" t="n">
        <v>3.47797022538042</v>
      </c>
      <c r="BM54" s="31" t="n"/>
      <c r="BN54" s="1409" t="n">
        <v>3.7427972566617</v>
      </c>
      <c r="BO54" s="31" t="n"/>
      <c r="BP54" s="1409" t="n">
        <v>3.33859710212263</v>
      </c>
      <c r="BQ54" s="31" t="n"/>
      <c r="BR54" s="1409" t="n">
        <v>3.2596545241567</v>
      </c>
      <c r="BS54" s="31" t="n"/>
      <c r="BT54" s="1409">
        <f>AV54+AX54+AZ54+BB54+BD54+BF54+BH54+BJ54+BL54+BN54+BP54+BR54</f>
        <v/>
      </c>
      <c r="BU54" s="31" t="n"/>
      <c r="BV54" s="1354" t="n"/>
      <c r="BW54" s="1355" t="n"/>
      <c r="BX54" s="1355" t="n"/>
      <c r="BY54" s="1355" t="n"/>
      <c r="BZ54" s="1355" t="n"/>
      <c r="CA54" s="1355" t="n"/>
      <c r="CB54" s="1355" t="n"/>
      <c r="CC54" s="1355" t="n"/>
      <c r="CD54" s="1355" t="n"/>
      <c r="CE54" s="1355" t="n"/>
      <c r="CF54" s="1355" t="n"/>
      <c r="CG54" s="1355" t="n"/>
      <c r="CH54" s="1355" t="n"/>
      <c r="CI54" s="1289" t="n"/>
    </row>
    <row r="55" ht="27" customFormat="1" customHeight="1" s="24">
      <c r="A55" s="1358" t="inlineStr">
        <is>
          <t>黄冈市</t>
        </is>
      </c>
      <c r="B55" s="1350" t="inlineStr">
        <is>
          <t>总客运量（万人次）</t>
        </is>
      </c>
      <c r="C55" s="1409">
        <f>C56+C57+C58+C59</f>
        <v/>
      </c>
      <c r="D55" s="31">
        <f>C55/T55-1</f>
        <v/>
      </c>
      <c r="E55" s="1409">
        <f>E56+E57+E58+E59</f>
        <v/>
      </c>
      <c r="F55" s="31">
        <f>E55/V55-1</f>
        <v/>
      </c>
      <c r="G55" s="1409">
        <f>G56+G57+G58+G59</f>
        <v/>
      </c>
      <c r="H55" s="31">
        <f>G55/X55-1</f>
        <v/>
      </c>
      <c r="I55" s="1409">
        <f>I56+I57+I58+I59</f>
        <v/>
      </c>
      <c r="J55" s="31">
        <f>I55/Z55-1</f>
        <v/>
      </c>
      <c r="K55" s="2672">
        <f>K56+K57+K58+K59</f>
      </c>
      <c r="L55" s="31">
        <f>K55/AB55-1</f>
      </c>
      <c r="M55" s="2673">
        <f>M56+M57+M58+M59</f>
      </c>
      <c r="N55" s="31">
        <f>M55/AD55-1</f>
      </c>
      <c r="O55" s="2674">
        <f>O56+O57+O58+O59</f>
      </c>
      <c r="P55" s="31">
        <f>O55/AF55-1</f>
      </c>
      <c r="Q55" s="2016">
        <f>E55+C55+G55+I55+K55+M55+O55</f>
      </c>
      <c r="R55" s="102">
        <f>Q55/SUM(T55,V55,X55,Z55,AB55,AD55,AF55)-1</f>
      </c>
      <c r="S55" s="31" t="n"/>
      <c r="T55" s="1409">
        <f>T56+T57+T58+T59</f>
        <v/>
      </c>
      <c r="U55" s="31">
        <f>T55/AV55-1</f>
        <v/>
      </c>
      <c r="V55" s="1409">
        <f>V56+V57+V58+V59</f>
        <v/>
      </c>
      <c r="W55" s="31">
        <f>V55/AX55-1</f>
        <v/>
      </c>
      <c r="X55" s="1409">
        <f>X56+X57+X58+X59</f>
        <v/>
      </c>
      <c r="Y55" s="31">
        <f>X55/AZ55-1</f>
        <v/>
      </c>
      <c r="Z55" s="1409">
        <f>Z56+Z57+Z58+Z59</f>
        <v/>
      </c>
      <c r="AA55" s="31">
        <f>Z55/BB55-1</f>
        <v/>
      </c>
      <c r="AB55" s="1409">
        <f>AB56+AB57+AB58+AB59</f>
        <v/>
      </c>
      <c r="AC55" s="31">
        <f>AB55/BD55-1</f>
        <v/>
      </c>
      <c r="AD55" s="1409">
        <f>AD56+AD57+AD58+AD59</f>
        <v/>
      </c>
      <c r="AE55" s="31">
        <f>AD55/BF55-1</f>
        <v/>
      </c>
      <c r="AF55" s="1409">
        <f>AF56+AF57+AF58+AF59</f>
        <v/>
      </c>
      <c r="AG55" s="31">
        <f>AF55/BH55-1</f>
        <v/>
      </c>
      <c r="AH55" s="1409">
        <f>AH56+AH57+AH58+AH59</f>
        <v/>
      </c>
      <c r="AI55" s="31">
        <f>AH55/BJ55-1</f>
        <v/>
      </c>
      <c r="AJ55" s="1409">
        <f>AJ56+AJ57+AJ58+AJ59</f>
        <v/>
      </c>
      <c r="AK55" s="31">
        <f>AJ55/BL55-1</f>
        <v/>
      </c>
      <c r="AL55" s="1409">
        <f>AL56+AL57+AL58+AL59</f>
        <v/>
      </c>
      <c r="AM55" s="31">
        <f>AL55/BN55-1</f>
        <v/>
      </c>
      <c r="AN55" s="1409">
        <f>AN56+AN57+AN58+AN59</f>
        <v/>
      </c>
      <c r="AO55" s="31">
        <f>AN55/BP55-1</f>
        <v/>
      </c>
      <c r="AP55" s="1409">
        <f>AP56+AP57+AP58+AP59</f>
        <v/>
      </c>
      <c r="AQ55" s="31">
        <f>AP55/BR55-1</f>
        <v/>
      </c>
      <c r="AR55" s="1409">
        <f>V55+T55+X55+Z55+AB55+AD55+AF55+AH55+AJ55+AL55+AN55+AP55</f>
      </c>
      <c r="AS55" s="31">
        <f>AR55/SUM(AV55,AX55,AZ55,BB55,BD55,BF55,BH55,BJ55,BL55,BN55,BP55,BR55)-1</f>
        <v/>
      </c>
      <c r="AT55" s="32" t="n"/>
      <c r="AU55" s="1915">
        <f>AV55+AX55+AZ55+BB55+BD55+BF55+BH55+BJ55+BL55+BN55+BP55</f>
        <v/>
      </c>
      <c r="AV55" s="1915">
        <f>AV56+AV57+AV58+AV59</f>
        <v/>
      </c>
      <c r="AW55" s="32" t="n"/>
      <c r="AX55" s="1915">
        <f>AX56+AX57+AX58+AX59</f>
        <v/>
      </c>
      <c r="AY55" s="32" t="n"/>
      <c r="AZ55" s="1915">
        <f>AZ56+AZ57+AZ58+AZ59</f>
        <v/>
      </c>
      <c r="BA55" s="32" t="n"/>
      <c r="BB55" s="1915">
        <f>BB56+BB57+BB58+BB59</f>
        <v/>
      </c>
      <c r="BC55" s="32" t="n"/>
      <c r="BD55" s="1915">
        <f>BD56+BD57+BD58+BD59</f>
        <v/>
      </c>
      <c r="BE55" s="32" t="n"/>
      <c r="BF55" s="1915">
        <f>BF56+BF57+BF58+BF59</f>
        <v/>
      </c>
      <c r="BG55" s="32" t="n"/>
      <c r="BH55" s="1915">
        <f>BH56+BH57+BH58+BH59</f>
        <v/>
      </c>
      <c r="BI55" s="32" t="n"/>
      <c r="BJ55" s="1915">
        <f>BJ56+BJ57+BJ58+BJ59</f>
        <v/>
      </c>
      <c r="BK55" s="32" t="n"/>
      <c r="BL55" s="1915">
        <f>BL56+BL57+BL58+BL59</f>
        <v/>
      </c>
      <c r="BM55" s="32" t="n"/>
      <c r="BN55" s="1915">
        <f>BN56+BN57+BN58+BN59</f>
        <v/>
      </c>
      <c r="BO55" s="32" t="n"/>
      <c r="BP55" s="1915">
        <f>BP56+BP57+BP58+BP59</f>
        <v/>
      </c>
      <c r="BQ55" s="32" t="n"/>
      <c r="BR55" s="1915">
        <f>BR56+BR57+BR58+BR59</f>
        <v/>
      </c>
      <c r="BS55" s="32" t="n"/>
      <c r="BT55" s="1915">
        <f>AV55+AX55+AZ55+BB55+BD55+BF55+BH55+BJ55+BL55+BN55+BP55+BR55</f>
        <v/>
      </c>
      <c r="BU55" s="32" t="n"/>
      <c r="BV55" s="1353" t="n"/>
      <c r="BW55" s="1352" t="n"/>
      <c r="BX55" s="1352" t="n"/>
      <c r="BY55" s="1352" t="n"/>
      <c r="BZ55" s="1352" t="n"/>
      <c r="CA55" s="1352" t="n"/>
      <c r="CB55" s="1352" t="n"/>
      <c r="CC55" s="1352" t="n"/>
      <c r="CD55" s="1352" t="n"/>
      <c r="CE55" s="1352" t="n"/>
      <c r="CF55" s="1352" t="n"/>
      <c r="CG55" s="1352" t="n"/>
      <c r="CH55" s="1352" t="n"/>
      <c r="CI55" s="1352" t="n"/>
    </row>
    <row r="56" ht="27" customHeight="1" s="21">
      <c r="A56" s="1977" t="n"/>
      <c r="B56" s="1350" t="inlineStr">
        <is>
          <t>公路班线客运量（万人次）</t>
        </is>
      </c>
      <c r="C56" s="1409">
        <f>班线包车!C38</f>
        <v/>
      </c>
      <c r="D56" s="31">
        <f>C56/T56-1</f>
        <v/>
      </c>
      <c r="E56" s="1409">
        <f>班线包车!E38</f>
        <v/>
      </c>
      <c r="F56" s="31">
        <f>E56/V56-1</f>
        <v/>
      </c>
      <c r="G56" s="1409">
        <f>班线包车!G38</f>
        <v/>
      </c>
      <c r="H56" s="31">
        <f>G56/X56-1</f>
        <v/>
      </c>
      <c r="I56" s="1409">
        <f>班线包车!I38</f>
        <v/>
      </c>
      <c r="J56" s="31">
        <f>I56/Z56-1</f>
        <v/>
      </c>
      <c r="K56" s="1409">
        <f>班线包车!K38</f>
      </c>
      <c r="L56" s="31">
        <f>K56/AB56-1</f>
      </c>
      <c r="M56" s="1409">
        <f>班线包车!M38</f>
      </c>
      <c r="N56" s="31">
        <f>M56/AD56-1</f>
      </c>
      <c r="O56" s="1409">
        <f>班线包车!O38</f>
      </c>
      <c r="P56" s="31">
        <f>O56/AF56-1</f>
      </c>
      <c r="Q56" s="2016">
        <f>E56+C56+G56+I56+K56+M56+O56</f>
      </c>
      <c r="R56" s="102">
        <f>Q56/SUM(T56,V56,X56,Z56,AB56,AD56,AF56)-1</f>
      </c>
      <c r="S56" s="31" t="n"/>
      <c r="T56" s="1409">
        <f>班线包车!T38</f>
        <v/>
      </c>
      <c r="U56" s="31">
        <f>T56/AV56-1</f>
        <v/>
      </c>
      <c r="V56" s="1409">
        <f>班线包车!V38</f>
        <v/>
      </c>
      <c r="W56" s="31">
        <f>V56/AX56-1</f>
        <v/>
      </c>
      <c r="X56" s="1409">
        <f>班线包车!X38</f>
        <v/>
      </c>
      <c r="Y56" s="31">
        <f>X56/AZ56-1</f>
        <v/>
      </c>
      <c r="Z56" s="1409">
        <f>班线包车!Z38</f>
        <v/>
      </c>
      <c r="AA56" s="31">
        <f>Z56/BB56-1</f>
        <v/>
      </c>
      <c r="AB56" s="1409">
        <f>班线包车!AB38</f>
        <v/>
      </c>
      <c r="AC56" s="31">
        <f>AB56/BD56-1</f>
        <v/>
      </c>
      <c r="AD56" s="1409">
        <f>班线包车!AD38</f>
        <v/>
      </c>
      <c r="AE56" s="31">
        <f>AD56/BF56-1</f>
        <v/>
      </c>
      <c r="AF56" s="1409">
        <f>班线包车!AF38</f>
        <v/>
      </c>
      <c r="AG56" s="31">
        <f>AF56/BH56-1</f>
        <v/>
      </c>
      <c r="AH56" s="1409">
        <f>班线包车!AH38</f>
        <v/>
      </c>
      <c r="AI56" s="31">
        <f>AH56/BJ56-1</f>
        <v/>
      </c>
      <c r="AJ56" s="1409">
        <f>班线包车!AJ38</f>
        <v/>
      </c>
      <c r="AK56" s="31">
        <f>AJ56/BL56-1</f>
        <v/>
      </c>
      <c r="AL56" s="1409">
        <f>班线包车!AL38</f>
        <v/>
      </c>
      <c r="AM56" s="31">
        <f>AL56/BN56-1</f>
        <v/>
      </c>
      <c r="AN56" s="1409">
        <f>班线包车!AN38</f>
        <v/>
      </c>
      <c r="AO56" s="31">
        <f>AN56/BP56-1</f>
        <v/>
      </c>
      <c r="AP56" s="1409">
        <f>班线包车!AP38</f>
        <v/>
      </c>
      <c r="AQ56" s="31">
        <f>AP56/BR56-1</f>
        <v/>
      </c>
      <c r="AR56" s="1409">
        <f>V56+T56+X56+Z56+AB56+AD56+AF56+AH56+AJ56+AL56+AN56+AP56</f>
      </c>
      <c r="AS56" s="31">
        <f>AR56/SUM(AV56,AX56,AZ56,BB56,BD56,BF56,BH56,BJ56,BL56,BN56,BP56,BR56)-1</f>
        <v/>
      </c>
      <c r="AT56" s="32" t="n"/>
      <c r="AU56" s="1915">
        <f>AV56+AX56+AZ56+BB56+BD56+BF56+BH56+BJ56+BL56+BN56+BP56</f>
        <v/>
      </c>
      <c r="AV56" s="1409" t="n">
        <v>151.0043</v>
      </c>
      <c r="AW56" s="31" t="n"/>
      <c r="AX56" s="1409" t="n">
        <v>151.6764</v>
      </c>
      <c r="AY56" s="31" t="n"/>
      <c r="AZ56" s="1409" t="n">
        <v>138.6749</v>
      </c>
      <c r="BA56" s="31" t="n"/>
      <c r="BB56" s="1409" t="n">
        <v>140.9847</v>
      </c>
      <c r="BC56" s="31" t="n"/>
      <c r="BD56" s="1409" t="n">
        <v>139.5153</v>
      </c>
      <c r="BE56" s="31" t="n"/>
      <c r="BF56" s="1409" t="n">
        <v>135.2042</v>
      </c>
      <c r="BG56" s="31" t="n"/>
      <c r="BH56" s="1409" t="n">
        <v>130.9534</v>
      </c>
      <c r="BI56" s="31" t="n"/>
      <c r="BJ56" s="1409" t="n">
        <v>156.3685</v>
      </c>
      <c r="BK56" s="31" t="n"/>
      <c r="BL56" s="1409" t="n">
        <v>186.4798</v>
      </c>
      <c r="BM56" s="31" t="n"/>
      <c r="BN56" s="1409" t="n">
        <v>202.7982</v>
      </c>
      <c r="BO56" s="31" t="n"/>
      <c r="BP56" s="1409" t="n">
        <v>173.6238</v>
      </c>
      <c r="BQ56" s="31" t="n"/>
      <c r="BR56" s="1409" t="n">
        <v>163.3938</v>
      </c>
      <c r="BS56" s="31" t="n"/>
      <c r="BT56" s="1409">
        <f>AV56+AX56+AZ56+BB56+BD56+BF56+BH56+BJ56+BL56+BN56+BP56+BR56</f>
        <v/>
      </c>
      <c r="BU56" s="31" t="n"/>
      <c r="BV56" s="1354" t="n"/>
      <c r="BW56" s="1355" t="n"/>
      <c r="BX56" s="1355" t="n"/>
      <c r="BY56" s="1355" t="n"/>
      <c r="BZ56" s="1355" t="n"/>
      <c r="CA56" s="1355" t="n"/>
      <c r="CB56" s="1355" t="n"/>
      <c r="CC56" s="1355" t="n"/>
      <c r="CD56" s="1355" t="n"/>
      <c r="CE56" s="1355" t="n"/>
      <c r="CF56" s="1355" t="n"/>
      <c r="CG56" s="1355" t="n"/>
      <c r="CH56" s="1355" t="n"/>
      <c r="CI56" s="1289" t="n"/>
    </row>
    <row r="57" ht="27" customHeight="1" s="21">
      <c r="A57" s="1977" t="n"/>
      <c r="B57" s="1350" t="inlineStr">
        <is>
          <t>城际城乡公交客运量（万人次）</t>
        </is>
      </c>
      <c r="C57" s="1409">
        <f>公交!C45-公交!C47</f>
        <v/>
      </c>
      <c r="D57" s="31">
        <f>C57/T57-1</f>
        <v/>
      </c>
      <c r="E57" s="1409">
        <f>公交!E45-公交!E47</f>
        <v/>
      </c>
      <c r="F57" s="31">
        <f>E57/V57-1</f>
        <v/>
      </c>
      <c r="G57" s="1409">
        <f>公交!G45-公交!G47</f>
        <v/>
      </c>
      <c r="H57" s="31">
        <f>G57/X57-1</f>
        <v/>
      </c>
      <c r="I57" s="1409">
        <f>公交!I45-公交!I47</f>
        <v/>
      </c>
      <c r="J57" s="31">
        <f>I57/Z57-1</f>
        <v/>
      </c>
      <c r="K57" s="1409">
        <f>公交!K45-公交!K47</f>
      </c>
      <c r="L57" s="31">
        <f>K57/AB57-1</f>
      </c>
      <c r="M57" s="1409">
        <f>公交!M45-公交!M47</f>
      </c>
      <c r="N57" s="31">
        <f>M57/AD57-1</f>
      </c>
      <c r="O57" s="1409">
        <f>公交!O45-公交!O47</f>
      </c>
      <c r="P57" s="31">
        <f>O57/AF57-1</f>
      </c>
      <c r="Q57" s="2016">
        <f>E57+C57+G57+I57+K57+M57+O57</f>
      </c>
      <c r="R57" s="102">
        <f>Q57/SUM(T57,V57,X57,Z57,AB57,AD57,AF57)-1</f>
      </c>
      <c r="S57" s="31" t="n"/>
      <c r="T57" s="1409">
        <f>公交!T45-公交!T47</f>
        <v/>
      </c>
      <c r="U57" s="31">
        <f>T57/AV57-1</f>
        <v/>
      </c>
      <c r="V57" s="1409">
        <f>公交!V45-公交!V47</f>
        <v/>
      </c>
      <c r="W57" s="31">
        <f>V57/AX57-1</f>
        <v/>
      </c>
      <c r="X57" s="1409">
        <f>公交!X45-公交!X47</f>
        <v/>
      </c>
      <c r="Y57" s="31">
        <f>X57/AZ57-1</f>
        <v/>
      </c>
      <c r="Z57" s="1409">
        <f>公交!Z45-公交!Z47</f>
        <v/>
      </c>
      <c r="AA57" s="31">
        <f>Z57/BB57-1</f>
        <v/>
      </c>
      <c r="AB57" s="1409">
        <f>公交!AB45-公交!AB47</f>
        <v/>
      </c>
      <c r="AC57" s="31">
        <f>AB57/BD57-1</f>
        <v/>
      </c>
      <c r="AD57" s="1409">
        <f>公交!AD45-公交!AD47</f>
        <v/>
      </c>
      <c r="AE57" s="31">
        <f>AD57/BF57-1</f>
        <v/>
      </c>
      <c r="AF57" s="1409">
        <f>公交!AF45-公交!AF47</f>
        <v/>
      </c>
      <c r="AG57" s="31">
        <f>AF57/BH57-1</f>
        <v/>
      </c>
      <c r="AH57" s="1409">
        <f>公交!AH45-公交!AH47</f>
        <v/>
      </c>
      <c r="AI57" s="31">
        <f>AH57/BJ57-1</f>
        <v/>
      </c>
      <c r="AJ57" s="1409">
        <f>公交!AJ45-公交!AJ47</f>
        <v/>
      </c>
      <c r="AK57" s="31">
        <f>AJ57/BL57-1</f>
        <v/>
      </c>
      <c r="AL57" s="1409">
        <f>公交!AL45-公交!AL47</f>
        <v/>
      </c>
      <c r="AM57" s="31">
        <f>AL57/BN57-1</f>
        <v/>
      </c>
      <c r="AN57" s="1409">
        <f>公交!AN45-公交!AN47</f>
        <v/>
      </c>
      <c r="AO57" s="31">
        <f>AN57/BP57-1</f>
        <v/>
      </c>
      <c r="AP57" s="1409">
        <f>公交!AP45-公交!AP47</f>
        <v/>
      </c>
      <c r="AQ57" s="31">
        <f>AP57/BR57-1</f>
        <v/>
      </c>
      <c r="AR57" s="1409">
        <f>V57+T57+X57+Z57+AB57+AD57+AF57+AH57+AJ57+AL57+AN57+AP57</f>
      </c>
      <c r="AS57" s="31">
        <f>AR57/SUM(AV57,AX57,AZ57,BB57,BD57,BF57,BH57,BJ57,BL57,BN57,BP57,BR57)-1</f>
        <v/>
      </c>
      <c r="AT57" s="32" t="n"/>
      <c r="AU57" s="1915">
        <f>AV57+AX57+AZ57+BB57+BD57+BF57+BH57+BJ57+BL57+BN57+BP57</f>
        <v/>
      </c>
      <c r="AV57" s="1409" t="n">
        <v>180.53</v>
      </c>
      <c r="AW57" s="31" t="n"/>
      <c r="AX57" s="1409" t="n">
        <v>165.4</v>
      </c>
      <c r="AY57" s="31" t="n"/>
      <c r="AZ57" s="1409" t="n">
        <v>173.15</v>
      </c>
      <c r="BA57" s="31" t="n"/>
      <c r="BB57" s="1409" t="n">
        <v>185.91</v>
      </c>
      <c r="BC57" s="31" t="n"/>
      <c r="BD57" s="1409" t="n">
        <v>184.99</v>
      </c>
      <c r="BE57" s="31" t="n"/>
      <c r="BF57" s="1409" t="n">
        <v>184.5</v>
      </c>
      <c r="BG57" s="31" t="n"/>
      <c r="BH57" s="1409" t="n">
        <v>183.33</v>
      </c>
      <c r="BI57" s="31" t="n"/>
      <c r="BJ57" s="1409" t="n">
        <v>201.26</v>
      </c>
      <c r="BK57" s="31" t="n"/>
      <c r="BL57" s="1409" t="n">
        <v>217.14</v>
      </c>
      <c r="BM57" s="31" t="n"/>
      <c r="BN57" s="1409" t="n">
        <v>220.05</v>
      </c>
      <c r="BO57" s="31" t="n"/>
      <c r="BP57" s="1409" t="n">
        <v>211.58</v>
      </c>
      <c r="BQ57" s="31" t="n"/>
      <c r="BR57" s="1409" t="n">
        <v>209.87</v>
      </c>
      <c r="BS57" s="31" t="n"/>
      <c r="BT57" s="1409">
        <f>AV57+AX57+AZ57+BB57+BD57+BF57+BH57+BJ57+BL57+BN57+BP57+BR57</f>
        <v/>
      </c>
      <c r="BU57" s="31" t="n"/>
      <c r="BV57" s="1354" t="n"/>
      <c r="BW57" s="1355" t="n"/>
      <c r="BX57" s="1355" t="n"/>
      <c r="BY57" s="1355" t="n"/>
      <c r="BZ57" s="1355" t="n"/>
      <c r="CA57" s="1355" t="n"/>
      <c r="CB57" s="1355" t="n"/>
      <c r="CC57" s="1355" t="n"/>
      <c r="CD57" s="1355" t="n"/>
      <c r="CE57" s="1355" t="n"/>
      <c r="CF57" s="1355" t="n"/>
      <c r="CG57" s="1355" t="n"/>
      <c r="CH57" s="1355" t="n"/>
      <c r="CI57" s="1289" t="n"/>
    </row>
    <row r="58" ht="27" customHeight="1" s="21">
      <c r="A58" s="1977" t="n"/>
      <c r="B58" s="1350" t="inlineStr">
        <is>
          <t>城际城乡巡游出租客运量（万人次）</t>
        </is>
      </c>
      <c r="C58" s="1409">
        <f>出租!C45-出租!C47</f>
        <v/>
      </c>
      <c r="D58" s="31">
        <f>C58/T58-1</f>
        <v/>
      </c>
      <c r="E58" s="1409">
        <f>出租!E45-出租!E47</f>
        <v/>
      </c>
      <c r="F58" s="31">
        <f>E58/V58-1</f>
        <v/>
      </c>
      <c r="G58" s="1409">
        <f>出租!G45-出租!G47</f>
        <v/>
      </c>
      <c r="H58" s="31">
        <f>G58/X58-1</f>
        <v/>
      </c>
      <c r="I58" s="1409">
        <f>出租!I45-出租!I47</f>
        <v/>
      </c>
      <c r="J58" s="31">
        <f>I58/Z58-1</f>
        <v/>
      </c>
      <c r="K58" s="1409">
        <f>出租!K45-出租!K47</f>
      </c>
      <c r="L58" s="31">
        <f>K58/AB58-1</f>
      </c>
      <c r="M58" s="1409">
        <f>出租!M45-出租!M47</f>
      </c>
      <c r="N58" s="31">
        <f>M58/AD58-1</f>
      </c>
      <c r="O58" s="1409">
        <f>出租!O45-出租!O47</f>
      </c>
      <c r="P58" s="31">
        <f>O58/AF58-1</f>
      </c>
      <c r="Q58" s="2016">
        <f>E58+C58+G58+I58+K58+M58+O58</f>
      </c>
      <c r="R58" s="102">
        <f>Q58/SUM(T58,V58,X58,Z58,AB58,AD58,AF58)-1</f>
      </c>
      <c r="S58" s="31" t="n"/>
      <c r="T58" s="1409">
        <f>出租!T45-出租!T47</f>
        <v/>
      </c>
      <c r="U58" s="31">
        <f>T58/AV58-1</f>
        <v/>
      </c>
      <c r="V58" s="1409">
        <f>出租!V45-出租!V47</f>
        <v/>
      </c>
      <c r="W58" s="31">
        <f>V58/AX58-1</f>
        <v/>
      </c>
      <c r="X58" s="1409">
        <f>出租!X45-出租!X47</f>
        <v/>
      </c>
      <c r="Y58" s="31">
        <f>X58/AZ58-1</f>
        <v/>
      </c>
      <c r="Z58" s="1409">
        <f>出租!Z45-出租!Z47</f>
        <v/>
      </c>
      <c r="AA58" s="31">
        <f>Z58/BB58-1</f>
        <v/>
      </c>
      <c r="AB58" s="1409">
        <f>出租!AB45-出租!AB47</f>
        <v/>
      </c>
      <c r="AC58" s="31">
        <f>AB58/BD58-1</f>
        <v/>
      </c>
      <c r="AD58" s="1409">
        <f>出租!AD45-出租!AD47</f>
        <v/>
      </c>
      <c r="AE58" s="31">
        <f>AD58/BF58-1</f>
        <v/>
      </c>
      <c r="AF58" s="1409">
        <f>出租!AF45-出租!AF47</f>
        <v/>
      </c>
      <c r="AG58" s="31">
        <f>AF58/BH58-1</f>
        <v/>
      </c>
      <c r="AH58" s="1409">
        <f>出租!AH45-出租!AH47</f>
        <v/>
      </c>
      <c r="AI58" s="31">
        <f>AH58/BJ58-1</f>
        <v/>
      </c>
      <c r="AJ58" s="1409">
        <f>出租!AJ45-出租!AJ47</f>
        <v/>
      </c>
      <c r="AK58" s="31">
        <f>AJ58/BL58-1</f>
        <v/>
      </c>
      <c r="AL58" s="1409">
        <f>出租!AL45-出租!AL47</f>
        <v/>
      </c>
      <c r="AM58" s="31">
        <f>AL58/BN58-1</f>
        <v/>
      </c>
      <c r="AN58" s="1409">
        <f>出租!AN45-出租!AN47</f>
        <v/>
      </c>
      <c r="AO58" s="31">
        <f>AN58/BP58-1</f>
        <v/>
      </c>
      <c r="AP58" s="1409">
        <f>出租!AP45-出租!AP47</f>
        <v/>
      </c>
      <c r="AQ58" s="31">
        <f>AP58/BR58-1</f>
        <v/>
      </c>
      <c r="AR58" s="1409">
        <f>V58+T58+X58+Z58+AB58+AD58+AF58+AH58+AJ58+AL58+AN58+AP58</f>
      </c>
      <c r="AS58" s="31">
        <f>AR58/SUM(AV58,AX58,AZ58,BB58,BD58,BF58,BH58,BJ58,BL58,BN58,BP58,BR58)-1</f>
        <v/>
      </c>
      <c r="AT58" s="32" t="n"/>
      <c r="AU58" s="1915">
        <f>AV58+AX58+AZ58+BB58+BD58+BF58+BH58+BJ58+BL58+BN58+BP58</f>
        <v/>
      </c>
      <c r="AV58" s="1409" t="n">
        <v>16.3000000000001</v>
      </c>
      <c r="AW58" s="31" t="n"/>
      <c r="AX58" s="1409" t="n">
        <v>11.29</v>
      </c>
      <c r="AY58" s="31" t="n"/>
      <c r="AZ58" s="1409" t="n">
        <v>16.0899999999999</v>
      </c>
      <c r="BA58" s="31" t="n"/>
      <c r="BB58" s="1409" t="n">
        <v>15.32</v>
      </c>
      <c r="BC58" s="31" t="n"/>
      <c r="BD58" s="1409" t="n">
        <v>11.75</v>
      </c>
      <c r="BE58" s="31" t="n"/>
      <c r="BF58" s="1409" t="n">
        <v>13.04</v>
      </c>
      <c r="BG58" s="31" t="n"/>
      <c r="BH58" s="1409" t="n">
        <v>13.09</v>
      </c>
      <c r="BI58" s="31" t="n"/>
      <c r="BJ58" s="1409" t="n">
        <v>13.42</v>
      </c>
      <c r="BK58" s="31" t="n"/>
      <c r="BL58" s="1409" t="n">
        <v>13.52</v>
      </c>
      <c r="BM58" s="31" t="n"/>
      <c r="BN58" s="1409" t="n">
        <v>14.21</v>
      </c>
      <c r="BO58" s="31" t="n"/>
      <c r="BP58" s="1409" t="n">
        <v>12.97</v>
      </c>
      <c r="BQ58" s="31" t="n"/>
      <c r="BR58" s="1409" t="n">
        <v>12.99</v>
      </c>
      <c r="BS58" s="31" t="n"/>
      <c r="BT58" s="1409">
        <f>AV58+AX58+AZ58+BB58+BD58+BF58+BH58+BJ58+BL58+BN58+BP58+BR58</f>
        <v/>
      </c>
      <c r="BU58" s="31" t="n"/>
      <c r="BV58" s="1354" t="n"/>
      <c r="BW58" s="1291" t="n"/>
      <c r="BX58" s="1291" t="n"/>
      <c r="BY58" s="1291" t="n"/>
      <c r="BZ58" s="1291" t="n"/>
      <c r="CA58" s="1291" t="n"/>
      <c r="CB58" s="1291" t="n"/>
      <c r="CC58" s="1417" t="n"/>
      <c r="CD58" s="1291" t="n"/>
      <c r="CE58" s="1417" t="n"/>
      <c r="CF58" s="1417" t="n"/>
      <c r="CG58" s="1417" t="n"/>
      <c r="CH58" s="1417" t="n"/>
      <c r="CI58" s="1289" t="n"/>
    </row>
    <row r="59" ht="27" customHeight="1" s="21">
      <c r="A59" s="1954" t="n"/>
      <c r="B59" s="1350" t="inlineStr">
        <is>
          <t>城际城乡网约车客运量(万人次)</t>
        </is>
      </c>
      <c r="C59" s="1409">
        <f>网约车!C45-网约车!C47</f>
        <v/>
      </c>
      <c r="D59" s="31">
        <f>C59/T59-1</f>
        <v/>
      </c>
      <c r="E59" s="1409">
        <f>网约车!E45-网约车!E47</f>
        <v/>
      </c>
      <c r="F59" s="31">
        <f>E59/V59-1</f>
        <v/>
      </c>
      <c r="G59" s="1409">
        <f>网约车!G45-网约车!G47</f>
        <v/>
      </c>
      <c r="H59" s="31">
        <f>G59/X59-1</f>
        <v/>
      </c>
      <c r="I59" s="1409">
        <f>网约车!I45-网约车!I47</f>
        <v/>
      </c>
      <c r="J59" s="31">
        <f>I59/Z59-1</f>
        <v/>
      </c>
      <c r="K59" s="2675">
        <f>网约车!K45-网约车!K47</f>
      </c>
      <c r="L59" s="31">
        <f>K59/AB59-1</f>
      </c>
      <c r="M59" s="2676">
        <f>网约车!M45-网约车!M47</f>
      </c>
      <c r="N59" s="31">
        <f>M59/AD59-1</f>
      </c>
      <c r="O59" s="2677">
        <f>网约车!O45-网约车!O47</f>
      </c>
      <c r="P59" s="31">
        <f>O59/AF59-1</f>
      </c>
      <c r="Q59" s="2016">
        <f>E59+C59+G59+I59+K59+M59+O59</f>
      </c>
      <c r="R59" s="102">
        <f>Q59/SUM(T59,V59,X59,Z59,AB59,AD59,AF59)-1</f>
      </c>
      <c r="S59" s="31" t="n"/>
      <c r="T59" s="1409">
        <f>网约车!T45-网约车!T47</f>
        <v/>
      </c>
      <c r="U59" s="31">
        <f>T59/AV59-1</f>
        <v/>
      </c>
      <c r="V59" s="1409">
        <f>网约车!V45-网约车!V47</f>
        <v/>
      </c>
      <c r="W59" s="31">
        <f>V59/AX59-1</f>
        <v/>
      </c>
      <c r="X59" s="1409">
        <f>网约车!X45-网约车!X47</f>
        <v/>
      </c>
      <c r="Y59" s="31">
        <f>X59/AZ59-1</f>
        <v/>
      </c>
      <c r="Z59" s="1409">
        <f>网约车!Z45-网约车!Z47</f>
        <v/>
      </c>
      <c r="AA59" s="31">
        <f>Z59/BB59-1</f>
        <v/>
      </c>
      <c r="AB59" s="1409">
        <f>网约车!AB45-网约车!AB47</f>
        <v/>
      </c>
      <c r="AC59" s="31">
        <f>AB59/BD59-1</f>
        <v/>
      </c>
      <c r="AD59" s="1409">
        <f>网约车!AD45-网约车!AD47</f>
        <v/>
      </c>
      <c r="AE59" s="31">
        <f>AD59/BF59-1</f>
        <v/>
      </c>
      <c r="AF59" s="1409">
        <f>网约车!AF45-网约车!AF47</f>
        <v/>
      </c>
      <c r="AG59" s="31">
        <f>AF59/BH59-1</f>
        <v/>
      </c>
      <c r="AH59" s="1409">
        <f>网约车!AH45-网约车!AH47</f>
        <v/>
      </c>
      <c r="AI59" s="31">
        <f>AH59/BJ59-1</f>
        <v/>
      </c>
      <c r="AJ59" s="1409">
        <f>网约车!AJ45-网约车!AJ47</f>
        <v/>
      </c>
      <c r="AK59" s="31">
        <f>AJ59/BL59-1</f>
        <v/>
      </c>
      <c r="AL59" s="1409">
        <f>网约车!AL45-网约车!AL47</f>
        <v/>
      </c>
      <c r="AM59" s="31">
        <f>AL59/BN59-1</f>
        <v/>
      </c>
      <c r="AN59" s="1409">
        <f>网约车!AN45-网约车!AN47</f>
        <v/>
      </c>
      <c r="AO59" s="31">
        <f>AN59/BP59-1</f>
        <v/>
      </c>
      <c r="AP59" s="1409">
        <f>网约车!AP45-网约车!AP47</f>
        <v/>
      </c>
      <c r="AQ59" s="31">
        <f>AP59/BR59-1</f>
        <v/>
      </c>
      <c r="AR59" s="1409">
        <f>V59+T59+X59+Z59+AB59+AD59+AF59+AH59+AJ59+AL59+AN59+AP59</f>
      </c>
      <c r="AS59" s="31">
        <f>AR59/SUM(AV59,AX59,AZ59,BB59,BD59,BF59,BH59,BJ59,BL59,BN59,BP59,BR59)-1</f>
        <v/>
      </c>
      <c r="AT59" s="32" t="n"/>
      <c r="AU59" s="1915">
        <f>AV59+AX59+AZ59+BB59+BD59+BF59+BH59+BJ59+BL59+BN59+BP59</f>
        <v/>
      </c>
      <c r="AV59" s="1409" t="n">
        <v>6.33226808817524</v>
      </c>
      <c r="AW59" s="31" t="n"/>
      <c r="AX59" s="1409" t="n">
        <v>3.83038989967038</v>
      </c>
      <c r="AY59" s="31" t="n"/>
      <c r="AZ59" s="1409" t="n">
        <v>5.95802558092498</v>
      </c>
      <c r="BA59" s="31" t="n"/>
      <c r="BB59" s="1409" t="n">
        <v>6.59802969779294</v>
      </c>
      <c r="BC59" s="31" t="n"/>
      <c r="BD59" s="1409" t="n">
        <v>7.01361129063673</v>
      </c>
      <c r="BE59" s="31" t="n"/>
      <c r="BF59" s="1409" t="n">
        <v>5.39962025681267</v>
      </c>
      <c r="BG59" s="31" t="n"/>
      <c r="BH59" s="1409" t="n">
        <v>5.91648762295044</v>
      </c>
      <c r="BI59" s="31" t="n"/>
      <c r="BJ59" s="1409" t="n">
        <v>4.89420216526707</v>
      </c>
      <c r="BK59" s="31" t="n"/>
      <c r="BL59" s="1409" t="n">
        <v>5.86626445300337</v>
      </c>
      <c r="BM59" s="31" t="n"/>
      <c r="BN59" s="1409" t="n">
        <v>6.21712317594161</v>
      </c>
      <c r="BO59" s="31" t="n"/>
      <c r="BP59" s="1409" t="n">
        <v>6.11889134621929</v>
      </c>
      <c r="BQ59" s="31" t="n"/>
      <c r="BR59" s="1409" t="n">
        <v>7.07445189151017</v>
      </c>
      <c r="BS59" s="31" t="n"/>
      <c r="BT59" s="1409">
        <f>AV59+AX59+AZ59+BB59+BD59+BF59+BH59+BJ59+BL59+BN59+BP59+BR59</f>
        <v/>
      </c>
      <c r="BU59" s="31" t="n"/>
      <c r="BV59" s="1354" t="n"/>
      <c r="BW59" s="1291" t="n"/>
      <c r="BX59" s="1291" t="n"/>
      <c r="BY59" s="1291" t="n"/>
      <c r="BZ59" s="1291" t="n"/>
      <c r="CA59" s="1291" t="n"/>
      <c r="CB59" s="1291" t="n"/>
      <c r="CC59" s="1291" t="n"/>
      <c r="CD59" s="1291" t="n"/>
      <c r="CE59" s="1291" t="n"/>
      <c r="CF59" s="1291" t="n"/>
      <c r="CG59" s="1291" t="n"/>
      <c r="CH59" s="1291" t="n"/>
      <c r="CI59" s="1289" t="n"/>
    </row>
    <row r="60" ht="27" customFormat="1" customHeight="1" s="24">
      <c r="A60" s="1358" t="inlineStr">
        <is>
          <t>咸宁市</t>
        </is>
      </c>
      <c r="B60" s="1350" t="inlineStr">
        <is>
          <t>总客运量（万人次）</t>
        </is>
      </c>
      <c r="C60" s="1409">
        <f>C61+C62+C63+C64</f>
        <v/>
      </c>
      <c r="D60" s="31">
        <f>C60/T60-1</f>
        <v/>
      </c>
      <c r="E60" s="1409">
        <f>E61+E62+E63+E64</f>
        <v/>
      </c>
      <c r="F60" s="31">
        <f>E60/V60-1</f>
        <v/>
      </c>
      <c r="G60" s="1409">
        <f>G61+G62+G63+G64</f>
        <v/>
      </c>
      <c r="H60" s="31">
        <f>G60/X60-1</f>
        <v/>
      </c>
      <c r="I60" s="1409">
        <f>I61+I62+I63+I64</f>
        <v/>
      </c>
      <c r="J60" s="31">
        <f>I60/Z60-1</f>
        <v/>
      </c>
      <c r="K60" s="2678">
        <f>K61+K62+K63+K64</f>
      </c>
      <c r="L60" s="31">
        <f>K60/AB60-1</f>
      </c>
      <c r="M60" s="2679">
        <f>M61+M62+M63+M64</f>
      </c>
      <c r="N60" s="31">
        <f>M60/AD60-1</f>
      </c>
      <c r="O60" s="2680">
        <f>O61+O62+O63+O64</f>
      </c>
      <c r="P60" s="31">
        <f>O60/AF60-1</f>
      </c>
      <c r="Q60" s="2016">
        <f>E60+C60+G60+I60+K60+M60+O60</f>
      </c>
      <c r="R60" s="102">
        <f>Q60/SUM(T60,V60,X60,Z60,AB60,AD60,AF60)-1</f>
      </c>
      <c r="S60" s="31" t="n"/>
      <c r="T60" s="1409">
        <f>T61+T62+T63+T64</f>
        <v/>
      </c>
      <c r="U60" s="31">
        <f>T60/AV60-1</f>
        <v/>
      </c>
      <c r="V60" s="1409">
        <f>V61+V62+V63+V64</f>
        <v/>
      </c>
      <c r="W60" s="31">
        <f>V60/AX60-1</f>
        <v/>
      </c>
      <c r="X60" s="1409">
        <f>X61+X62+X63+X64</f>
        <v/>
      </c>
      <c r="Y60" s="31">
        <f>X60/AZ60-1</f>
        <v/>
      </c>
      <c r="Z60" s="1409">
        <f>Z61+Z62+Z63+Z64</f>
        <v/>
      </c>
      <c r="AA60" s="31">
        <f>Z60/BB60-1</f>
        <v/>
      </c>
      <c r="AB60" s="1409">
        <f>AB61+AB62+AB63+AB64</f>
        <v/>
      </c>
      <c r="AC60" s="31">
        <f>AB60/BD60-1</f>
        <v/>
      </c>
      <c r="AD60" s="1409">
        <f>AD61+AD62+AD63+AD64</f>
        <v/>
      </c>
      <c r="AE60" s="31">
        <f>AD60/BF60-1</f>
        <v/>
      </c>
      <c r="AF60" s="1409">
        <f>AF61+AF62+AF63+AF64</f>
        <v/>
      </c>
      <c r="AG60" s="31">
        <f>AF60/BH60-1</f>
        <v/>
      </c>
      <c r="AH60" s="1409">
        <f>AH61+AH62+AH63+AH64</f>
        <v/>
      </c>
      <c r="AI60" s="31">
        <f>AH60/BJ60-1</f>
        <v/>
      </c>
      <c r="AJ60" s="1409">
        <f>AJ61+AJ62+AJ63+AJ64</f>
        <v/>
      </c>
      <c r="AK60" s="31">
        <f>AJ60/BL60-1</f>
        <v/>
      </c>
      <c r="AL60" s="1409">
        <f>AL61+AL62+AL63+AL64</f>
        <v/>
      </c>
      <c r="AM60" s="31">
        <f>AL60/BN60-1</f>
        <v/>
      </c>
      <c r="AN60" s="1409">
        <f>AN61+AN62+AN63+AN64</f>
        <v/>
      </c>
      <c r="AO60" s="31">
        <f>AN60/BP60-1</f>
        <v/>
      </c>
      <c r="AP60" s="1409">
        <f>AP61+AP62+AP63+AP64</f>
        <v/>
      </c>
      <c r="AQ60" s="31">
        <f>AP60/BR60-1</f>
        <v/>
      </c>
      <c r="AR60" s="1409">
        <f>V60+T60+X60+Z60+AB60+AD60+AF60+AH60+AJ60+AL60+AN60+AP60</f>
      </c>
      <c r="AS60" s="31">
        <f>AR60/SUM(AV60,AX60,AZ60,BB60,BD60,BF60,BH60,BJ60,BL60,BN60,BP60,BR60)-1</f>
        <v/>
      </c>
      <c r="AT60" s="32" t="n"/>
      <c r="AU60" s="1915">
        <f>AV60+AX60+AZ60+BB60+BD60+BF60+BH60+BJ60+BL60+BN60+BP60</f>
        <v/>
      </c>
      <c r="AV60" s="1915">
        <f>AV61+AV62+AV63+AV64</f>
        <v/>
      </c>
      <c r="AW60" s="32" t="n"/>
      <c r="AX60" s="1915">
        <f>AX61+AX62+AX63+AX64</f>
        <v/>
      </c>
      <c r="AY60" s="32" t="n"/>
      <c r="AZ60" s="1915">
        <f>AZ61+AZ62+AZ63+AZ64</f>
        <v/>
      </c>
      <c r="BA60" s="32" t="n"/>
      <c r="BB60" s="1915">
        <f>BB61+BB62+BB63+BB64</f>
        <v/>
      </c>
      <c r="BC60" s="32" t="n"/>
      <c r="BD60" s="1915">
        <f>BD61+BD62+BD63+BD64</f>
        <v/>
      </c>
      <c r="BE60" s="32" t="n"/>
      <c r="BF60" s="1915">
        <f>BF61+BF62+BF63+BF64</f>
        <v/>
      </c>
      <c r="BG60" s="32" t="n"/>
      <c r="BH60" s="1915">
        <f>BH61+BH62+BH63+BH64</f>
        <v/>
      </c>
      <c r="BI60" s="32" t="n"/>
      <c r="BJ60" s="1915">
        <f>BJ61+BJ62+BJ63+BJ64</f>
        <v/>
      </c>
      <c r="BK60" s="32" t="n"/>
      <c r="BL60" s="1915">
        <f>BL61+BL62+BL63+BL64</f>
        <v/>
      </c>
      <c r="BM60" s="32" t="n"/>
      <c r="BN60" s="1915">
        <f>BN61+BN62+BN63+BN64</f>
        <v/>
      </c>
      <c r="BO60" s="32" t="n"/>
      <c r="BP60" s="1915">
        <f>BP61+BP62+BP63+BP64</f>
        <v/>
      </c>
      <c r="BQ60" s="32" t="n"/>
      <c r="BR60" s="1915">
        <f>BR61+BR62+BR63+BR64</f>
        <v/>
      </c>
      <c r="BS60" s="32" t="n"/>
      <c r="BT60" s="1915">
        <f>AV60+AX60+AZ60+BB60+BD60+BF60+BH60+BJ60+BL60+BN60+BP60+BR60</f>
        <v/>
      </c>
      <c r="BU60" s="32" t="n"/>
      <c r="BV60" s="1353" t="n"/>
      <c r="BW60" s="1352" t="n"/>
      <c r="BX60" s="1352" t="n"/>
      <c r="BY60" s="1352" t="n"/>
      <c r="BZ60" s="1352" t="n"/>
      <c r="CA60" s="1352" t="n"/>
      <c r="CB60" s="1352" t="n"/>
      <c r="CC60" s="1352" t="n"/>
      <c r="CD60" s="1352" t="n"/>
      <c r="CE60" s="1352" t="n"/>
      <c r="CF60" s="1352" t="n"/>
      <c r="CG60" s="1352" t="n"/>
      <c r="CH60" s="1352" t="n"/>
      <c r="CI60" s="1352" t="n"/>
    </row>
    <row r="61" ht="27" customHeight="1" s="21">
      <c r="A61" s="1977" t="n"/>
      <c r="B61" s="1350" t="inlineStr">
        <is>
          <t>公路班线客运量（万人次）</t>
        </is>
      </c>
      <c r="C61" s="1409">
        <f>班线包车!C42</f>
        <v/>
      </c>
      <c r="D61" s="31">
        <f>C61/T61-1</f>
        <v/>
      </c>
      <c r="E61" s="1409">
        <f>班线包车!E42</f>
        <v/>
      </c>
      <c r="F61" s="31">
        <f>E61/V61-1</f>
        <v/>
      </c>
      <c r="G61" s="1409">
        <f>班线包车!G42</f>
        <v/>
      </c>
      <c r="H61" s="31">
        <f>G61/X61-1</f>
        <v/>
      </c>
      <c r="I61" s="1409">
        <f>班线包车!I42</f>
        <v/>
      </c>
      <c r="J61" s="31">
        <f>I61/Z61-1</f>
        <v/>
      </c>
      <c r="K61" s="1409">
        <f>班线包车!K42</f>
      </c>
      <c r="L61" s="31">
        <f>K61/AB61-1</f>
      </c>
      <c r="M61" s="1409">
        <f>班线包车!M42</f>
      </c>
      <c r="N61" s="31">
        <f>M61/AD61-1</f>
      </c>
      <c r="O61" s="1409">
        <f>班线包车!O42</f>
      </c>
      <c r="P61" s="31">
        <f>O61/AF61-1</f>
      </c>
      <c r="Q61" s="2016">
        <f>E61+C61+G61+I61+K61+M61+O61</f>
      </c>
      <c r="R61" s="102">
        <f>Q61/SUM(T61,V61,X61,Z61,AB61,AD61,AF61)-1</f>
      </c>
      <c r="S61" s="31" t="n"/>
      <c r="T61" s="1409">
        <f>班线包车!T42</f>
        <v/>
      </c>
      <c r="U61" s="31">
        <f>T61/AV61-1</f>
        <v/>
      </c>
      <c r="V61" s="1409">
        <f>班线包车!V42</f>
        <v/>
      </c>
      <c r="W61" s="31">
        <f>V61/AX61-1</f>
        <v/>
      </c>
      <c r="X61" s="1409">
        <f>班线包车!X42</f>
        <v/>
      </c>
      <c r="Y61" s="31">
        <f>X61/AZ61-1</f>
        <v/>
      </c>
      <c r="Z61" s="1409">
        <f>班线包车!Z42</f>
        <v/>
      </c>
      <c r="AA61" s="31">
        <f>Z61/BB61-1</f>
        <v/>
      </c>
      <c r="AB61" s="1409">
        <f>班线包车!AB42</f>
        <v/>
      </c>
      <c r="AC61" s="31">
        <f>AB61/BD61-1</f>
        <v/>
      </c>
      <c r="AD61" s="1409">
        <f>班线包车!AD42</f>
        <v/>
      </c>
      <c r="AE61" s="31">
        <f>AD61/BF61-1</f>
        <v/>
      </c>
      <c r="AF61" s="1409">
        <f>班线包车!AF42</f>
        <v/>
      </c>
      <c r="AG61" s="31">
        <f>AF61/BH61-1</f>
        <v/>
      </c>
      <c r="AH61" s="1409">
        <f>班线包车!AH42</f>
        <v/>
      </c>
      <c r="AI61" s="31">
        <f>AH61/BJ61-1</f>
        <v/>
      </c>
      <c r="AJ61" s="1409">
        <f>班线包车!AJ42</f>
        <v/>
      </c>
      <c r="AK61" s="31">
        <f>AJ61/BL61-1</f>
        <v/>
      </c>
      <c r="AL61" s="1409">
        <f>班线包车!AL42</f>
        <v/>
      </c>
      <c r="AM61" s="31">
        <f>AL61/BN61-1</f>
        <v/>
      </c>
      <c r="AN61" s="1409">
        <f>班线包车!AN42</f>
        <v/>
      </c>
      <c r="AO61" s="31">
        <f>AN61/BP61-1</f>
        <v/>
      </c>
      <c r="AP61" s="1409">
        <f>班线包车!AP42</f>
        <v/>
      </c>
      <c r="AQ61" s="31">
        <f>AP61/BR61-1</f>
        <v/>
      </c>
      <c r="AR61" s="1409">
        <f>V61+T61+X61+Z61+AB61+AD61+AF61+AH61+AJ61+AL61+AN61+AP61</f>
      </c>
      <c r="AS61" s="31">
        <f>AR61/SUM(AV61,AX61,AZ61,BB61,BD61,BF61,BH61,BJ61,BL61,BN61,BP61,BR61)-1</f>
        <v/>
      </c>
      <c r="AT61" s="32" t="n"/>
      <c r="AU61" s="1915">
        <f>AV61+AX61+AZ61+BB61+BD61+BF61+BH61+BJ61+BL61+BN61+BP61</f>
        <v/>
      </c>
      <c r="AV61" s="1409" t="n">
        <v>52.9411</v>
      </c>
      <c r="AW61" s="31" t="n"/>
      <c r="AX61" s="1409" t="n">
        <v>49.4533</v>
      </c>
      <c r="AY61" s="31" t="n"/>
      <c r="AZ61" s="1409" t="n">
        <v>52.3527</v>
      </c>
      <c r="BA61" s="31" t="n"/>
      <c r="BB61" s="1409" t="n">
        <v>48.6641</v>
      </c>
      <c r="BC61" s="31" t="n"/>
      <c r="BD61" s="1409" t="n">
        <v>52.5698</v>
      </c>
      <c r="BE61" s="31" t="n"/>
      <c r="BF61" s="1409" t="n">
        <v>51.9064</v>
      </c>
      <c r="BG61" s="31" t="n"/>
      <c r="BH61" s="1409" t="n">
        <v>48.5124</v>
      </c>
      <c r="BI61" s="31" t="n"/>
      <c r="BJ61" s="1409" t="n">
        <v>52.8242</v>
      </c>
      <c r="BK61" s="31" t="n"/>
      <c r="BL61" s="1409" t="n">
        <v>55.7192</v>
      </c>
      <c r="BM61" s="31" t="n"/>
      <c r="BN61" s="1409" t="n">
        <v>60.6628</v>
      </c>
      <c r="BO61" s="31" t="n"/>
      <c r="BP61" s="1409" t="n">
        <v>60.0222</v>
      </c>
      <c r="BQ61" s="31" t="n"/>
      <c r="BR61" s="1409" t="n">
        <v>57.4314</v>
      </c>
      <c r="BS61" s="31" t="n"/>
      <c r="BT61" s="1409">
        <f>AV61+AX61+AZ61+BB61+BD61+BF61+BH61+BJ61+BL61+BN61+BP61+BR61</f>
        <v/>
      </c>
      <c r="BU61" s="31" t="n"/>
      <c r="BV61" s="1354" t="n"/>
      <c r="BW61" s="1355" t="n"/>
      <c r="BX61" s="1355" t="n"/>
      <c r="BY61" s="1355" t="n"/>
      <c r="BZ61" s="1355" t="n"/>
      <c r="CA61" s="1355" t="n"/>
      <c r="CB61" s="1355" t="n"/>
      <c r="CC61" s="1355" t="n"/>
      <c r="CD61" s="1355" t="n"/>
      <c r="CE61" s="1355" t="n"/>
      <c r="CF61" s="1355" t="n"/>
      <c r="CG61" s="1355" t="n"/>
      <c r="CH61" s="1355" t="n"/>
      <c r="CI61" s="1289" t="n"/>
    </row>
    <row r="62" ht="27" customHeight="1" s="21">
      <c r="A62" s="1977" t="n"/>
      <c r="B62" s="1350" t="inlineStr">
        <is>
          <t>城际城乡公交客运量（万人次）</t>
        </is>
      </c>
      <c r="C62" s="1409">
        <f>公交!C49-公交!C51</f>
        <v/>
      </c>
      <c r="D62" s="31">
        <f>C62/T62-1</f>
        <v/>
      </c>
      <c r="E62" s="1409">
        <f>公交!E49-公交!E51</f>
        <v/>
      </c>
      <c r="F62" s="31">
        <f>E62/V62-1</f>
        <v/>
      </c>
      <c r="G62" s="1409">
        <f>公交!G49-公交!G51</f>
        <v/>
      </c>
      <c r="H62" s="31">
        <f>G62/X62-1</f>
        <v/>
      </c>
      <c r="I62" s="1409">
        <f>公交!I49-公交!I51</f>
        <v/>
      </c>
      <c r="J62" s="31">
        <f>I62/Z62-1</f>
        <v/>
      </c>
      <c r="K62" s="1409">
        <f>公交!K49-公交!K51</f>
      </c>
      <c r="L62" s="31">
        <f>K62/AB62-1</f>
      </c>
      <c r="M62" s="1409">
        <f>公交!M49-公交!M51</f>
      </c>
      <c r="N62" s="31">
        <f>M62/AD62-1</f>
      </c>
      <c r="O62" s="1409">
        <f>公交!O49-公交!O51</f>
      </c>
      <c r="P62" s="31">
        <f>O62/AF62-1</f>
      </c>
      <c r="Q62" s="2016">
        <f>E62+C62+G62+I62+K62+M62+O62</f>
      </c>
      <c r="R62" s="102">
        <f>Q62/SUM(T62,V62,X62,Z62,AB62,AD62,AF62)-1</f>
      </c>
      <c r="S62" s="31" t="n"/>
      <c r="T62" s="1409">
        <f>公交!T49-公交!T51</f>
        <v/>
      </c>
      <c r="U62" s="31">
        <f>T62/AV62-1</f>
        <v/>
      </c>
      <c r="V62" s="1409">
        <f>公交!V49-公交!V51</f>
        <v/>
      </c>
      <c r="W62" s="31">
        <f>V62/AX62-1</f>
        <v/>
      </c>
      <c r="X62" s="1409">
        <f>公交!X49-公交!X51</f>
        <v/>
      </c>
      <c r="Y62" s="31">
        <f>X62/AZ62-1</f>
        <v/>
      </c>
      <c r="Z62" s="1409">
        <f>公交!Z49-公交!Z51</f>
        <v/>
      </c>
      <c r="AA62" s="31">
        <f>Z62/BB62-1</f>
        <v/>
      </c>
      <c r="AB62" s="1409">
        <f>公交!AB49-公交!AB51</f>
        <v/>
      </c>
      <c r="AC62" s="31">
        <f>AB62/BD62-1</f>
        <v/>
      </c>
      <c r="AD62" s="1409">
        <f>公交!AD49-公交!AD51</f>
        <v/>
      </c>
      <c r="AE62" s="31">
        <f>AD62/BF62-1</f>
        <v/>
      </c>
      <c r="AF62" s="1409">
        <f>公交!AF49-公交!AF51</f>
        <v/>
      </c>
      <c r="AG62" s="31">
        <f>AF62/BH62-1</f>
        <v/>
      </c>
      <c r="AH62" s="1409">
        <f>公交!AH49-公交!AH51</f>
        <v/>
      </c>
      <c r="AI62" s="31">
        <f>AH62/BJ62-1</f>
        <v/>
      </c>
      <c r="AJ62" s="1409">
        <f>公交!AJ49-公交!AJ51</f>
        <v/>
      </c>
      <c r="AK62" s="31">
        <f>AJ62/BL62-1</f>
        <v/>
      </c>
      <c r="AL62" s="1409">
        <f>公交!AL49-公交!AL51</f>
        <v/>
      </c>
      <c r="AM62" s="31">
        <f>AL62/BN62-1</f>
        <v/>
      </c>
      <c r="AN62" s="1409">
        <f>公交!AN49-公交!AN51</f>
        <v/>
      </c>
      <c r="AO62" s="31">
        <f>AN62/BP62-1</f>
        <v/>
      </c>
      <c r="AP62" s="1409">
        <f>公交!AP49-公交!AP51</f>
        <v/>
      </c>
      <c r="AQ62" s="31">
        <f>AP62/BR62-1</f>
        <v/>
      </c>
      <c r="AR62" s="1409">
        <f>V62+T62+X62+Z62+AB62+AD62+AF62+AH62+AJ62+AL62+AN62+AP62</f>
      </c>
      <c r="AS62" s="31">
        <f>AR62/SUM(AV62,AX62,AZ62,BB62,BD62,BF62,BH62,BJ62,BL62,BN62,BP62,BR62)-1</f>
        <v/>
      </c>
      <c r="AT62" s="32" t="n"/>
      <c r="AU62" s="1915">
        <f>AV62+AX62+AZ62+BB62+BD62+BF62+BH62+BJ62+BL62+BN62+BP62</f>
        <v/>
      </c>
      <c r="AV62" s="1409" t="n">
        <v>159.37</v>
      </c>
      <c r="AW62" s="31" t="n"/>
      <c r="AX62" s="1409" t="n">
        <v>123.79</v>
      </c>
      <c r="AY62" s="31" t="n"/>
      <c r="AZ62" s="1409" t="n">
        <v>120.81</v>
      </c>
      <c r="BA62" s="31" t="n"/>
      <c r="BB62" s="1409" t="n">
        <v>134.76</v>
      </c>
      <c r="BC62" s="31" t="n"/>
      <c r="BD62" s="1409" t="n">
        <v>138.12</v>
      </c>
      <c r="BE62" s="31" t="n"/>
      <c r="BF62" s="1409" t="n">
        <v>129.84</v>
      </c>
      <c r="BG62" s="31" t="n"/>
      <c r="BH62" s="1409" t="n">
        <v>126.44</v>
      </c>
      <c r="BI62" s="31" t="n"/>
      <c r="BJ62" s="1409" t="n">
        <v>136.57</v>
      </c>
      <c r="BK62" s="31" t="n"/>
      <c r="BL62" s="1409" t="n">
        <v>132.28</v>
      </c>
      <c r="BM62" s="31" t="n"/>
      <c r="BN62" s="1409" t="n">
        <v>138.02</v>
      </c>
      <c r="BO62" s="31" t="n"/>
      <c r="BP62" s="1409" t="n">
        <v>129.81</v>
      </c>
      <c r="BQ62" s="31" t="n"/>
      <c r="BR62" s="1409" t="n">
        <v>120.17</v>
      </c>
      <c r="BS62" s="31" t="n"/>
      <c r="BT62" s="1409">
        <f>AV62+AX62+AZ62+BB62+BD62+BF62+BH62+BJ62+BL62+BN62+BP62+BR62</f>
        <v/>
      </c>
      <c r="BU62" s="31" t="n"/>
      <c r="BV62" s="1354" t="n"/>
      <c r="BW62" s="1291" t="n"/>
      <c r="BX62" s="1291" t="n"/>
      <c r="BY62" s="1291" t="n"/>
      <c r="BZ62" s="1291" t="n"/>
      <c r="CA62" s="1291" t="n"/>
      <c r="CB62" s="1291" t="n"/>
      <c r="CC62" s="1417" t="n"/>
      <c r="CD62" s="1291" t="n"/>
      <c r="CE62" s="1417" t="n"/>
      <c r="CF62" s="1417" t="n"/>
      <c r="CG62" s="1417" t="n"/>
      <c r="CH62" s="1417" t="n"/>
      <c r="CI62" s="1289" t="n"/>
    </row>
    <row r="63" ht="27" customHeight="1" s="21">
      <c r="A63" s="1977" t="n"/>
      <c r="B63" s="1350" t="inlineStr">
        <is>
          <t>城际城乡巡游出租客运量（万人次）</t>
        </is>
      </c>
      <c r="C63" s="1409">
        <f>出租!C49-出租!C51</f>
        <v/>
      </c>
      <c r="D63" s="31">
        <f>C63/T63-1</f>
        <v/>
      </c>
      <c r="E63" s="1409">
        <f>出租!E49-出租!E51</f>
        <v/>
      </c>
      <c r="F63" s="31">
        <f>E63/V63-1</f>
        <v/>
      </c>
      <c r="G63" s="1409">
        <f>出租!G49-出租!G51</f>
        <v/>
      </c>
      <c r="H63" s="31">
        <f>G63/X63-1</f>
        <v/>
      </c>
      <c r="I63" s="1409">
        <f>出租!I49-出租!I51</f>
        <v/>
      </c>
      <c r="J63" s="31">
        <f>I63/Z63-1</f>
        <v/>
      </c>
      <c r="K63" s="1409">
        <f>出租!K49-出租!K51</f>
      </c>
      <c r="L63" s="31">
        <f>K63/AB63-1</f>
      </c>
      <c r="M63" s="1409">
        <f>出租!M49-出租!M51</f>
      </c>
      <c r="N63" s="31">
        <f>M63/AD63-1</f>
      </c>
      <c r="O63" s="1409">
        <f>出租!O49-出租!O51</f>
      </c>
      <c r="P63" s="31">
        <f>O63/AF63-1</f>
      </c>
      <c r="Q63" s="2016">
        <f>E63+C63+G63+I63+K63+M63+O63</f>
      </c>
      <c r="R63" s="102">
        <f>Q63/SUM(T63,V63,X63,Z63,AB63,AD63,AF63)-1</f>
      </c>
      <c r="S63" s="31" t="n"/>
      <c r="T63" s="1409">
        <f>出租!T49-出租!T51</f>
        <v/>
      </c>
      <c r="U63" s="31">
        <f>T63/AV63-1</f>
        <v/>
      </c>
      <c r="V63" s="1409">
        <f>出租!V49-出租!V51</f>
        <v/>
      </c>
      <c r="W63" s="31">
        <f>V63/AX63-1</f>
        <v/>
      </c>
      <c r="X63" s="1409">
        <f>出租!X49-出租!X51</f>
        <v/>
      </c>
      <c r="Y63" s="31">
        <f>X63/AZ63-1</f>
        <v/>
      </c>
      <c r="Z63" s="1409">
        <f>出租!Z49-出租!Z51</f>
        <v/>
      </c>
      <c r="AA63" s="31">
        <f>Z63/BB63-1</f>
        <v/>
      </c>
      <c r="AB63" s="1409">
        <f>出租!AB49-出租!AB51</f>
        <v/>
      </c>
      <c r="AC63" s="31">
        <f>AB63/BD63-1</f>
        <v/>
      </c>
      <c r="AD63" s="1409">
        <f>出租!AD49-出租!AD51</f>
        <v/>
      </c>
      <c r="AE63" s="31">
        <f>AD63/BF63-1</f>
        <v/>
      </c>
      <c r="AF63" s="1409">
        <f>出租!AF49-出租!AF51</f>
        <v/>
      </c>
      <c r="AG63" s="31">
        <f>AF63/BH63-1</f>
        <v/>
      </c>
      <c r="AH63" s="1409">
        <f>出租!AH49-出租!AH51</f>
        <v/>
      </c>
      <c r="AI63" s="31">
        <f>AH63/BJ63-1</f>
        <v/>
      </c>
      <c r="AJ63" s="1409">
        <f>出租!AJ49-出租!AJ51</f>
        <v/>
      </c>
      <c r="AK63" s="31">
        <f>AJ63/BL63-1</f>
        <v/>
      </c>
      <c r="AL63" s="1409">
        <f>出租!AL49-出租!AL51</f>
        <v/>
      </c>
      <c r="AM63" s="31">
        <f>AL63/BN63-1</f>
        <v/>
      </c>
      <c r="AN63" s="1409">
        <f>出租!AN49-出租!AN51</f>
        <v/>
      </c>
      <c r="AO63" s="31">
        <f>AN63/BP63-1</f>
        <v/>
      </c>
      <c r="AP63" s="1409">
        <f>出租!AP49-出租!AP51</f>
        <v/>
      </c>
      <c r="AQ63" s="31">
        <f>AP63/BR63-1</f>
        <v/>
      </c>
      <c r="AR63" s="1409">
        <f>V63+T63+X63+Z63+AB63+AD63+AF63+AH63+AJ63+AL63+AN63+AP63</f>
      </c>
      <c r="AS63" s="31">
        <f>AR63/SUM(AV63,AX63,AZ63,BB63,BD63,BF63,BH63,BJ63,BL63,BN63,BP63,BR63)-1</f>
        <v/>
      </c>
      <c r="AT63" s="32" t="n"/>
      <c r="AU63" s="1915">
        <f>AV63+AX63+AZ63+BB63+BD63+BF63+BH63+BJ63+BL63+BN63+BP63</f>
        <v/>
      </c>
      <c r="AV63" s="1409" t="n">
        <v>66.75</v>
      </c>
      <c r="AW63" s="31" t="n"/>
      <c r="AX63" s="1409" t="n">
        <v>36.68</v>
      </c>
      <c r="AY63" s="31" t="n"/>
      <c r="AZ63" s="1409" t="n">
        <v>33.65</v>
      </c>
      <c r="BA63" s="31" t="n"/>
      <c r="BB63" s="1409" t="n">
        <v>35.33</v>
      </c>
      <c r="BC63" s="31" t="n"/>
      <c r="BD63" s="1409" t="n">
        <v>35.44</v>
      </c>
      <c r="BE63" s="31" t="n"/>
      <c r="BF63" s="1409" t="n">
        <v>38</v>
      </c>
      <c r="BG63" s="31" t="n"/>
      <c r="BH63" s="1409" t="n">
        <v>36.65</v>
      </c>
      <c r="BI63" s="31" t="n"/>
      <c r="BJ63" s="1409" t="n">
        <v>37.55</v>
      </c>
      <c r="BK63" s="31" t="n"/>
      <c r="BL63" s="1409" t="n">
        <v>38.74</v>
      </c>
      <c r="BM63" s="31" t="n"/>
      <c r="BN63" s="1409" t="n">
        <v>42.35</v>
      </c>
      <c r="BO63" s="31" t="n"/>
      <c r="BP63" s="1409" t="n">
        <v>40.4</v>
      </c>
      <c r="BQ63" s="31" t="n"/>
      <c r="BR63" s="1409" t="n">
        <v>9.21000000000001</v>
      </c>
      <c r="BS63" s="31" t="n"/>
      <c r="BT63" s="1409">
        <f>AV63+AX63+AZ63+BB63+BD63+BF63+BH63+BJ63+BL63+BN63+BP63+BR63</f>
        <v/>
      </c>
      <c r="BU63" s="31" t="n"/>
      <c r="BV63" s="1354" t="n"/>
      <c r="BW63" s="1291" t="n"/>
      <c r="BX63" s="1291" t="n"/>
      <c r="BY63" s="1291" t="n"/>
      <c r="BZ63" s="1291" t="n"/>
      <c r="CA63" s="1291" t="n"/>
      <c r="CB63" s="1291" t="n"/>
      <c r="CC63" s="1417" t="n"/>
      <c r="CD63" s="1291" t="n"/>
      <c r="CE63" s="1417" t="n"/>
      <c r="CF63" s="1417" t="n"/>
      <c r="CG63" s="1417" t="n"/>
      <c r="CH63" s="1417" t="n"/>
      <c r="CI63" s="1289" t="n"/>
    </row>
    <row r="64" ht="27" customHeight="1" s="21">
      <c r="A64" s="1954" t="n"/>
      <c r="B64" s="1350" t="inlineStr">
        <is>
          <t>城际城乡网约车客运量(万人次)</t>
        </is>
      </c>
      <c r="C64" s="1409">
        <f>网约车!C49-网约车!C51</f>
        <v/>
      </c>
      <c r="D64" s="31">
        <f>C64/T64-1</f>
        <v/>
      </c>
      <c r="E64" s="1409">
        <f>网约车!E49-网约车!E51</f>
        <v/>
      </c>
      <c r="F64" s="31">
        <f>E64/V64-1</f>
        <v/>
      </c>
      <c r="G64" s="1409">
        <f>网约车!G49-网约车!G51</f>
        <v/>
      </c>
      <c r="H64" s="31">
        <f>G64/X64-1</f>
        <v/>
      </c>
      <c r="I64" s="1409">
        <f>网约车!I49-网约车!I51</f>
        <v/>
      </c>
      <c r="J64" s="31">
        <f>I64/Z64-1</f>
        <v/>
      </c>
      <c r="K64" s="2681">
        <f>网约车!K49-网约车!K51</f>
      </c>
      <c r="L64" s="31">
        <f>K64/AB64-1</f>
      </c>
      <c r="M64" s="2682">
        <f>网约车!M49-网约车!M51</f>
      </c>
      <c r="N64" s="31">
        <f>M64/AD64-1</f>
      </c>
      <c r="O64" s="2683">
        <f>网约车!O49-网约车!O51</f>
      </c>
      <c r="P64" s="31">
        <f>O64/AF64-1</f>
      </c>
      <c r="Q64" s="2016">
        <f>E64+C64+G64+I64+K64+M64+O64</f>
      </c>
      <c r="R64" s="102">
        <f>Q64/SUM(T64,V64,X64,Z64,AB64,AD64,AF64)-1</f>
      </c>
      <c r="S64" s="31" t="n"/>
      <c r="T64" s="1409">
        <f>网约车!T49-网约车!T51</f>
        <v/>
      </c>
      <c r="U64" s="31">
        <f>T64/AV64-1</f>
        <v/>
      </c>
      <c r="V64" s="1409">
        <f>网约车!V49-网约车!V51</f>
        <v/>
      </c>
      <c r="W64" s="31">
        <f>V64/AX64-1</f>
        <v/>
      </c>
      <c r="X64" s="1409">
        <f>网约车!X49-网约车!X51</f>
        <v/>
      </c>
      <c r="Y64" s="31">
        <f>X64/AZ64-1</f>
        <v/>
      </c>
      <c r="Z64" s="1409">
        <f>网约车!Z49-网约车!Z51</f>
        <v/>
      </c>
      <c r="AA64" s="31">
        <f>Z64/BB64-1</f>
        <v/>
      </c>
      <c r="AB64" s="1409">
        <f>网约车!AB49-网约车!AB51</f>
        <v/>
      </c>
      <c r="AC64" s="31">
        <f>AB64/BD64-1</f>
        <v/>
      </c>
      <c r="AD64" s="1409">
        <f>网约车!AD49-网约车!AD51</f>
        <v/>
      </c>
      <c r="AE64" s="31">
        <f>AD64/BF64-1</f>
        <v/>
      </c>
      <c r="AF64" s="1409">
        <f>网约车!AF49-网约车!AF51</f>
        <v/>
      </c>
      <c r="AG64" s="31">
        <f>AF64/BH64-1</f>
        <v/>
      </c>
      <c r="AH64" s="1409">
        <f>网约车!AH49-网约车!AH51</f>
        <v/>
      </c>
      <c r="AI64" s="31">
        <f>AH64/BJ64-1</f>
        <v/>
      </c>
      <c r="AJ64" s="1409">
        <f>网约车!AJ49-网约车!AJ51</f>
        <v/>
      </c>
      <c r="AK64" s="31">
        <f>AJ64/BL64-1</f>
        <v/>
      </c>
      <c r="AL64" s="1409">
        <f>网约车!AL49-网约车!AL51</f>
        <v/>
      </c>
      <c r="AM64" s="31">
        <f>AL64/BN64-1</f>
        <v/>
      </c>
      <c r="AN64" s="1409">
        <f>网约车!AN49-网约车!AN51</f>
        <v/>
      </c>
      <c r="AO64" s="31">
        <f>AN64/BP64-1</f>
        <v/>
      </c>
      <c r="AP64" s="1409">
        <f>网约车!AP49-网约车!AP51</f>
        <v/>
      </c>
      <c r="AQ64" s="31">
        <f>AP64/BR64-1</f>
        <v/>
      </c>
      <c r="AR64" s="1409">
        <f>V64+T64+X64+Z64+AB64+AD64+AF64+AH64+AJ64+AL64+AN64+AP64</f>
      </c>
      <c r="AS64" s="31">
        <f>AR64/SUM(AV64,AX64,AZ64,BB64,BD64,BF64,BH64,BJ64,BL64,BN64,BP64,BR64)-1</f>
        <v/>
      </c>
      <c r="AT64" s="32" t="n"/>
      <c r="AU64" s="1915">
        <f>AV64+AX64+AZ64+BB64+BD64+BF64+BH64+BJ64+BL64+BN64+BP64</f>
        <v/>
      </c>
      <c r="AV64" s="1409" t="n">
        <v>23.360056695969</v>
      </c>
      <c r="AW64" s="31" t="n"/>
      <c r="AX64" s="1409" t="n">
        <v>16.0830617181654</v>
      </c>
      <c r="AY64" s="31" t="n"/>
      <c r="AZ64" s="1409" t="n">
        <v>19.5138334219297</v>
      </c>
      <c r="BA64" s="31" t="n"/>
      <c r="BB64" s="1409" t="n">
        <v>23.0491807525068</v>
      </c>
      <c r="BC64" s="31" t="n"/>
      <c r="BD64" s="1409" t="n">
        <v>23.4135808582636</v>
      </c>
      <c r="BE64" s="31" t="n"/>
      <c r="BF64" s="1409" t="n">
        <v>28.8866087140699</v>
      </c>
      <c r="BG64" s="31" t="n"/>
      <c r="BH64" s="1409" t="n">
        <v>29.5028493614378</v>
      </c>
      <c r="BI64" s="31" t="n"/>
      <c r="BJ64" s="1409" t="n">
        <v>29.4929308683354</v>
      </c>
      <c r="BK64" s="31" t="n"/>
      <c r="BL64" s="1409" t="n">
        <v>31.3034316355335</v>
      </c>
      <c r="BM64" s="31" t="n"/>
      <c r="BN64" s="1409" t="n">
        <v>32.7802269281286</v>
      </c>
      <c r="BO64" s="31" t="n"/>
      <c r="BP64" s="1409" t="n">
        <v>34.4356279701609</v>
      </c>
      <c r="BQ64" s="31" t="n"/>
      <c r="BR64" s="1409" t="n">
        <v>11.3392228794551</v>
      </c>
      <c r="BS64" s="31" t="n"/>
      <c r="BT64" s="1409">
        <f>AV64+AX64+AZ64+BB64+BD64+BF64+BH64+BJ64+BL64+BN64+BP64+BR64</f>
        <v/>
      </c>
      <c r="BU64" s="31" t="n"/>
      <c r="BV64" s="1354" t="n"/>
      <c r="BW64" s="1291" t="n"/>
      <c r="BX64" s="1291" t="n"/>
      <c r="BY64" s="1291" t="n"/>
      <c r="BZ64" s="1291" t="n"/>
      <c r="CA64" s="1291" t="n"/>
      <c r="CB64" s="1291" t="n"/>
      <c r="CC64" s="1291" t="n"/>
      <c r="CD64" s="1291" t="n"/>
      <c r="CE64" s="1291" t="n"/>
      <c r="CF64" s="1291" t="n"/>
      <c r="CG64" s="1291" t="n"/>
      <c r="CH64" s="1291" t="n"/>
      <c r="CI64" s="1289" t="n"/>
    </row>
    <row r="65" ht="27" customFormat="1" customHeight="1" s="24">
      <c r="A65" s="1358" t="inlineStr">
        <is>
          <t>随州市</t>
        </is>
      </c>
      <c r="B65" s="1350" t="inlineStr">
        <is>
          <t>总客运量（万人次）</t>
        </is>
      </c>
      <c r="C65" s="1409">
        <f>C66+C67+C68+C69</f>
        <v/>
      </c>
      <c r="D65" s="31">
        <f>C65/T65-1</f>
        <v/>
      </c>
      <c r="E65" s="1409">
        <f>E66+E67+E68+E69</f>
        <v/>
      </c>
      <c r="F65" s="31">
        <f>E65/V65-1</f>
        <v/>
      </c>
      <c r="G65" s="1409">
        <f>G66+G67+G68+G69</f>
        <v/>
      </c>
      <c r="H65" s="31">
        <f>G65/X65-1</f>
        <v/>
      </c>
      <c r="I65" s="1409">
        <f>I66+I67+I68+I69</f>
        <v/>
      </c>
      <c r="J65" s="31">
        <f>I65/Z65-1</f>
        <v/>
      </c>
      <c r="K65" s="2684">
        <f>K66+K67+K68+K69</f>
      </c>
      <c r="L65" s="31">
        <f>K65/AB65-1</f>
      </c>
      <c r="M65" s="2685">
        <f>M66+M67+M68+M69</f>
      </c>
      <c r="N65" s="31">
        <f>M65/AD65-1</f>
      </c>
      <c r="O65" s="2686">
        <f>O66+O67+O68+O69</f>
      </c>
      <c r="P65" s="31">
        <f>O65/AF65-1</f>
      </c>
      <c r="Q65" s="2016">
        <f>E65+C65+G65+I65+K65+M65+O65</f>
      </c>
      <c r="R65" s="102">
        <f>Q65/SUM(T65,V65,X65,Z65,AB65,AD65,AF65)-1</f>
      </c>
      <c r="S65" s="31" t="n"/>
      <c r="T65" s="1409">
        <f>T66+T67+T68+T69</f>
        <v/>
      </c>
      <c r="U65" s="31">
        <f>T65/AV65-1</f>
        <v/>
      </c>
      <c r="V65" s="1409">
        <f>V66+V67+V68+V69</f>
        <v/>
      </c>
      <c r="W65" s="31">
        <f>V65/AX65-1</f>
        <v/>
      </c>
      <c r="X65" s="1409">
        <f>X66+X67+X68+X69</f>
        <v/>
      </c>
      <c r="Y65" s="31">
        <f>X65/AZ65-1</f>
        <v/>
      </c>
      <c r="Z65" s="1409">
        <f>Z66+Z67+Z68+Z69</f>
        <v/>
      </c>
      <c r="AA65" s="31">
        <f>Z65/BB65-1</f>
        <v/>
      </c>
      <c r="AB65" s="1409">
        <f>AB66+AB67+AB68+AB69</f>
        <v/>
      </c>
      <c r="AC65" s="31">
        <f>AB65/BD65-1</f>
        <v/>
      </c>
      <c r="AD65" s="1409">
        <f>AD66+AD67+AD68+AD69</f>
        <v/>
      </c>
      <c r="AE65" s="31">
        <f>AD65/BF65-1</f>
        <v/>
      </c>
      <c r="AF65" s="1409">
        <f>AF66+AF67+AF68+AF69</f>
        <v/>
      </c>
      <c r="AG65" s="31">
        <f>AF65/BH65-1</f>
        <v/>
      </c>
      <c r="AH65" s="1409">
        <f>AH66+AH67+AH68+AH69</f>
        <v/>
      </c>
      <c r="AI65" s="31">
        <f>AH65/BJ65-1</f>
        <v/>
      </c>
      <c r="AJ65" s="1409">
        <f>AJ66+AJ67+AJ68+AJ69</f>
        <v/>
      </c>
      <c r="AK65" s="31">
        <f>AJ65/BL65-1</f>
        <v/>
      </c>
      <c r="AL65" s="1409">
        <f>AL66+AL67+AL68+AL69</f>
        <v/>
      </c>
      <c r="AM65" s="31">
        <f>AL65/BN65-1</f>
        <v/>
      </c>
      <c r="AN65" s="1409">
        <f>AN66+AN67+AN68+AN69</f>
        <v/>
      </c>
      <c r="AO65" s="31">
        <f>AN65/BP65-1</f>
        <v/>
      </c>
      <c r="AP65" s="1409">
        <f>AP66+AP67+AP68+AP69</f>
        <v/>
      </c>
      <c r="AQ65" s="31">
        <f>AP65/BR65-1</f>
        <v/>
      </c>
      <c r="AR65" s="1409">
        <f>V65+T65+X65+Z65+AB65+AD65+AF65+AH65+AJ65+AL65+AN65+AP65</f>
      </c>
      <c r="AS65" s="31">
        <f>AR65/SUM(AV65,AX65,AZ65,BB65,BD65,BF65,BH65,BJ65,BL65,BN65,BP65,BR65)-1</f>
        <v/>
      </c>
      <c r="AT65" s="32" t="n"/>
      <c r="AU65" s="1915">
        <f>AV65+AX65+AZ65+BB65+BD65+BF65+BH65+BJ65+BL65+BN65+BP65</f>
        <v/>
      </c>
      <c r="AV65" s="1915">
        <f>AV66+AV67+AV68+AV69</f>
        <v/>
      </c>
      <c r="AW65" s="32" t="n"/>
      <c r="AX65" s="1915">
        <f>AX66+AX67+AX68+AX69</f>
        <v/>
      </c>
      <c r="AY65" s="32" t="n"/>
      <c r="AZ65" s="1915">
        <f>AZ66+AZ67+AZ68+AZ69</f>
        <v/>
      </c>
      <c r="BA65" s="32" t="n"/>
      <c r="BB65" s="1915">
        <f>BB66+BB67+BB68+BB69</f>
        <v/>
      </c>
      <c r="BC65" s="32" t="n"/>
      <c r="BD65" s="1915">
        <f>BD66+BD67+BD68+BD69</f>
        <v/>
      </c>
      <c r="BE65" s="32" t="n"/>
      <c r="BF65" s="1915">
        <f>BF66+BF67+BF68+BF69</f>
        <v/>
      </c>
      <c r="BG65" s="32" t="n"/>
      <c r="BH65" s="1915">
        <f>BH66+BH67+BH68+BH69</f>
        <v/>
      </c>
      <c r="BI65" s="32" t="n"/>
      <c r="BJ65" s="1915">
        <f>BJ66+BJ67+BJ68+BJ69</f>
        <v/>
      </c>
      <c r="BK65" s="32" t="n"/>
      <c r="BL65" s="1915">
        <f>BL66+BL67+BL68+BL69</f>
        <v/>
      </c>
      <c r="BM65" s="32" t="n"/>
      <c r="BN65" s="1915">
        <f>BN66+BN67+BN68+BN69</f>
        <v/>
      </c>
      <c r="BO65" s="32" t="n"/>
      <c r="BP65" s="1915">
        <f>BP66+BP67+BP68+BP69</f>
        <v/>
      </c>
      <c r="BQ65" s="32" t="n"/>
      <c r="BR65" s="1915">
        <f>BR66+BR67+BR68+BR69</f>
        <v/>
      </c>
      <c r="BS65" s="32" t="n"/>
      <c r="BT65" s="1915">
        <f>AV65+AX65+AZ65+BB65+BD65+BF65+BH65+BJ65+BL65+BN65+BP65+BR65</f>
        <v/>
      </c>
      <c r="BU65" s="32" t="n"/>
      <c r="BV65" s="1353" t="n"/>
      <c r="BW65" s="1352" t="n"/>
      <c r="BX65" s="1352" t="n"/>
      <c r="BY65" s="1352" t="n"/>
      <c r="BZ65" s="1352" t="n"/>
      <c r="CA65" s="1352" t="n"/>
      <c r="CB65" s="1352" t="n"/>
      <c r="CC65" s="1352" t="n"/>
      <c r="CD65" s="1352" t="n"/>
      <c r="CE65" s="1352" t="n"/>
      <c r="CF65" s="1352" t="n"/>
      <c r="CG65" s="1352" t="n"/>
      <c r="CH65" s="1352" t="n"/>
      <c r="CI65" s="1352" t="n"/>
    </row>
    <row r="66" ht="27" customHeight="1" s="21">
      <c r="A66" s="1977" t="n"/>
      <c r="B66" s="1350" t="inlineStr">
        <is>
          <t>公路班线客运量（万人次）</t>
        </is>
      </c>
      <c r="C66" s="1409">
        <f>班线包车!C44</f>
        <v/>
      </c>
      <c r="D66" s="31">
        <f>C66/T66-1</f>
        <v/>
      </c>
      <c r="E66" s="1409">
        <f>班线包车!E44</f>
        <v/>
      </c>
      <c r="F66" s="31">
        <f>E66/V66-1</f>
        <v/>
      </c>
      <c r="G66" s="1409">
        <f>班线包车!G44</f>
        <v/>
      </c>
      <c r="H66" s="31">
        <f>G66/X66-1</f>
        <v/>
      </c>
      <c r="I66" s="1409">
        <f>班线包车!I44</f>
        <v/>
      </c>
      <c r="J66" s="31">
        <f>I66/Z66-1</f>
        <v/>
      </c>
      <c r="K66" s="1409">
        <f>班线包车!K44</f>
      </c>
      <c r="L66" s="31">
        <f>K66/AB66-1</f>
      </c>
      <c r="M66" s="1409">
        <f>班线包车!M44</f>
      </c>
      <c r="N66" s="31">
        <f>M66/AD66-1</f>
      </c>
      <c r="O66" s="1409">
        <f>班线包车!O44</f>
      </c>
      <c r="P66" s="31">
        <f>O66/AF66-1</f>
      </c>
      <c r="Q66" s="2016">
        <f>E66+C66+G66+I66+K66+M66+O66</f>
      </c>
      <c r="R66" s="102">
        <f>Q66/SUM(T66,V66,X66,Z66,AB66,AD66,AF66)-1</f>
      </c>
      <c r="S66" s="31" t="n"/>
      <c r="T66" s="1409">
        <f>班线包车!T44</f>
        <v/>
      </c>
      <c r="U66" s="31">
        <f>T66/AV66-1</f>
        <v/>
      </c>
      <c r="V66" s="1409">
        <f>班线包车!V44</f>
        <v/>
      </c>
      <c r="W66" s="31">
        <f>V66/AX66-1</f>
        <v/>
      </c>
      <c r="X66" s="1409">
        <f>班线包车!X44</f>
        <v/>
      </c>
      <c r="Y66" s="31">
        <f>X66/AZ66-1</f>
        <v/>
      </c>
      <c r="Z66" s="1409">
        <f>班线包车!Z44</f>
        <v/>
      </c>
      <c r="AA66" s="31">
        <f>Z66/BB66-1</f>
        <v/>
      </c>
      <c r="AB66" s="1409">
        <f>班线包车!AB44</f>
        <v/>
      </c>
      <c r="AC66" s="31">
        <f>AB66/BD66-1</f>
        <v/>
      </c>
      <c r="AD66" s="1409">
        <f>班线包车!AD44</f>
        <v/>
      </c>
      <c r="AE66" s="31">
        <f>AD66/BF66-1</f>
        <v/>
      </c>
      <c r="AF66" s="1409">
        <f>班线包车!AF44</f>
        <v/>
      </c>
      <c r="AG66" s="31">
        <f>AF66/BH66-1</f>
        <v/>
      </c>
      <c r="AH66" s="1409">
        <f>班线包车!AH44</f>
        <v/>
      </c>
      <c r="AI66" s="31">
        <f>AH66/BJ66-1</f>
        <v/>
      </c>
      <c r="AJ66" s="1409">
        <f>班线包车!AJ44</f>
        <v/>
      </c>
      <c r="AK66" s="31">
        <f>AJ66/BL66-1</f>
        <v/>
      </c>
      <c r="AL66" s="1409">
        <f>班线包车!AL44</f>
        <v/>
      </c>
      <c r="AM66" s="31">
        <f>AL66/BN66-1</f>
        <v/>
      </c>
      <c r="AN66" s="1409">
        <f>班线包车!AN44</f>
        <v/>
      </c>
      <c r="AO66" s="31">
        <f>AN66/BP66-1</f>
        <v/>
      </c>
      <c r="AP66" s="1409">
        <f>班线包车!AP44</f>
        <v/>
      </c>
      <c r="AQ66" s="31">
        <f>AP66/BR66-1</f>
        <v/>
      </c>
      <c r="AR66" s="1409">
        <f>V66+T66+X66+Z66+AB66+AD66+AF66+AH66+AJ66+AL66+AN66+AP66</f>
      </c>
      <c r="AS66" s="31">
        <f>AR66/SUM(AV66,AX66,AZ66,BB66,BD66,BF66,BH66,BJ66,BL66,BN66,BP66,BR66)-1</f>
        <v/>
      </c>
      <c r="AT66" s="32" t="n"/>
      <c r="AU66" s="1915">
        <f>AV66+AX66+AZ66+BB66+BD66+BF66+BH66+BJ66+BL66+BN66+BP66</f>
        <v/>
      </c>
      <c r="AV66" s="1409" t="n">
        <v>124.0379</v>
      </c>
      <c r="AW66" s="31" t="n"/>
      <c r="AX66" s="1409" t="n">
        <v>129.7884</v>
      </c>
      <c r="AY66" s="31" t="n"/>
      <c r="AZ66" s="1409" t="n">
        <v>124.522</v>
      </c>
      <c r="BA66" s="31" t="n"/>
      <c r="BB66" s="1409" t="n">
        <v>125.8225</v>
      </c>
      <c r="BC66" s="31" t="n"/>
      <c r="BD66" s="1409" t="n">
        <v>131.2904</v>
      </c>
      <c r="BE66" s="31" t="n"/>
      <c r="BF66" s="1409" t="n">
        <v>128.2836</v>
      </c>
      <c r="BG66" s="31" t="n"/>
      <c r="BH66" s="1409" t="n">
        <v>126.3568</v>
      </c>
      <c r="BI66" s="31" t="n"/>
      <c r="BJ66" s="1409" t="n">
        <v>123.6802</v>
      </c>
      <c r="BK66" s="31" t="n"/>
      <c r="BL66" s="1409" t="n">
        <v>123.7346</v>
      </c>
      <c r="BM66" s="31" t="n"/>
      <c r="BN66" s="1409" t="n">
        <v>129.9235</v>
      </c>
      <c r="BO66" s="31" t="n"/>
      <c r="BP66" s="1409" t="n">
        <v>127.761</v>
      </c>
      <c r="BQ66" s="31" t="n"/>
      <c r="BR66" s="1409" t="n">
        <v>126.3934</v>
      </c>
      <c r="BS66" s="31" t="n"/>
      <c r="BT66" s="1409">
        <f>AV66+AX66+AZ66+BB66+BD66+BF66+BH66+BJ66+BL66+BN66+BP66+BR66</f>
        <v/>
      </c>
      <c r="BU66" s="31" t="n"/>
      <c r="BV66" s="1354" t="n"/>
      <c r="BW66" s="1355" t="n"/>
      <c r="BX66" s="1355" t="n"/>
      <c r="BY66" s="1355" t="n"/>
      <c r="BZ66" s="1355" t="n"/>
      <c r="CA66" s="1355" t="n"/>
      <c r="CB66" s="1355" t="n"/>
      <c r="CC66" s="1355" t="n"/>
      <c r="CD66" s="1355" t="n"/>
      <c r="CE66" s="1355" t="n"/>
      <c r="CF66" s="1355" t="n"/>
      <c r="CG66" s="1355" t="n"/>
      <c r="CH66" s="1355" t="n"/>
      <c r="CI66" s="1289" t="n"/>
    </row>
    <row r="67" ht="27" customHeight="1" s="21">
      <c r="A67" s="1977" t="n"/>
      <c r="B67" s="1350" t="inlineStr">
        <is>
          <t>城际城乡公交客运量（万人次）</t>
        </is>
      </c>
      <c r="C67" s="1409">
        <f>公交!C53-公交!C55</f>
        <v/>
      </c>
      <c r="D67" s="31">
        <f>C67/T67-1</f>
        <v/>
      </c>
      <c r="E67" s="1409">
        <f>公交!E53-公交!E55</f>
        <v/>
      </c>
      <c r="F67" s="31">
        <f>E67/V67-1</f>
        <v/>
      </c>
      <c r="G67" s="1409">
        <f>公交!G53-公交!G55</f>
        <v/>
      </c>
      <c r="H67" s="31">
        <f>G67/X67-1</f>
        <v/>
      </c>
      <c r="I67" s="1409">
        <f>公交!I53-公交!I55</f>
        <v/>
      </c>
      <c r="J67" s="31">
        <f>I67/Z67-1</f>
        <v/>
      </c>
      <c r="K67" s="1409">
        <f>公交!K53-公交!K55</f>
      </c>
      <c r="L67" s="31">
        <f>K67/AB67-1</f>
      </c>
      <c r="M67" s="1409">
        <f>公交!M53-公交!M55</f>
      </c>
      <c r="N67" s="31">
        <f>M67/AD67-1</f>
      </c>
      <c r="O67" s="1409">
        <f>公交!O53-公交!O55</f>
      </c>
      <c r="P67" s="31">
        <f>O67/AF67-1</f>
      </c>
      <c r="Q67" s="2016">
        <f>E67+C67+G67+I67+K67+M67+O67</f>
      </c>
      <c r="R67" s="102">
        <f>Q67/SUM(T67,V67,X67,Z67,AB67,AD67,AF67)-1</f>
      </c>
      <c r="S67" s="31" t="n"/>
      <c r="T67" s="1409">
        <f>公交!T53-公交!T55</f>
        <v/>
      </c>
      <c r="U67" s="31">
        <f>T67/AV67-1</f>
        <v/>
      </c>
      <c r="V67" s="1409">
        <f>公交!V53-公交!V55</f>
        <v/>
      </c>
      <c r="W67" s="31">
        <f>V67/AX67-1</f>
        <v/>
      </c>
      <c r="X67" s="1409">
        <f>公交!X53-公交!X55</f>
        <v/>
      </c>
      <c r="Y67" s="31">
        <f>X67/AZ67-1</f>
        <v/>
      </c>
      <c r="Z67" s="1409">
        <f>公交!Z53-公交!Z55</f>
        <v/>
      </c>
      <c r="AA67" s="31">
        <f>Z67/BB67-1</f>
        <v/>
      </c>
      <c r="AB67" s="1409">
        <f>公交!AB53-公交!AB55</f>
        <v/>
      </c>
      <c r="AC67" s="31">
        <f>AB67/BD67-1</f>
        <v/>
      </c>
      <c r="AD67" s="1409">
        <f>公交!AD53-公交!AD55</f>
        <v/>
      </c>
      <c r="AE67" s="31">
        <f>AD67/BF67-1</f>
        <v/>
      </c>
      <c r="AF67" s="1409">
        <f>公交!AF53-公交!AF55</f>
        <v/>
      </c>
      <c r="AG67" s="31">
        <f>AF67/BH67-1</f>
        <v/>
      </c>
      <c r="AH67" s="1409">
        <f>公交!AH53-公交!AH55</f>
        <v/>
      </c>
      <c r="AI67" s="31">
        <f>AH67/BJ67-1</f>
        <v/>
      </c>
      <c r="AJ67" s="1409">
        <f>公交!AJ53-公交!AJ55</f>
        <v/>
      </c>
      <c r="AK67" s="31">
        <f>AJ67/BL67-1</f>
        <v/>
      </c>
      <c r="AL67" s="1409">
        <f>公交!AL53-公交!AL55</f>
        <v/>
      </c>
      <c r="AM67" s="31">
        <f>AL67/BN67-1</f>
        <v/>
      </c>
      <c r="AN67" s="1409">
        <f>公交!AN53-公交!AN55</f>
        <v/>
      </c>
      <c r="AO67" s="31">
        <f>AN67/BP67-1</f>
        <v/>
      </c>
      <c r="AP67" s="1409">
        <f>公交!AP53-公交!AP55</f>
        <v/>
      </c>
      <c r="AQ67" s="31">
        <f>AP67/BR67-1</f>
        <v/>
      </c>
      <c r="AR67" s="1409">
        <f>V67+T67+X67+Z67+AB67+AD67+AF67+AH67+AJ67+AL67+AN67+AP67</f>
      </c>
      <c r="AS67" s="31">
        <f>AR67/SUM(AV67,AX67,AZ67,BB67,BD67,BF67,BH67,BJ67,BL67,BN67,BP67,BR67)-1</f>
        <v/>
      </c>
      <c r="AT67" s="32" t="n"/>
      <c r="AU67" s="1915">
        <f>AV67+AX67+AZ67+BB67+BD67+BF67+BH67+BJ67+BL67+BN67+BP67</f>
        <v/>
      </c>
      <c r="AV67" s="1409" t="n">
        <v>33.38</v>
      </c>
      <c r="AW67" s="31" t="n"/>
      <c r="AX67" s="1409" t="n">
        <v>36.39</v>
      </c>
      <c r="AY67" s="31" t="n"/>
      <c r="AZ67" s="1409" t="n">
        <v>37.07</v>
      </c>
      <c r="BA67" s="31" t="n"/>
      <c r="BB67" s="1409" t="n">
        <v>31.8</v>
      </c>
      <c r="BC67" s="31" t="n"/>
      <c r="BD67" s="1409" t="n">
        <v>29.81</v>
      </c>
      <c r="BE67" s="31" t="n"/>
      <c r="BF67" s="1409" t="n">
        <v>28.88</v>
      </c>
      <c r="BG67" s="31" t="n"/>
      <c r="BH67" s="1409" t="n">
        <v>27.51</v>
      </c>
      <c r="BI67" s="31" t="n"/>
      <c r="BJ67" s="1409" t="n">
        <v>24.74</v>
      </c>
      <c r="BK67" s="31" t="n"/>
      <c r="BL67" s="1409" t="n">
        <v>24.38</v>
      </c>
      <c r="BM67" s="31" t="n"/>
      <c r="BN67" s="1409" t="n">
        <v>28.13</v>
      </c>
      <c r="BO67" s="31" t="n"/>
      <c r="BP67" s="1409" t="n">
        <v>29.4</v>
      </c>
      <c r="BQ67" s="31" t="n"/>
      <c r="BR67" s="1409" t="n">
        <v>34.19</v>
      </c>
      <c r="BS67" s="31" t="n"/>
      <c r="BT67" s="1409">
        <f>AV67+AX67+AZ67+BB67+BD67+BF67+BH67+BJ67+BL67+BN67+BP67+BR67</f>
        <v/>
      </c>
      <c r="BU67" s="31" t="n"/>
      <c r="BV67" s="1354" t="n"/>
      <c r="BW67" s="1291" t="n"/>
      <c r="BX67" s="1291" t="n"/>
      <c r="BY67" s="1291" t="n"/>
      <c r="BZ67" s="1291" t="n"/>
      <c r="CA67" s="1291" t="n"/>
      <c r="CB67" s="1291" t="n"/>
      <c r="CC67" s="1417" t="n"/>
      <c r="CD67" s="1291" t="n"/>
      <c r="CE67" s="1417" t="n"/>
      <c r="CF67" s="1417" t="n"/>
      <c r="CG67" s="1417" t="n"/>
      <c r="CH67" s="1417" t="n"/>
      <c r="CI67" s="1289" t="n"/>
    </row>
    <row r="68" ht="27" customHeight="1" s="21">
      <c r="A68" s="1977" t="n"/>
      <c r="B68" s="1350" t="inlineStr">
        <is>
          <t>城际城乡巡游出租客运量（万人次）</t>
        </is>
      </c>
      <c r="C68" s="1409">
        <f>出租!C53-出租!C55</f>
        <v/>
      </c>
      <c r="D68" s="31">
        <f>C68/T68-1</f>
        <v/>
      </c>
      <c r="E68" s="1409">
        <f>出租!E53-出租!E55</f>
        <v/>
      </c>
      <c r="F68" s="31">
        <f>E68/V68-1</f>
        <v/>
      </c>
      <c r="G68" s="1409">
        <f>出租!G53-出租!G55</f>
        <v/>
      </c>
      <c r="H68" s="31">
        <f>G68/X68-1</f>
        <v/>
      </c>
      <c r="I68" s="1409">
        <f>出租!I53-出租!I55</f>
        <v/>
      </c>
      <c r="J68" s="31">
        <f>I68/Z68-1</f>
        <v/>
      </c>
      <c r="K68" s="1409">
        <f>出租!K53-出租!K55</f>
      </c>
      <c r="L68" s="31">
        <f>K68/AB68-1</f>
      </c>
      <c r="M68" s="1409">
        <f>出租!M53-出租!M55</f>
      </c>
      <c r="N68" s="31">
        <f>M68/AD68-1</f>
      </c>
      <c r="O68" s="1409">
        <f>出租!O53-出租!O55</f>
      </c>
      <c r="P68" s="31">
        <f>O68/AF68-1</f>
      </c>
      <c r="Q68" s="2016">
        <f>E68+C68+G68+I68+K68+M68+O68</f>
      </c>
      <c r="R68" s="102">
        <f>Q68/SUM(T68,V68,X68,Z68,AB68,AD68,AF68)-1</f>
      </c>
      <c r="S68" s="31" t="n"/>
      <c r="T68" s="1409">
        <f>出租!T53-出租!T55</f>
        <v/>
      </c>
      <c r="U68" s="31">
        <f>T68/AV68-1</f>
        <v/>
      </c>
      <c r="V68" s="1409">
        <f>出租!V53-出租!V55</f>
        <v/>
      </c>
      <c r="W68" s="31">
        <f>V68/AX68-1</f>
        <v/>
      </c>
      <c r="X68" s="1409">
        <f>出租!X53-出租!X55</f>
        <v/>
      </c>
      <c r="Y68" s="31">
        <f>X68/AZ68-1</f>
        <v/>
      </c>
      <c r="Z68" s="1409">
        <f>出租!Z53-出租!Z55</f>
        <v/>
      </c>
      <c r="AA68" s="31">
        <f>Z68/BB68-1</f>
        <v/>
      </c>
      <c r="AB68" s="1409">
        <f>出租!AB53-出租!AB55</f>
        <v/>
      </c>
      <c r="AC68" s="31">
        <f>AB68/BD68-1</f>
        <v/>
      </c>
      <c r="AD68" s="1409">
        <f>出租!AD53-出租!AD55</f>
        <v/>
      </c>
      <c r="AE68" s="31">
        <f>AD68/BF68-1</f>
        <v/>
      </c>
      <c r="AF68" s="1409">
        <f>出租!AF53-出租!AF55</f>
        <v/>
      </c>
      <c r="AG68" s="31">
        <f>AF68/BH68-1</f>
        <v/>
      </c>
      <c r="AH68" s="1409">
        <f>出租!AH53-出租!AH55</f>
        <v/>
      </c>
      <c r="AI68" s="31">
        <f>AH68/BJ68-1</f>
        <v/>
      </c>
      <c r="AJ68" s="1409">
        <f>出租!AJ53-出租!AJ55</f>
        <v/>
      </c>
      <c r="AK68" s="31">
        <f>AJ68/BL68-1</f>
        <v/>
      </c>
      <c r="AL68" s="1409">
        <f>出租!AL53-出租!AL55</f>
        <v/>
      </c>
      <c r="AM68" s="31">
        <f>AL68/BN68-1</f>
        <v/>
      </c>
      <c r="AN68" s="1409">
        <f>出租!AN53-出租!AN55</f>
        <v/>
      </c>
      <c r="AO68" s="31">
        <f>AN68/BP68-1</f>
        <v/>
      </c>
      <c r="AP68" s="1409">
        <f>出租!AP53-出租!AP55</f>
        <v/>
      </c>
      <c r="AQ68" s="31">
        <f>AP68/BR68-1</f>
        <v/>
      </c>
      <c r="AR68" s="1409">
        <f>V68+T68+X68+Z68+AB68+AD68+AF68+AH68+AJ68+AL68+AN68+AP68</f>
      </c>
      <c r="AS68" s="31">
        <f>AR68/SUM(AV68,AX68,AZ68,BB68,BD68,BF68,BH68,BJ68,BL68,BN68,BP68,BR68)-1</f>
        <v/>
      </c>
      <c r="AT68" s="32" t="n"/>
      <c r="AU68" s="1915">
        <f>AV68+AX68+AZ68+BB68+BD68+BF68+BH68+BJ68+BL68+BN68+BP68</f>
        <v/>
      </c>
      <c r="AV68" s="1409" t="n">
        <v>7.81</v>
      </c>
      <c r="AW68" s="31" t="n"/>
      <c r="AX68" s="1409" t="n">
        <v>10.79</v>
      </c>
      <c r="AY68" s="31" t="n"/>
      <c r="AZ68" s="1409" t="n">
        <v>10.15</v>
      </c>
      <c r="BA68" s="31" t="n"/>
      <c r="BB68" s="1409" t="n">
        <v>9.919999999999989</v>
      </c>
      <c r="BC68" s="31" t="n"/>
      <c r="BD68" s="1409" t="n">
        <v>10.12</v>
      </c>
      <c r="BE68" s="31" t="n"/>
      <c r="BF68" s="1409" t="n">
        <v>10.92</v>
      </c>
      <c r="BG68" s="31" t="n"/>
      <c r="BH68" s="1409" t="n">
        <v>9.900000000000009</v>
      </c>
      <c r="BI68" s="31" t="n"/>
      <c r="BJ68" s="1409" t="n">
        <v>9.94</v>
      </c>
      <c r="BK68" s="31" t="n"/>
      <c r="BL68" s="1409" t="n">
        <v>9.94</v>
      </c>
      <c r="BM68" s="31" t="n"/>
      <c r="BN68" s="1409" t="n">
        <v>10.13</v>
      </c>
      <c r="BO68" s="31" t="n"/>
      <c r="BP68" s="1409" t="n">
        <v>9.81999999999999</v>
      </c>
      <c r="BQ68" s="31" t="n"/>
      <c r="BR68" s="1409" t="n">
        <v>9.96000000000001</v>
      </c>
      <c r="BS68" s="31" t="n"/>
      <c r="BT68" s="1409">
        <f>AV68+AX68+AZ68+BB68+BD68+BF68+BH68+BJ68+BL68+BN68+BP68+BR68</f>
        <v/>
      </c>
      <c r="BU68" s="31" t="n"/>
      <c r="BV68" s="1354" t="n"/>
      <c r="BW68" s="1291" t="n"/>
      <c r="BX68" s="1291" t="n"/>
      <c r="BY68" s="1291" t="n"/>
      <c r="BZ68" s="1291" t="n"/>
      <c r="CA68" s="1291" t="n"/>
      <c r="CB68" s="1291" t="n"/>
      <c r="CC68" s="1417" t="n"/>
      <c r="CD68" s="1291" t="n"/>
      <c r="CE68" s="1417" t="n"/>
      <c r="CF68" s="1417" t="n"/>
      <c r="CG68" s="1417" t="n"/>
      <c r="CH68" s="1417" t="n"/>
      <c r="CI68" s="1289" t="n"/>
    </row>
    <row r="69" ht="27" customHeight="1" s="21">
      <c r="A69" s="1954" t="n"/>
      <c r="B69" s="1350" t="inlineStr">
        <is>
          <t>城际城乡网约车客运量(万人次)</t>
        </is>
      </c>
      <c r="C69" s="1409">
        <f>网约车!C53-网约车!C55</f>
        <v/>
      </c>
      <c r="D69" s="31">
        <f>C69/T69-1</f>
        <v/>
      </c>
      <c r="E69" s="1409">
        <f>网约车!E53-网约车!E55</f>
        <v/>
      </c>
      <c r="F69" s="31">
        <f>E69/V69-1</f>
        <v/>
      </c>
      <c r="G69" s="1409">
        <f>网约车!G53-网约车!G55</f>
        <v/>
      </c>
      <c r="H69" s="31">
        <f>G69/X69-1</f>
        <v/>
      </c>
      <c r="I69" s="1409">
        <f>网约车!I53-网约车!I55</f>
        <v/>
      </c>
      <c r="J69" s="31">
        <f>I69/Z69-1</f>
        <v/>
      </c>
      <c r="K69" s="2687">
        <f>网约车!K53-网约车!K55</f>
      </c>
      <c r="L69" s="31">
        <f>K69/AB69-1</f>
      </c>
      <c r="M69" s="2688">
        <f>网约车!M53-网约车!M55</f>
      </c>
      <c r="N69" s="31">
        <f>M69/AD69-1</f>
      </c>
      <c r="O69" s="2689">
        <f>网约车!O53-网约车!O55</f>
      </c>
      <c r="P69" s="31">
        <f>O69/AF69-1</f>
      </c>
      <c r="Q69" s="2016">
        <f>E69+C69+G69+I69+K69+M69+O69</f>
      </c>
      <c r="R69" s="102">
        <f>Q69/SUM(T69,V69,X69,Z69,AB69,AD69,AF69)-1</f>
      </c>
      <c r="S69" s="31" t="n"/>
      <c r="T69" s="1409">
        <f>网约车!T53-网约车!T55</f>
        <v/>
      </c>
      <c r="U69" s="31">
        <f>T69/AV69-1</f>
        <v/>
      </c>
      <c r="V69" s="1409">
        <f>网约车!V53-网约车!V55</f>
        <v/>
      </c>
      <c r="W69" s="31">
        <f>V69/AX69-1</f>
        <v/>
      </c>
      <c r="X69" s="1409">
        <f>网约车!X53-网约车!X55</f>
        <v/>
      </c>
      <c r="Y69" s="31">
        <f>X69/AZ69-1</f>
        <v/>
      </c>
      <c r="Z69" s="1409">
        <f>网约车!Z53-网约车!Z55</f>
        <v/>
      </c>
      <c r="AA69" s="31">
        <f>Z69/BB69-1</f>
        <v/>
      </c>
      <c r="AB69" s="1409">
        <f>网约车!AB53-网约车!AB55</f>
        <v/>
      </c>
      <c r="AC69" s="31">
        <f>AB69/BD69-1</f>
        <v/>
      </c>
      <c r="AD69" s="1409">
        <f>网约车!AD53-网约车!AD55</f>
        <v/>
      </c>
      <c r="AE69" s="31">
        <f>AD69/BF69-1</f>
        <v/>
      </c>
      <c r="AF69" s="1409">
        <f>网约车!AF53-网约车!AF55</f>
        <v/>
      </c>
      <c r="AG69" s="31">
        <f>AF69/BH69-1</f>
        <v/>
      </c>
      <c r="AH69" s="1409">
        <f>网约车!AH53-网约车!AH55</f>
        <v/>
      </c>
      <c r="AI69" s="31">
        <f>AH69/BJ69-1</f>
        <v/>
      </c>
      <c r="AJ69" s="1409">
        <f>网约车!AJ53-网约车!AJ55</f>
        <v/>
      </c>
      <c r="AK69" s="31">
        <f>AJ69/BL69-1</f>
        <v/>
      </c>
      <c r="AL69" s="1409">
        <f>网约车!AL53-网约车!AL55</f>
        <v/>
      </c>
      <c r="AM69" s="31">
        <f>AL69/BN69-1</f>
        <v/>
      </c>
      <c r="AN69" s="1409">
        <f>网约车!AN53-网约车!AN55</f>
        <v/>
      </c>
      <c r="AO69" s="31">
        <f>AN69/BP69-1</f>
        <v/>
      </c>
      <c r="AP69" s="1409">
        <f>网约车!AP53-网约车!AP55</f>
        <v/>
      </c>
      <c r="AQ69" s="31">
        <f>AP69/BR69-1</f>
        <v/>
      </c>
      <c r="AR69" s="1409">
        <f>V69+T69+X69+Z69+AB69+AD69+AF69+AH69+AJ69+AL69+AN69+AP69</f>
      </c>
      <c r="AS69" s="31">
        <f>AR69/SUM(AV69,AX69,AZ69,BB69,BD69,BF69,BH69,BJ69,BL69,BN69,BP69,BR69)-1</f>
        <v/>
      </c>
      <c r="AT69" s="32" t="n"/>
      <c r="AU69" s="1915">
        <f>AV69+AX69+AZ69+BB69+BD69+BF69+BH69+BJ69+BL69+BN69+BP69</f>
        <v/>
      </c>
      <c r="AV69" s="1409" t="n">
        <v>5.29305206329895</v>
      </c>
      <c r="AW69" s="31" t="n"/>
      <c r="AX69" s="1409" t="n">
        <v>3.31636384592817</v>
      </c>
      <c r="AY69" s="31" t="n"/>
      <c r="AZ69" s="1409" t="n">
        <v>3.83815883737118</v>
      </c>
      <c r="BA69" s="31" t="n"/>
      <c r="BB69" s="1409" t="n">
        <v>4.11555442405208</v>
      </c>
      <c r="BC69" s="31" t="n"/>
      <c r="BD69" s="1409" t="n">
        <v>3.79482402838341</v>
      </c>
      <c r="BE69" s="31" t="n"/>
      <c r="BF69" s="1409" t="n">
        <v>3.37553997868301</v>
      </c>
      <c r="BG69" s="31" t="n"/>
      <c r="BH69" s="1409" t="n">
        <v>4.26937166489274</v>
      </c>
      <c r="BI69" s="31" t="n"/>
      <c r="BJ69" s="1409" t="n">
        <v>3.77184417121737</v>
      </c>
      <c r="BK69" s="31" t="n"/>
      <c r="BL69" s="1409" t="n">
        <v>3.59978506790154</v>
      </c>
      <c r="BM69" s="31" t="n"/>
      <c r="BN69" s="1409" t="n">
        <v>3.98036090688891</v>
      </c>
      <c r="BO69" s="31" t="n"/>
      <c r="BP69" s="1409" t="n">
        <v>4.32669725864969</v>
      </c>
      <c r="BQ69" s="31" t="n"/>
      <c r="BR69" s="1409" t="n">
        <v>4.94774296265981</v>
      </c>
      <c r="BS69" s="31" t="n"/>
      <c r="BT69" s="1409">
        <f>AV69+AX69+AZ69+BB69+BD69+BF69+BH69+BJ69+BL69+BN69+BP69+BR69</f>
        <v/>
      </c>
      <c r="BU69" s="31" t="n"/>
      <c r="BV69" s="1354" t="n"/>
      <c r="BW69" s="1291" t="n"/>
      <c r="BX69" s="1291" t="n"/>
      <c r="BY69" s="1291" t="n"/>
      <c r="BZ69" s="1291" t="n"/>
      <c r="CA69" s="1291" t="n"/>
      <c r="CB69" s="1291" t="n"/>
      <c r="CC69" s="1291" t="n"/>
      <c r="CD69" s="1291" t="n"/>
      <c r="CE69" s="1291" t="n"/>
      <c r="CF69" s="1291" t="n"/>
      <c r="CG69" s="1291" t="n"/>
      <c r="CH69" s="1291" t="n"/>
      <c r="CI69" s="1289" t="n"/>
    </row>
    <row r="70" ht="27" customFormat="1" customHeight="1" s="24">
      <c r="A70" s="1358" t="inlineStr">
        <is>
          <t>恩施州</t>
        </is>
      </c>
      <c r="B70" s="1350" t="inlineStr">
        <is>
          <t>总客运量（万人次）</t>
        </is>
      </c>
      <c r="C70" s="1409">
        <f>C71+C72+C73+C74</f>
        <v/>
      </c>
      <c r="D70" s="31">
        <f>C70/T70-1</f>
        <v/>
      </c>
      <c r="E70" s="1409">
        <f>E71+E72+E73+E74</f>
        <v/>
      </c>
      <c r="F70" s="31">
        <f>E70/V70-1</f>
        <v/>
      </c>
      <c r="G70" s="1409">
        <f>G71+G72+G73+G74</f>
        <v/>
      </c>
      <c r="H70" s="31">
        <f>G70/X70-1</f>
        <v/>
      </c>
      <c r="I70" s="1409">
        <f>I71+I72+I73+I74</f>
        <v/>
      </c>
      <c r="J70" s="31">
        <f>I70/Z70-1</f>
        <v/>
      </c>
      <c r="K70" s="2690">
        <f>K71+K72+K73+K74</f>
      </c>
      <c r="L70" s="31">
        <f>K70/AB70-1</f>
      </c>
      <c r="M70" s="2691">
        <f>M71+M72+M73+M74</f>
      </c>
      <c r="N70" s="31">
        <f>M70/AD70-1</f>
      </c>
      <c r="O70" s="2692">
        <f>O71+O72+O73+O74</f>
      </c>
      <c r="P70" s="31">
        <f>O70/AF70-1</f>
      </c>
      <c r="Q70" s="2016">
        <f>E70+C70+G70+I70+K70+M70+O70</f>
      </c>
      <c r="R70" s="102">
        <f>Q70/SUM(T70,V70,X70,Z70,AB70,AD70,AF70)-1</f>
      </c>
      <c r="S70" s="31" t="n"/>
      <c r="T70" s="1409">
        <f>T71+T72+T73+T74</f>
        <v/>
      </c>
      <c r="U70" s="31">
        <f>T70/AV70-1</f>
        <v/>
      </c>
      <c r="V70" s="1409">
        <f>V71+V72+V73+V74</f>
        <v/>
      </c>
      <c r="W70" s="31">
        <f>V70/AX70-1</f>
        <v/>
      </c>
      <c r="X70" s="1409">
        <f>X71+X72+X73+X74</f>
        <v/>
      </c>
      <c r="Y70" s="31">
        <f>X70/AZ70-1</f>
        <v/>
      </c>
      <c r="Z70" s="1409">
        <f>Z71+Z72+Z73+Z74</f>
        <v/>
      </c>
      <c r="AA70" s="31">
        <f>Z70/BB70-1</f>
        <v/>
      </c>
      <c r="AB70" s="1409">
        <f>AB71+AB72+AB73+AB74</f>
        <v/>
      </c>
      <c r="AC70" s="31">
        <f>AB70/BD70-1</f>
        <v/>
      </c>
      <c r="AD70" s="1409">
        <f>AD71+AD72+AD73+AD74</f>
        <v/>
      </c>
      <c r="AE70" s="31">
        <f>AD70/BF70-1</f>
        <v/>
      </c>
      <c r="AF70" s="1409">
        <f>AF71+AF72+AF73+AF74</f>
        <v/>
      </c>
      <c r="AG70" s="31">
        <f>AF70/BH70-1</f>
        <v/>
      </c>
      <c r="AH70" s="1409">
        <f>AH71+AH72+AH73+AH74</f>
        <v/>
      </c>
      <c r="AI70" s="31">
        <f>AH70/BJ70-1</f>
        <v/>
      </c>
      <c r="AJ70" s="1409">
        <f>AJ71+AJ72+AJ73+AJ74</f>
        <v/>
      </c>
      <c r="AK70" s="31">
        <f>AJ70/BL70-1</f>
        <v/>
      </c>
      <c r="AL70" s="1409">
        <f>AL71+AL72+AL73+AL74</f>
        <v/>
      </c>
      <c r="AM70" s="31">
        <f>AL70/BN70-1</f>
        <v/>
      </c>
      <c r="AN70" s="1409">
        <f>AN71+AN72+AN73+AN74</f>
        <v/>
      </c>
      <c r="AO70" s="31">
        <f>AN70/BP70-1</f>
        <v/>
      </c>
      <c r="AP70" s="1409">
        <f>AP71+AP72+AP73+AP74</f>
        <v/>
      </c>
      <c r="AQ70" s="31">
        <f>AP70/BR70-1</f>
        <v/>
      </c>
      <c r="AR70" s="1409">
        <f>V70+T70+X70+Z70+AB70+AD70+AF70+AH70+AJ70+AL70+AN70+AP70</f>
      </c>
      <c r="AS70" s="31">
        <f>AR70/SUM(AV70,AX70,AZ70,BB70,BD70,BF70,BH70,BJ70,BL70,BN70,BP70,BR70)-1</f>
        <v/>
      </c>
      <c r="AT70" s="32" t="n"/>
      <c r="AU70" s="1915">
        <f>AV70+AX70+AZ70+BB70+BD70+BF70+BH70+BJ70+BL70+BN70+BP70</f>
        <v/>
      </c>
      <c r="AV70" s="1915">
        <f>AV71+AV72+AV73+AV74</f>
        <v/>
      </c>
      <c r="AW70" s="32" t="n"/>
      <c r="AX70" s="1915">
        <f>AX71+AX72+AX73+AX74</f>
        <v/>
      </c>
      <c r="AY70" s="32" t="n"/>
      <c r="AZ70" s="1915">
        <f>AZ71+AZ72+AZ73+AZ74</f>
        <v/>
      </c>
      <c r="BA70" s="32" t="n"/>
      <c r="BB70" s="1915">
        <f>BB71+BB72+BB73+BB74</f>
        <v/>
      </c>
      <c r="BC70" s="32" t="n"/>
      <c r="BD70" s="1915">
        <f>BD71+BD72+BD73+BD74</f>
        <v/>
      </c>
      <c r="BE70" s="32" t="n"/>
      <c r="BF70" s="1915">
        <f>BF71+BF72+BF73+BF74</f>
        <v/>
      </c>
      <c r="BG70" s="32" t="n"/>
      <c r="BH70" s="1915">
        <f>BH71+BH72+BH73+BH74</f>
        <v/>
      </c>
      <c r="BI70" s="32" t="n"/>
      <c r="BJ70" s="1915">
        <f>BJ71+BJ72+BJ73+BJ74</f>
        <v/>
      </c>
      <c r="BK70" s="32" t="n"/>
      <c r="BL70" s="1915">
        <f>BL71+BL72+BL73+BL74</f>
        <v/>
      </c>
      <c r="BM70" s="32" t="n"/>
      <c r="BN70" s="1915">
        <f>BN71+BN72+BN73+BN74</f>
        <v/>
      </c>
      <c r="BO70" s="32" t="n"/>
      <c r="BP70" s="1915">
        <f>BP71+BP72+BP73+BP74</f>
        <v/>
      </c>
      <c r="BQ70" s="32" t="n"/>
      <c r="BR70" s="1915">
        <f>BR71+BR72+BR73+BR74</f>
        <v/>
      </c>
      <c r="BS70" s="32" t="n"/>
      <c r="BT70" s="1915">
        <f>AV70+AX70+AZ70+BB70+BD70+BF70+BH70+BJ70+BL70+BN70+BP70+BR70</f>
        <v/>
      </c>
      <c r="BU70" s="32" t="n"/>
      <c r="BV70" s="1353" t="n"/>
      <c r="BW70" s="1352" t="n"/>
      <c r="BX70" s="1352" t="n"/>
      <c r="BY70" s="1352" t="n"/>
      <c r="BZ70" s="1352" t="n"/>
      <c r="CA70" s="1352" t="n"/>
      <c r="CB70" s="1352" t="n"/>
      <c r="CC70" s="1352" t="n"/>
      <c r="CD70" s="1352" t="n"/>
      <c r="CE70" s="1352" t="n"/>
      <c r="CF70" s="1352" t="n"/>
      <c r="CG70" s="1352" t="n"/>
      <c r="CH70" s="1352" t="n"/>
      <c r="CI70" s="1352" t="n"/>
    </row>
    <row r="71" ht="27" customHeight="1" s="21">
      <c r="A71" s="1977" t="n"/>
      <c r="B71" s="1350" t="inlineStr">
        <is>
          <t>公路班线客运量（万人次）</t>
        </is>
      </c>
      <c r="C71" s="1409">
        <f>班线包车!C48</f>
        <v/>
      </c>
      <c r="D71" s="31">
        <f>C71/T71-1</f>
        <v/>
      </c>
      <c r="E71" s="1409">
        <f>班线包车!E48</f>
        <v/>
      </c>
      <c r="F71" s="31">
        <f>E71/V71-1</f>
        <v/>
      </c>
      <c r="G71" s="1409">
        <f>班线包车!G48</f>
        <v/>
      </c>
      <c r="H71" s="31">
        <f>G71/X71-1</f>
        <v/>
      </c>
      <c r="I71" s="1409">
        <f>班线包车!I48</f>
        <v/>
      </c>
      <c r="J71" s="31">
        <f>I71/Z71-1</f>
        <v/>
      </c>
      <c r="K71" s="1409">
        <f>班线包车!K48</f>
      </c>
      <c r="L71" s="31">
        <f>K71/AB71-1</f>
      </c>
      <c r="M71" s="1409">
        <f>班线包车!M48</f>
      </c>
      <c r="N71" s="31">
        <f>M71/AD71-1</f>
      </c>
      <c r="O71" s="1409">
        <f>班线包车!O48</f>
      </c>
      <c r="P71" s="31">
        <f>O71/AF71-1</f>
      </c>
      <c r="Q71" s="2016">
        <f>E71+C71+G71+I71+K71+M71+O71</f>
      </c>
      <c r="R71" s="102">
        <f>Q71/SUM(T71,V71,X71,Z71,AB71,AD71,AF71)-1</f>
      </c>
      <c r="S71" s="31" t="n"/>
      <c r="T71" s="1409">
        <f>班线包车!T48</f>
        <v/>
      </c>
      <c r="U71" s="31">
        <f>T71/AV71-1</f>
        <v/>
      </c>
      <c r="V71" s="1409">
        <f>班线包车!V48</f>
        <v/>
      </c>
      <c r="W71" s="31">
        <f>V71/AX71-1</f>
        <v/>
      </c>
      <c r="X71" s="1409">
        <f>班线包车!X48</f>
        <v/>
      </c>
      <c r="Y71" s="31">
        <f>X71/AZ71-1</f>
        <v/>
      </c>
      <c r="Z71" s="1409">
        <f>班线包车!Z48</f>
        <v/>
      </c>
      <c r="AA71" s="31">
        <f>Z71/BB71-1</f>
        <v/>
      </c>
      <c r="AB71" s="1409">
        <f>班线包车!AB48</f>
        <v/>
      </c>
      <c r="AC71" s="31">
        <f>AB71/BD71-1</f>
        <v/>
      </c>
      <c r="AD71" s="1409">
        <f>班线包车!AD48</f>
        <v/>
      </c>
      <c r="AE71" s="31">
        <f>AD71/BF71-1</f>
        <v/>
      </c>
      <c r="AF71" s="1409">
        <f>班线包车!AF48</f>
        <v/>
      </c>
      <c r="AG71" s="31">
        <f>AF71/BH71-1</f>
        <v/>
      </c>
      <c r="AH71" s="1409">
        <f>班线包车!AH48</f>
        <v/>
      </c>
      <c r="AI71" s="31">
        <f>AH71/BJ71-1</f>
        <v/>
      </c>
      <c r="AJ71" s="1409">
        <f>班线包车!AJ48</f>
        <v/>
      </c>
      <c r="AK71" s="31">
        <f>AJ71/BL71-1</f>
        <v/>
      </c>
      <c r="AL71" s="1409">
        <f>班线包车!AL48</f>
        <v/>
      </c>
      <c r="AM71" s="31">
        <f>AL71/BN71-1</f>
        <v/>
      </c>
      <c r="AN71" s="1409">
        <f>班线包车!AN48</f>
        <v/>
      </c>
      <c r="AO71" s="31">
        <f>AN71/BP71-1</f>
        <v/>
      </c>
      <c r="AP71" s="1409">
        <f>班线包车!AP48</f>
        <v/>
      </c>
      <c r="AQ71" s="31">
        <f>AP71/BR71-1</f>
        <v/>
      </c>
      <c r="AR71" s="1409">
        <f>V71+T71+X71+Z71+AB71+AD71+AF71+AH71+AJ71+AL71+AN71+AP71</f>
      </c>
      <c r="AS71" s="31">
        <f>AR71/SUM(AV71,AX71,AZ71,BB71,BD71,BF71,BH71,BJ71,BL71,BN71,BP71,BR71)-1</f>
        <v/>
      </c>
      <c r="AT71" s="32" t="n"/>
      <c r="AU71" s="1915">
        <f>AV71+AX71+AZ71+BB71+BD71+BF71+BH71+BJ71+BL71+BN71+BP71</f>
        <v/>
      </c>
      <c r="AV71" s="1409" t="n">
        <v>158.9253</v>
      </c>
      <c r="AW71" s="31" t="n"/>
      <c r="AX71" s="1409" t="n">
        <v>168.6599</v>
      </c>
      <c r="AY71" s="31" t="n"/>
      <c r="AZ71" s="1409" t="n">
        <v>170.0416</v>
      </c>
      <c r="BA71" s="31" t="n"/>
      <c r="BB71" s="1409" t="n">
        <v>199.8638</v>
      </c>
      <c r="BC71" s="31" t="n"/>
      <c r="BD71" s="1409" t="n">
        <v>221.0412</v>
      </c>
      <c r="BE71" s="31" t="n"/>
      <c r="BF71" s="1409" t="n">
        <v>208.0404</v>
      </c>
      <c r="BG71" s="31" t="n"/>
      <c r="BH71" s="1409" t="n">
        <v>234.585</v>
      </c>
      <c r="BI71" s="31" t="n"/>
      <c r="BJ71" s="1409" t="n">
        <v>247.6365</v>
      </c>
      <c r="BK71" s="31" t="n"/>
      <c r="BL71" s="1409" t="n">
        <v>196.5308</v>
      </c>
      <c r="BM71" s="31" t="n"/>
      <c r="BN71" s="1409" t="n">
        <v>207.4029</v>
      </c>
      <c r="BO71" s="31" t="n"/>
      <c r="BP71" s="1409" t="n">
        <v>175.5545</v>
      </c>
      <c r="BQ71" s="31" t="n"/>
      <c r="BR71" s="1409" t="n">
        <v>156.2867</v>
      </c>
      <c r="BS71" s="31" t="n"/>
      <c r="BT71" s="1409">
        <f>AV71+AX71+AZ71+BB71+BD71+BF71+BH71+BJ71+BL71+BN71+BP71+BR71</f>
        <v/>
      </c>
      <c r="BU71" s="31" t="n"/>
      <c r="BV71" s="1354" t="n"/>
      <c r="BW71" s="1355" t="n"/>
      <c r="BX71" s="1355" t="n"/>
      <c r="BY71" s="1355" t="n"/>
      <c r="BZ71" s="1355" t="n"/>
      <c r="CA71" s="1355" t="n"/>
      <c r="CB71" s="1355" t="n"/>
      <c r="CC71" s="1355" t="n"/>
      <c r="CD71" s="1355" t="n"/>
      <c r="CE71" s="1355" t="n"/>
      <c r="CF71" s="1355" t="n"/>
      <c r="CG71" s="1355" t="n"/>
      <c r="CH71" s="1355" t="n"/>
      <c r="CI71" s="1289" t="n"/>
    </row>
    <row r="72" ht="27" customHeight="1" s="21">
      <c r="A72" s="1977" t="n"/>
      <c r="B72" s="1350" t="inlineStr">
        <is>
          <t>城际城乡公交客运量（万人次）</t>
        </is>
      </c>
      <c r="C72" s="1409">
        <f>公交!C57-公交!C59</f>
        <v/>
      </c>
      <c r="D72" s="31">
        <f>C72/T72-1</f>
        <v/>
      </c>
      <c r="E72" s="1409">
        <f>公交!E57-公交!E59</f>
        <v/>
      </c>
      <c r="F72" s="31">
        <f>E72/V72-1</f>
        <v/>
      </c>
      <c r="G72" s="1409">
        <f>公交!G57-公交!G59</f>
        <v/>
      </c>
      <c r="H72" s="31">
        <f>G72/X72-1</f>
        <v/>
      </c>
      <c r="I72" s="1409">
        <f>公交!I57-公交!I59</f>
        <v/>
      </c>
      <c r="J72" s="31">
        <f>I72/Z72-1</f>
        <v/>
      </c>
      <c r="K72" s="1409">
        <f>公交!K57-公交!K59</f>
      </c>
      <c r="L72" s="31">
        <f>K72/AB72-1</f>
      </c>
      <c r="M72" s="1409">
        <f>公交!M57-公交!M59</f>
      </c>
      <c r="N72" s="31">
        <f>M72/AD72-1</f>
      </c>
      <c r="O72" s="1409">
        <f>公交!O57-公交!O59</f>
      </c>
      <c r="P72" s="31">
        <f>O72/AF72-1</f>
      </c>
      <c r="Q72" s="2016">
        <f>E72+C72+G72+I72+K72+M72+O72</f>
      </c>
      <c r="R72" s="102">
        <f>Q72/SUM(T72,V72,X72,Z72,AB72,AD72,AF72)-1</f>
      </c>
      <c r="S72" s="31" t="n"/>
      <c r="T72" s="1409">
        <f>公交!T57-公交!T59</f>
        <v/>
      </c>
      <c r="U72" s="31">
        <f>T72/AV72-1</f>
        <v/>
      </c>
      <c r="V72" s="1409">
        <f>公交!V57-公交!V59</f>
        <v/>
      </c>
      <c r="W72" s="31">
        <f>V72/AX72-1</f>
        <v/>
      </c>
      <c r="X72" s="1409">
        <f>公交!X57-公交!X59</f>
        <v/>
      </c>
      <c r="Y72" s="31">
        <f>X72/AZ72-1</f>
        <v/>
      </c>
      <c r="Z72" s="1409">
        <f>公交!Z57-公交!Z59</f>
        <v/>
      </c>
      <c r="AA72" s="31">
        <f>Z72/BB72-1</f>
        <v/>
      </c>
      <c r="AB72" s="1409">
        <f>公交!AB57-公交!AB59</f>
        <v/>
      </c>
      <c r="AC72" s="31">
        <f>AB72/BD72-1</f>
        <v/>
      </c>
      <c r="AD72" s="1409">
        <f>公交!AD57-公交!AD59</f>
        <v/>
      </c>
      <c r="AE72" s="31">
        <f>AD72/BF72-1</f>
        <v/>
      </c>
      <c r="AF72" s="1409">
        <f>公交!AF57-公交!AF59</f>
        <v/>
      </c>
      <c r="AG72" s="31">
        <f>AF72/BH72-1</f>
        <v/>
      </c>
      <c r="AH72" s="1409">
        <f>公交!AH57-公交!AH59</f>
        <v/>
      </c>
      <c r="AI72" s="31">
        <f>AH72/BJ72-1</f>
        <v/>
      </c>
      <c r="AJ72" s="1409">
        <f>公交!AJ57-公交!AJ59</f>
        <v/>
      </c>
      <c r="AK72" s="31">
        <f>AJ72/BL72-1</f>
        <v/>
      </c>
      <c r="AL72" s="1409">
        <f>公交!AL57-公交!AL59</f>
        <v/>
      </c>
      <c r="AM72" s="31">
        <f>AL72/BN72-1</f>
        <v/>
      </c>
      <c r="AN72" s="1409">
        <f>公交!AN57-公交!AN59</f>
        <v/>
      </c>
      <c r="AO72" s="31">
        <f>AN72/BP72-1</f>
        <v/>
      </c>
      <c r="AP72" s="1409">
        <f>公交!AP57-公交!AP59</f>
        <v/>
      </c>
      <c r="AQ72" s="31">
        <f>AP72/BR72-1</f>
        <v/>
      </c>
      <c r="AR72" s="1409">
        <f>V72+T72+X72+Z72+AB72+AD72+AF72+AH72+AJ72+AL72+AN72+AP72</f>
      </c>
      <c r="AS72" s="31">
        <f>AR72/SUM(AV72,AX72,AZ72,BB72,BD72,BF72,BH72,BJ72,BL72,BN72,BP72,BR72)-1</f>
        <v/>
      </c>
      <c r="AT72" s="32" t="n"/>
      <c r="AU72" s="1915">
        <f>AV72+AX72+AZ72+BB72+BD72+BF72+BH72+BJ72+BL72+BN72+BP72</f>
        <v/>
      </c>
      <c r="AV72" s="1409" t="n">
        <v>89.1900000000001</v>
      </c>
      <c r="AW72" s="31" t="n"/>
      <c r="AX72" s="1409" t="n">
        <v>73.09999999999999</v>
      </c>
      <c r="AY72" s="31" t="n"/>
      <c r="AZ72" s="1409" t="n">
        <v>84.88</v>
      </c>
      <c r="BA72" s="31" t="n"/>
      <c r="BB72" s="1409" t="n">
        <v>82.84999999999999</v>
      </c>
      <c r="BC72" s="31" t="n"/>
      <c r="BD72" s="1409" t="n">
        <v>82.11</v>
      </c>
      <c r="BE72" s="31" t="n"/>
      <c r="BF72" s="1409" t="n">
        <v>83.11</v>
      </c>
      <c r="BG72" s="31" t="n"/>
      <c r="BH72" s="1409" t="n">
        <v>98.74000000000009</v>
      </c>
      <c r="BI72" s="31" t="n"/>
      <c r="BJ72" s="1409" t="n">
        <v>92.0599999999999</v>
      </c>
      <c r="BK72" s="31" t="n"/>
      <c r="BL72" s="1409" t="n">
        <v>79.86</v>
      </c>
      <c r="BM72" s="31" t="n"/>
      <c r="BN72" s="1409" t="n">
        <v>75.34999999999999</v>
      </c>
      <c r="BO72" s="31" t="n"/>
      <c r="BP72" s="1409" t="n">
        <v>78.89</v>
      </c>
      <c r="BQ72" s="31" t="n"/>
      <c r="BR72" s="1409" t="n">
        <v>76.6399999999999</v>
      </c>
      <c r="BS72" s="31" t="n"/>
      <c r="BT72" s="1409">
        <f>AV72+AX72+AZ72+BB72+BD72+BF72+BH72+BJ72+BL72+BN72+BP72+BR72</f>
        <v/>
      </c>
      <c r="BU72" s="31" t="n"/>
      <c r="BV72" s="1354" t="n"/>
      <c r="BW72" s="1355" t="n"/>
      <c r="BX72" s="1355" t="n"/>
      <c r="BY72" s="1355" t="n"/>
      <c r="BZ72" s="1355" t="n"/>
      <c r="CA72" s="1355" t="n"/>
      <c r="CB72" s="1355" t="n"/>
      <c r="CC72" s="1355" t="n"/>
      <c r="CD72" s="1355" t="n"/>
      <c r="CE72" s="1355" t="n"/>
      <c r="CF72" s="1355" t="n"/>
      <c r="CG72" s="1355" t="n"/>
      <c r="CH72" s="1355" t="n"/>
      <c r="CI72" s="1289" t="n"/>
    </row>
    <row r="73" ht="27" customHeight="1" s="21">
      <c r="A73" s="1977" t="n"/>
      <c r="B73" s="1350" t="inlineStr">
        <is>
          <t>城际城乡巡游出租客运量（万人次）</t>
        </is>
      </c>
      <c r="C73" s="1409">
        <f>出租!C57-出租!C59</f>
        <v/>
      </c>
      <c r="D73" s="31">
        <f>C73/T73-1</f>
        <v/>
      </c>
      <c r="E73" s="1409">
        <f>出租!E57-出租!E59</f>
        <v/>
      </c>
      <c r="F73" s="31">
        <f>E73/V73-1</f>
        <v/>
      </c>
      <c r="G73" s="1409">
        <f>出租!G57-出租!G59</f>
        <v/>
      </c>
      <c r="H73" s="31">
        <f>G73/X73-1</f>
        <v/>
      </c>
      <c r="I73" s="1409">
        <f>出租!I57-出租!I59</f>
        <v/>
      </c>
      <c r="J73" s="31">
        <f>I73/Z73-1</f>
        <v/>
      </c>
      <c r="K73" s="1409">
        <f>出租!K57-出租!K59</f>
      </c>
      <c r="L73" s="31">
        <f>K73/AB73-1</f>
      </c>
      <c r="M73" s="1409">
        <f>出租!M57-出租!M59</f>
      </c>
      <c r="N73" s="31">
        <f>M73/AD73-1</f>
      </c>
      <c r="O73" s="1409">
        <f>出租!O57-出租!O59</f>
      </c>
      <c r="P73" s="31">
        <f>O73/AF73-1</f>
      </c>
      <c r="Q73" s="2016">
        <f>E73+C73+G73+I73+K73+M73+O73</f>
      </c>
      <c r="R73" s="102">
        <f>Q73/SUM(T73,V73,X73,Z73,AB73,AD73,AF73)-1</f>
      </c>
      <c r="S73" s="31" t="n"/>
      <c r="T73" s="1409">
        <f>出租!T57-出租!T59</f>
        <v/>
      </c>
      <c r="U73" s="31">
        <f>T73/AV73-1</f>
        <v/>
      </c>
      <c r="V73" s="1409">
        <f>出租!V57-出租!V59</f>
        <v/>
      </c>
      <c r="W73" s="31">
        <f>V73/AX73-1</f>
        <v/>
      </c>
      <c r="X73" s="1409">
        <f>出租!X57-出租!X59</f>
        <v/>
      </c>
      <c r="Y73" s="31">
        <f>X73/AZ73-1</f>
        <v/>
      </c>
      <c r="Z73" s="1409">
        <f>出租!Z57-出租!Z59</f>
        <v/>
      </c>
      <c r="AA73" s="31">
        <f>Z73/BB73-1</f>
        <v/>
      </c>
      <c r="AB73" s="1409">
        <f>出租!AB57-出租!AB59</f>
        <v/>
      </c>
      <c r="AC73" s="31">
        <f>AB73/BD73-1</f>
        <v/>
      </c>
      <c r="AD73" s="1409">
        <f>出租!AD57-出租!AD59</f>
        <v/>
      </c>
      <c r="AE73" s="31">
        <f>AD73/BF73-1</f>
        <v/>
      </c>
      <c r="AF73" s="1409">
        <f>出租!AF57-出租!AF59</f>
        <v/>
      </c>
      <c r="AG73" s="31">
        <f>AF73/BH73-1</f>
        <v/>
      </c>
      <c r="AH73" s="1409">
        <f>出租!AH57-出租!AH59</f>
        <v/>
      </c>
      <c r="AI73" s="31">
        <f>AH73/BJ73-1</f>
        <v/>
      </c>
      <c r="AJ73" s="1409">
        <f>出租!AJ57-出租!AJ59</f>
        <v/>
      </c>
      <c r="AK73" s="31">
        <f>AJ73/BL73-1</f>
        <v/>
      </c>
      <c r="AL73" s="1409">
        <f>出租!AL57-出租!AL59</f>
        <v/>
      </c>
      <c r="AM73" s="31">
        <f>AL73/BN73-1</f>
        <v/>
      </c>
      <c r="AN73" s="1409">
        <f>出租!AN57-出租!AN59</f>
        <v/>
      </c>
      <c r="AO73" s="31">
        <f>AN73/BP73-1</f>
        <v/>
      </c>
      <c r="AP73" s="1409">
        <f>出租!AP57-出租!AP59</f>
        <v/>
      </c>
      <c r="AQ73" s="31">
        <f>AP73/BR73-1</f>
        <v/>
      </c>
      <c r="AR73" s="1409">
        <f>V73+T73+X73+Z73+AB73+AD73+AF73+AH73+AJ73+AL73+AN73+AP73</f>
      </c>
      <c r="AS73" s="31">
        <f>AR73/SUM(AV73,AX73,AZ73,BB73,BD73,BF73,BH73,BJ73,BL73,BN73,BP73,BR73)-1</f>
        <v/>
      </c>
      <c r="AT73" s="32" t="n"/>
      <c r="AU73" s="1915">
        <f>AV73+AX73+AZ73+BB73+BD73+BF73+BH73+BJ73+BL73+BN73+BP73</f>
        <v/>
      </c>
      <c r="AV73" s="1409" t="n">
        <v>29.36</v>
      </c>
      <c r="AW73" s="31" t="n"/>
      <c r="AX73" s="1409" t="n">
        <v>22.73</v>
      </c>
      <c r="AY73" s="31" t="n"/>
      <c r="AZ73" s="1409" t="n">
        <v>32.99</v>
      </c>
      <c r="BA73" s="31" t="n"/>
      <c r="BB73" s="1409" t="n">
        <v>29.59</v>
      </c>
      <c r="BC73" s="31" t="n"/>
      <c r="BD73" s="1409" t="n">
        <v>39.23</v>
      </c>
      <c r="BE73" s="31" t="n"/>
      <c r="BF73" s="1409" t="n">
        <v>38.1</v>
      </c>
      <c r="BG73" s="31" t="n"/>
      <c r="BH73" s="1409" t="n">
        <v>39.0000000000001</v>
      </c>
      <c r="BI73" s="31" t="n"/>
      <c r="BJ73" s="1409" t="n">
        <v>43.16</v>
      </c>
      <c r="BK73" s="31" t="n"/>
      <c r="BL73" s="1409" t="n">
        <v>51.45</v>
      </c>
      <c r="BM73" s="31" t="n"/>
      <c r="BN73" s="1409" t="n">
        <v>63.54</v>
      </c>
      <c r="BO73" s="31" t="n"/>
      <c r="BP73" s="1409" t="n">
        <v>65.65000000000001</v>
      </c>
      <c r="BQ73" s="31" t="n"/>
      <c r="BR73" s="1409" t="n">
        <v>49.27</v>
      </c>
      <c r="BS73" s="31" t="n"/>
      <c r="BT73" s="1409">
        <f>AV73+AX73+AZ73+BB73+BD73+BF73+BH73+BJ73+BL73+BN73+BP73+BR73</f>
        <v/>
      </c>
      <c r="BU73" s="31" t="n"/>
      <c r="BV73" s="1354" t="n"/>
      <c r="BW73" s="1291" t="n"/>
      <c r="BX73" s="1291" t="n"/>
      <c r="BY73" s="1291" t="n"/>
      <c r="BZ73" s="1291" t="n"/>
      <c r="CA73" s="1291" t="n"/>
      <c r="CB73" s="1291" t="n"/>
      <c r="CC73" s="1417" t="n"/>
      <c r="CD73" s="1291" t="n"/>
      <c r="CE73" s="1417" t="n"/>
      <c r="CF73" s="1417" t="n"/>
      <c r="CG73" s="1417" t="n"/>
      <c r="CH73" s="1417" t="n"/>
      <c r="CI73" s="1289" t="n"/>
    </row>
    <row r="74" ht="27" customHeight="1" s="21">
      <c r="A74" s="1954" t="n"/>
      <c r="B74" s="1350" t="inlineStr">
        <is>
          <t>城际城乡网约车客运量(万人次)</t>
        </is>
      </c>
      <c r="C74" s="1409">
        <f>网约车!C57-网约车!C59</f>
        <v/>
      </c>
      <c r="D74" s="31">
        <f>C74/T74-1</f>
        <v/>
      </c>
      <c r="E74" s="1409">
        <f>网约车!E57-网约车!E59</f>
        <v/>
      </c>
      <c r="F74" s="31">
        <f>E74/V74-1</f>
        <v/>
      </c>
      <c r="G74" s="1409">
        <f>网约车!G57-网约车!G59</f>
        <v/>
      </c>
      <c r="H74" s="31">
        <f>G74/X74-1</f>
        <v/>
      </c>
      <c r="I74" s="1409">
        <f>网约车!I57-网约车!I59</f>
        <v/>
      </c>
      <c r="J74" s="31">
        <f>I74/Z74-1</f>
        <v/>
      </c>
      <c r="K74" s="2693">
        <f>网约车!K57-网约车!K59</f>
      </c>
      <c r="L74" s="31">
        <f>K74/AB74-1</f>
      </c>
      <c r="M74" s="2694">
        <f>网约车!M57-网约车!M59</f>
      </c>
      <c r="N74" s="31">
        <f>M74/AD74-1</f>
      </c>
      <c r="O74" s="2695">
        <f>网约车!O57-网约车!O59</f>
      </c>
      <c r="P74" s="31">
        <f>O74/AF74-1</f>
      </c>
      <c r="Q74" s="2016">
        <f>E74+C74+G74+I74+K74+M74+O74</f>
      </c>
      <c r="R74" s="102">
        <f>Q74/SUM(T74,V74,X74,Z74,AB74,AD74,AF74)-1</f>
      </c>
      <c r="S74" s="31" t="n"/>
      <c r="T74" s="1409">
        <f>网约车!T57-网约车!T59</f>
        <v/>
      </c>
      <c r="U74" s="31">
        <f>T74/AV74-1</f>
        <v/>
      </c>
      <c r="V74" s="1409">
        <f>网约车!V57-网约车!V59</f>
        <v/>
      </c>
      <c r="W74" s="31">
        <f>V74/AX74-1</f>
        <v/>
      </c>
      <c r="X74" s="1409">
        <f>网约车!X57-网约车!X59</f>
        <v/>
      </c>
      <c r="Y74" s="31">
        <f>X74/AZ74-1</f>
        <v/>
      </c>
      <c r="Z74" s="1409">
        <f>网约车!Z57-网约车!Z59</f>
        <v/>
      </c>
      <c r="AA74" s="31">
        <f>Z74/BB74-1</f>
        <v/>
      </c>
      <c r="AB74" s="1409">
        <f>网约车!AB57-网约车!AB59</f>
        <v/>
      </c>
      <c r="AC74" s="31">
        <f>AB74/BD74-1</f>
        <v/>
      </c>
      <c r="AD74" s="1409">
        <f>网约车!AD57-网约车!AD59</f>
        <v/>
      </c>
      <c r="AE74" s="31">
        <f>AD74/BF74-1</f>
        <v/>
      </c>
      <c r="AF74" s="1409">
        <f>网约车!AF57-网约车!AF59</f>
        <v/>
      </c>
      <c r="AG74" s="31">
        <f>AF74/BH74-1</f>
        <v/>
      </c>
      <c r="AH74" s="1409">
        <f>网约车!AH57-网约车!AH59</f>
        <v/>
      </c>
      <c r="AI74" s="31">
        <f>AH74/BJ74-1</f>
        <v/>
      </c>
      <c r="AJ74" s="1409">
        <f>网约车!AJ57-网约车!AJ59</f>
        <v/>
      </c>
      <c r="AK74" s="31">
        <f>AJ74/BL74-1</f>
        <v/>
      </c>
      <c r="AL74" s="1409">
        <f>网约车!AL57-网约车!AL59</f>
        <v/>
      </c>
      <c r="AM74" s="31">
        <f>AL74/BN74-1</f>
        <v/>
      </c>
      <c r="AN74" s="1409">
        <f>网约车!AN57-网约车!AN59</f>
        <v/>
      </c>
      <c r="AO74" s="31">
        <f>AN74/BP74-1</f>
        <v/>
      </c>
      <c r="AP74" s="1409">
        <f>网约车!AP57-网约车!AP59</f>
        <v/>
      </c>
      <c r="AQ74" s="31">
        <f>AP74/BR74-1</f>
        <v/>
      </c>
      <c r="AR74" s="1409">
        <f>V74+T74+X74+Z74+AB74+AD74+AF74+AH74+AJ74+AL74+AN74+AP74</f>
      </c>
      <c r="AS74" s="31">
        <f>AR74/SUM(AV74,AX74,AZ74,BB74,BD74,BF74,BH74,BJ74,BL74,BN74,BP74,BR74)-1</f>
        <v/>
      </c>
      <c r="AT74" s="32" t="n"/>
      <c r="AU74" s="1915">
        <f>AV74+AX74+AZ74+BB74+BD74+BF74+BH74+BJ74+BL74+BN74+BP74</f>
        <v/>
      </c>
      <c r="AV74" s="1409" t="n">
        <v>5.77811136113172</v>
      </c>
      <c r="AW74" s="31" t="n"/>
      <c r="AX74" s="1409" t="n">
        <v>4.01391606586768</v>
      </c>
      <c r="AY74" s="31" t="n"/>
      <c r="AZ74" s="1409" t="n">
        <v>6.34790573890025</v>
      </c>
      <c r="BA74" s="31" t="n"/>
      <c r="BB74" s="1409" t="n">
        <v>6.78242364649728</v>
      </c>
      <c r="BC74" s="31" t="n"/>
      <c r="BD74" s="1409" t="n">
        <v>9.860078025417639</v>
      </c>
      <c r="BE74" s="31" t="n"/>
      <c r="BF74" s="1409" t="n">
        <v>10.0141683540469</v>
      </c>
      <c r="BG74" s="31" t="n"/>
      <c r="BH74" s="1409" t="n">
        <v>11.0521640873058</v>
      </c>
      <c r="BI74" s="31" t="n"/>
      <c r="BJ74" s="1409" t="n">
        <v>9.729671196481769</v>
      </c>
      <c r="BK74" s="31" t="n"/>
      <c r="BL74" s="1409" t="n">
        <v>12.9016855097846</v>
      </c>
      <c r="BM74" s="31" t="n"/>
      <c r="BN74" s="1409" t="n">
        <v>15.3520833618958</v>
      </c>
      <c r="BO74" s="31" t="n"/>
      <c r="BP74" s="1409" t="n">
        <v>17.4640520774386</v>
      </c>
      <c r="BQ74" s="31" t="n"/>
      <c r="BR74" s="1409" t="n">
        <v>15.4246645294327</v>
      </c>
      <c r="BS74" s="31" t="n"/>
      <c r="BT74" s="1409">
        <f>AV74+AX74+AZ74+BB74+BD74+BF74+BH74+BJ74+BL74+BN74+BP74+BR74</f>
        <v/>
      </c>
      <c r="BU74" s="31" t="n"/>
      <c r="BV74" s="1354" t="n"/>
      <c r="BW74" s="1291" t="n"/>
      <c r="BX74" s="1291" t="n"/>
      <c r="BY74" s="1291" t="n"/>
      <c r="BZ74" s="1291" t="n"/>
      <c r="CA74" s="1291" t="n"/>
      <c r="CB74" s="1291" t="n"/>
      <c r="CC74" s="1291" t="n"/>
      <c r="CD74" s="1291" t="n"/>
      <c r="CE74" s="1291" t="n"/>
      <c r="CF74" s="1291" t="n"/>
      <c r="CG74" s="1291" t="n"/>
      <c r="CH74" s="1291" t="n"/>
      <c r="CI74" s="1289" t="n"/>
    </row>
    <row r="75" ht="27" customFormat="1" customHeight="1" s="24">
      <c r="A75" s="1358" t="inlineStr">
        <is>
          <t>仙桃市</t>
        </is>
      </c>
      <c r="B75" s="1350" t="inlineStr">
        <is>
          <t>总客运量（万人次）</t>
        </is>
      </c>
      <c r="C75" s="1409">
        <f>C76+C77+C78+C79</f>
        <v/>
      </c>
      <c r="D75" s="31">
        <f>C75/T75-1</f>
        <v/>
      </c>
      <c r="E75" s="1409">
        <f>E76+E77+E78+E79</f>
        <v/>
      </c>
      <c r="F75" s="31">
        <f>E75/V75-1</f>
        <v/>
      </c>
      <c r="G75" s="1409">
        <f>G76+G77+G78+G79</f>
        <v/>
      </c>
      <c r="H75" s="31">
        <f>G75/X75-1</f>
        <v/>
      </c>
      <c r="I75" s="1409">
        <f>I76+I77+I78+I79</f>
        <v/>
      </c>
      <c r="J75" s="31">
        <f>I75/Z75-1</f>
        <v/>
      </c>
      <c r="K75" s="2696">
        <f>K76+K77+K78+K79</f>
      </c>
      <c r="L75" s="31">
        <f>K75/AB75-1</f>
      </c>
      <c r="M75" s="2697">
        <f>M76+M77+M78+M79</f>
      </c>
      <c r="N75" s="31">
        <f>M75/AD75-1</f>
      </c>
      <c r="O75" s="2698">
        <f>O76+O77+O78+O79</f>
      </c>
      <c r="P75" s="31">
        <f>O75/AF75-1</f>
      </c>
      <c r="Q75" s="2016">
        <f>E75+C75+G75+I75+K75+M75+O75</f>
      </c>
      <c r="R75" s="102">
        <f>Q75/SUM(T75,V75,X75,Z75,AB75,AD75,AF75)-1</f>
      </c>
      <c r="S75" s="31" t="n"/>
      <c r="T75" s="1409">
        <f>T76+T77+T78+T79</f>
        <v/>
      </c>
      <c r="U75" s="31">
        <f>T75/AV75-1</f>
        <v/>
      </c>
      <c r="V75" s="1409">
        <f>V76+V77+V78+V79</f>
        <v/>
      </c>
      <c r="W75" s="31">
        <f>V75/AX75-1</f>
        <v/>
      </c>
      <c r="X75" s="1409">
        <f>X76+X77+X78+X79</f>
        <v/>
      </c>
      <c r="Y75" s="31">
        <f>X75/AZ75-1</f>
        <v/>
      </c>
      <c r="Z75" s="1409">
        <f>Z76+Z77+Z78+Z79</f>
        <v/>
      </c>
      <c r="AA75" s="31">
        <f>Z75/BB75-1</f>
        <v/>
      </c>
      <c r="AB75" s="1409">
        <f>AB76+AB77+AB78+AB79</f>
        <v/>
      </c>
      <c r="AC75" s="31">
        <f>AB75/BD75-1</f>
        <v/>
      </c>
      <c r="AD75" s="1409">
        <f>AD76+AD77+AD78+AD79</f>
        <v/>
      </c>
      <c r="AE75" s="31">
        <f>AD75/BF75-1</f>
        <v/>
      </c>
      <c r="AF75" s="1409">
        <f>AF76+AF77+AF78+AF79</f>
        <v/>
      </c>
      <c r="AG75" s="31">
        <f>AF75/BH75-1</f>
        <v/>
      </c>
      <c r="AH75" s="1409">
        <f>AH76+AH77+AH78+AH79</f>
        <v/>
      </c>
      <c r="AI75" s="31">
        <f>AH75/BJ75-1</f>
        <v/>
      </c>
      <c r="AJ75" s="1409">
        <f>AJ76+AJ77+AJ78+AJ79</f>
        <v/>
      </c>
      <c r="AK75" s="31">
        <f>AJ75/BL75-1</f>
        <v/>
      </c>
      <c r="AL75" s="1409">
        <f>AL76+AL77+AL78+AL79</f>
        <v/>
      </c>
      <c r="AM75" s="31">
        <f>AL75/BN75-1</f>
        <v/>
      </c>
      <c r="AN75" s="1409">
        <f>AN76+AN77+AN78+AN79</f>
        <v/>
      </c>
      <c r="AO75" s="31">
        <f>AN75/BP75-1</f>
        <v/>
      </c>
      <c r="AP75" s="1409">
        <f>AP76+AP77+AP78+AP79</f>
        <v/>
      </c>
      <c r="AQ75" s="31">
        <f>AP75/BR75-1</f>
        <v/>
      </c>
      <c r="AR75" s="1409">
        <f>V75+T75+X75+Z75+AB75+AD75+AF75+AH75+AJ75+AL75+AN75+AP75</f>
      </c>
      <c r="AS75" s="31">
        <f>AR75/SUM(AV75,AX75,AZ75,BB75,BD75,BF75,BH75,BJ75,BL75,BN75,BP75,BR75)-1</f>
        <v/>
      </c>
      <c r="AT75" s="32" t="n"/>
      <c r="AU75" s="1915">
        <f>AV75+AX75+AZ75+BB75+BD75+BF75+BH75+BJ75+BL75+BN75+BP75</f>
        <v/>
      </c>
      <c r="AV75" s="1915">
        <f>AV76+AV77+AV78+AV79</f>
        <v/>
      </c>
      <c r="AW75" s="32" t="n"/>
      <c r="AX75" s="1915">
        <f>AX76+AX77+AX78+AX79</f>
        <v/>
      </c>
      <c r="AY75" s="32" t="n"/>
      <c r="AZ75" s="1915">
        <f>AZ76+AZ77+AZ78+AZ79</f>
        <v/>
      </c>
      <c r="BA75" s="32" t="n"/>
      <c r="BB75" s="1915">
        <f>BB76+BB77+BB78+BB79</f>
        <v/>
      </c>
      <c r="BC75" s="32" t="n"/>
      <c r="BD75" s="1915">
        <f>BD76+BD77+BD78+BD79</f>
        <v/>
      </c>
      <c r="BE75" s="32" t="n"/>
      <c r="BF75" s="1915">
        <f>BF76+BF77+BF78+BF79</f>
        <v/>
      </c>
      <c r="BG75" s="32" t="n"/>
      <c r="BH75" s="1915">
        <f>BH76+BH77+BH78+BH79</f>
        <v/>
      </c>
      <c r="BI75" s="32" t="n"/>
      <c r="BJ75" s="1915">
        <f>BJ76+BJ77+BJ78+BJ79</f>
        <v/>
      </c>
      <c r="BK75" s="32" t="n"/>
      <c r="BL75" s="1915">
        <f>BL76+BL77+BL78+BL79</f>
        <v/>
      </c>
      <c r="BM75" s="32" t="n"/>
      <c r="BN75" s="1915">
        <f>BN76+BN77+BN78+BN79</f>
        <v/>
      </c>
      <c r="BO75" s="32" t="n"/>
      <c r="BP75" s="1915">
        <f>BP76+BP77+BP78+BP79</f>
        <v/>
      </c>
      <c r="BQ75" s="32" t="n"/>
      <c r="BR75" s="1915">
        <f>BR76+BR77+BR78+BR79</f>
        <v/>
      </c>
      <c r="BS75" s="32" t="n"/>
      <c r="BT75" s="1915">
        <f>AV75+AX75+AZ75+BB75+BD75+BF75+BH75+BJ75+BL75+BN75+BP75+BR75</f>
        <v/>
      </c>
      <c r="BU75" s="32" t="n"/>
      <c r="BV75" s="1353" t="n"/>
      <c r="BW75" s="1352" t="n"/>
      <c r="BX75" s="1352" t="n"/>
      <c r="BY75" s="1352" t="n"/>
      <c r="BZ75" s="1352" t="n"/>
      <c r="CA75" s="1352" t="n"/>
      <c r="CB75" s="1352" t="n"/>
      <c r="CC75" s="1352" t="n"/>
      <c r="CD75" s="1352" t="n"/>
      <c r="CE75" s="1352" t="n"/>
      <c r="CF75" s="1352" t="n"/>
      <c r="CG75" s="1352" t="n"/>
      <c r="CH75" s="1352" t="n"/>
      <c r="CI75" s="1352" t="n"/>
    </row>
    <row r="76" ht="27" customHeight="1" s="21">
      <c r="A76" s="1977" t="n"/>
      <c r="B76" s="1350" t="inlineStr">
        <is>
          <t>公路班线客运量（万人次）</t>
        </is>
      </c>
      <c r="C76" s="1409">
        <f>班线包车!C50</f>
        <v/>
      </c>
      <c r="D76" s="31">
        <f>C76/T76-1</f>
        <v/>
      </c>
      <c r="E76" s="1409">
        <f>班线包车!E50</f>
        <v/>
      </c>
      <c r="F76" s="31">
        <f>E76/V76-1</f>
        <v/>
      </c>
      <c r="G76" s="1409">
        <f>班线包车!G50</f>
        <v/>
      </c>
      <c r="H76" s="31">
        <f>G76/X76-1</f>
        <v/>
      </c>
      <c r="I76" s="1409">
        <f>班线包车!I50</f>
        <v/>
      </c>
      <c r="J76" s="31">
        <f>I76/Z76-1</f>
        <v/>
      </c>
      <c r="K76" s="1409">
        <f>班线包车!K50</f>
      </c>
      <c r="L76" s="31">
        <f>K76/AB76-1</f>
      </c>
      <c r="M76" s="1409">
        <f>班线包车!M50</f>
      </c>
      <c r="N76" s="31">
        <f>M76/AD76-1</f>
      </c>
      <c r="O76" s="1409">
        <f>班线包车!O50</f>
      </c>
      <c r="P76" s="31">
        <f>O76/AF76-1</f>
      </c>
      <c r="Q76" s="2016">
        <f>E76+C76+G76+I76+K76+M76+O76</f>
      </c>
      <c r="R76" s="102">
        <f>Q76/SUM(T76,V76,X76,Z76,AB76,AD76,AF76)-1</f>
      </c>
      <c r="S76" s="31" t="n"/>
      <c r="T76" s="1409">
        <f>班线包车!T50</f>
        <v/>
      </c>
      <c r="U76" s="31">
        <f>T76/AV76-1</f>
        <v/>
      </c>
      <c r="V76" s="1409">
        <f>班线包车!V50</f>
        <v/>
      </c>
      <c r="W76" s="31">
        <f>V76/AX76-1</f>
        <v/>
      </c>
      <c r="X76" s="1409">
        <f>班线包车!X50</f>
        <v/>
      </c>
      <c r="Y76" s="31">
        <f>X76/AZ76-1</f>
        <v/>
      </c>
      <c r="Z76" s="1409">
        <f>班线包车!Z50</f>
        <v/>
      </c>
      <c r="AA76" s="31">
        <f>Z76/BB76-1</f>
        <v/>
      </c>
      <c r="AB76" s="1409">
        <f>班线包车!AB50</f>
        <v/>
      </c>
      <c r="AC76" s="31">
        <f>AB76/BD76-1</f>
        <v/>
      </c>
      <c r="AD76" s="1409">
        <f>班线包车!AD50</f>
        <v/>
      </c>
      <c r="AE76" s="31">
        <f>AD76/BF76-1</f>
        <v/>
      </c>
      <c r="AF76" s="1409">
        <f>班线包车!AF50</f>
        <v/>
      </c>
      <c r="AG76" s="31">
        <f>AF76/BH76-1</f>
        <v/>
      </c>
      <c r="AH76" s="1409">
        <f>班线包车!AH50</f>
        <v/>
      </c>
      <c r="AI76" s="31">
        <f>AH76/BJ76-1</f>
        <v/>
      </c>
      <c r="AJ76" s="1409">
        <f>班线包车!AJ50</f>
        <v/>
      </c>
      <c r="AK76" s="31">
        <f>AJ76/BL76-1</f>
        <v/>
      </c>
      <c r="AL76" s="1409">
        <f>班线包车!AL50</f>
        <v/>
      </c>
      <c r="AM76" s="31">
        <f>AL76/BN76-1</f>
        <v/>
      </c>
      <c r="AN76" s="1409">
        <f>班线包车!AN50</f>
        <v/>
      </c>
      <c r="AO76" s="31">
        <f>AN76/BP76-1</f>
        <v/>
      </c>
      <c r="AP76" s="1409">
        <f>班线包车!AP50</f>
        <v/>
      </c>
      <c r="AQ76" s="31">
        <f>AP76/BR76-1</f>
        <v/>
      </c>
      <c r="AR76" s="1409">
        <f>V76+T76+X76+Z76+AB76+AD76+AF76+AH76+AJ76+AL76+AN76+AP76</f>
      </c>
      <c r="AS76" s="31">
        <f>AR76/SUM(AV76,AX76,AZ76,BB76,BD76,BF76,BH76,BJ76,BL76,BN76,BP76,BR76)-1</f>
        <v/>
      </c>
      <c r="AT76" s="32" t="n"/>
      <c r="AU76" s="1915">
        <f>AV76+AX76+AZ76+BB76+BD76+BF76+BH76+BJ76+BL76+BN76+BP76</f>
        <v/>
      </c>
      <c r="AV76" s="1409" t="n">
        <v>9.066700000000001</v>
      </c>
      <c r="AW76" s="31" t="n"/>
      <c r="AX76" s="1409" t="n">
        <v>8.319000000000001</v>
      </c>
      <c r="AY76" s="31" t="n"/>
      <c r="AZ76" s="1409" t="n">
        <v>7.9629</v>
      </c>
      <c r="BA76" s="31" t="n"/>
      <c r="BB76" s="1409" t="n">
        <v>7.9306</v>
      </c>
      <c r="BC76" s="31" t="n"/>
      <c r="BD76" s="1409" t="n">
        <v>7.9936</v>
      </c>
      <c r="BE76" s="31" t="n"/>
      <c r="BF76" s="1409" t="n">
        <v>8.1417</v>
      </c>
      <c r="BG76" s="31" t="n"/>
      <c r="BH76" s="1409" t="n">
        <v>7.8768</v>
      </c>
      <c r="BI76" s="31" t="n"/>
      <c r="BJ76" s="1409" t="n">
        <v>7.7343</v>
      </c>
      <c r="BK76" s="31" t="n"/>
      <c r="BL76" s="1409" t="n">
        <v>7.7094</v>
      </c>
      <c r="BM76" s="31" t="n"/>
      <c r="BN76" s="1409" t="n">
        <v>8.0259</v>
      </c>
      <c r="BO76" s="31" t="n"/>
      <c r="BP76" s="1409" t="n">
        <v>8.126200000000001</v>
      </c>
      <c r="BQ76" s="31" t="n"/>
      <c r="BR76" s="1409" t="n">
        <v>8.2232</v>
      </c>
      <c r="BS76" s="31" t="n"/>
      <c r="BT76" s="1409">
        <f>AV76+AX76+AZ76+BB76+BD76+BF76+BH76+BJ76+BL76+BN76+BP76+BR76</f>
        <v/>
      </c>
      <c r="BU76" s="31" t="n"/>
      <c r="BV76" s="1354" t="n"/>
      <c r="BW76" s="1355" t="n"/>
      <c r="BX76" s="1355" t="n"/>
      <c r="BY76" s="1355" t="n"/>
      <c r="BZ76" s="1355" t="n"/>
      <c r="CA76" s="1355" t="n"/>
      <c r="CB76" s="1355" t="n"/>
      <c r="CC76" s="1355" t="n"/>
      <c r="CD76" s="1355" t="n"/>
      <c r="CE76" s="1355" t="n"/>
      <c r="CF76" s="1355" t="n"/>
      <c r="CG76" s="1355" t="n"/>
      <c r="CH76" s="1355" t="n"/>
      <c r="CI76" s="1289" t="n"/>
    </row>
    <row r="77" ht="26.7" customHeight="1" s="21">
      <c r="A77" s="1977" t="n"/>
      <c r="B77" s="1350" t="inlineStr">
        <is>
          <t>城际城乡公交客运量（万人次）</t>
        </is>
      </c>
      <c r="C77" s="1409">
        <f>公交!C61-公交!C63</f>
        <v/>
      </c>
      <c r="D77" s="31">
        <f>C77/T77-1</f>
        <v/>
      </c>
      <c r="E77" s="1409">
        <f>公交!E61-公交!E63</f>
        <v/>
      </c>
      <c r="F77" s="31">
        <f>E77/V77-1</f>
        <v/>
      </c>
      <c r="G77" s="1409">
        <f>公交!G61-公交!G63</f>
        <v/>
      </c>
      <c r="H77" s="31">
        <f>G77/X77-1</f>
        <v/>
      </c>
      <c r="I77" s="1409">
        <f>公交!I61-公交!I63</f>
        <v/>
      </c>
      <c r="J77" s="31">
        <f>I77/Z77-1</f>
        <v/>
      </c>
      <c r="K77" s="1409">
        <f>公交!K61-公交!K63</f>
      </c>
      <c r="L77" s="31">
        <f>K77/AB77-1</f>
      </c>
      <c r="M77" s="1409">
        <f>公交!M61-公交!M63</f>
      </c>
      <c r="N77" s="31">
        <f>M77/AD77-1</f>
      </c>
      <c r="O77" s="1409">
        <f>公交!O61-公交!O63</f>
      </c>
      <c r="P77" s="31">
        <f>O77/AF77-1</f>
      </c>
      <c r="Q77" s="2016">
        <f>E77+C77+G77+I77+K77+M77+O77</f>
      </c>
      <c r="R77" s="102">
        <f>Q77/SUM(T77,V77,X77,Z77,AB77,AD77,AF77)-1</f>
      </c>
      <c r="S77" s="31" t="n"/>
      <c r="T77" s="1409">
        <f>公交!T61-公交!T63</f>
        <v/>
      </c>
      <c r="U77" s="31">
        <f>T77/AV77-1</f>
        <v/>
      </c>
      <c r="V77" s="1409">
        <f>公交!V61-公交!V63</f>
        <v/>
      </c>
      <c r="W77" s="31">
        <f>V77/AX77-1</f>
        <v/>
      </c>
      <c r="X77" s="1409">
        <f>公交!X61-公交!X63</f>
        <v/>
      </c>
      <c r="Y77" s="31">
        <f>X77/AZ77-1</f>
        <v/>
      </c>
      <c r="Z77" s="1409">
        <f>公交!Z61-公交!Z63</f>
        <v/>
      </c>
      <c r="AA77" s="31">
        <f>Z77/BB77-1</f>
        <v/>
      </c>
      <c r="AB77" s="1409">
        <f>公交!AB61-公交!AB63</f>
        <v/>
      </c>
      <c r="AC77" s="31">
        <f>AB77/BD77-1</f>
        <v/>
      </c>
      <c r="AD77" s="1409">
        <f>公交!AD61-公交!AD63</f>
        <v/>
      </c>
      <c r="AE77" s="31">
        <f>AD77/BF77-1</f>
        <v/>
      </c>
      <c r="AF77" s="1409">
        <f>公交!AF61-公交!AF63</f>
        <v/>
      </c>
      <c r="AG77" s="31">
        <f>AF77/BH77-1</f>
        <v/>
      </c>
      <c r="AH77" s="1409">
        <f>公交!AH61-公交!AH63</f>
        <v/>
      </c>
      <c r="AI77" s="31">
        <f>AH77/BJ77-1</f>
        <v/>
      </c>
      <c r="AJ77" s="1409">
        <f>公交!AJ61-公交!AJ63</f>
        <v/>
      </c>
      <c r="AK77" s="31">
        <f>AJ77/BL77-1</f>
        <v/>
      </c>
      <c r="AL77" s="1409">
        <f>公交!AL61-公交!AL63</f>
        <v/>
      </c>
      <c r="AM77" s="31">
        <f>AL77/BN77-1</f>
        <v/>
      </c>
      <c r="AN77" s="1409">
        <f>公交!AN61-公交!AN63</f>
        <v/>
      </c>
      <c r="AO77" s="31">
        <f>AN77/BP77-1</f>
        <v/>
      </c>
      <c r="AP77" s="1409">
        <f>公交!AP61-公交!AP63</f>
        <v/>
      </c>
      <c r="AQ77" s="31">
        <f>AP77/BR77-1</f>
        <v/>
      </c>
      <c r="AR77" s="1409">
        <f>V77+T77+X77+Z77+AB77+AD77+AF77+AH77+AJ77+AL77+AN77+AP77</f>
      </c>
      <c r="AS77" s="31">
        <f>AR77/SUM(AV77,AX77,AZ77,BB77,BD77,BF77,BH77,BJ77,BL77,BN77,BP77,BR77)-1</f>
        <v/>
      </c>
      <c r="AT77" s="32" t="n"/>
      <c r="AU77" s="1915">
        <f>AV77+AX77+AZ77+BB77+BD77+BF77+BH77+BJ77+BL77+BN77+BP77</f>
        <v/>
      </c>
      <c r="AV77" s="1409" t="n">
        <v>29.5</v>
      </c>
      <c r="AW77" s="31" t="n"/>
      <c r="AX77" s="1409" t="n">
        <v>32.8</v>
      </c>
      <c r="AY77" s="31" t="n"/>
      <c r="AZ77" s="1409" t="n">
        <v>34.5</v>
      </c>
      <c r="BA77" s="31" t="n"/>
      <c r="BB77" s="1409" t="n">
        <v>34.6</v>
      </c>
      <c r="BC77" s="31" t="n"/>
      <c r="BD77" s="1409" t="n">
        <v>33.4</v>
      </c>
      <c r="BE77" s="31" t="n"/>
      <c r="BF77" s="1409" t="n">
        <v>34.9</v>
      </c>
      <c r="BG77" s="31" t="n"/>
      <c r="BH77" s="1409" t="n">
        <v>21.1</v>
      </c>
      <c r="BI77" s="31" t="n"/>
      <c r="BJ77" s="1409" t="n">
        <v>28.8</v>
      </c>
      <c r="BK77" s="31" t="n"/>
      <c r="BL77" s="1409" t="n">
        <v>24.2</v>
      </c>
      <c r="BM77" s="31" t="n"/>
      <c r="BN77" s="1409" t="n">
        <v>32.1</v>
      </c>
      <c r="BO77" s="31" t="n"/>
      <c r="BP77" s="1409" t="n">
        <v>25.7</v>
      </c>
      <c r="BQ77" s="31" t="n"/>
      <c r="BR77" s="1409" t="n">
        <v>24.8</v>
      </c>
      <c r="BS77" s="31" t="n"/>
      <c r="BT77" s="1409">
        <f>AV77+AX77+AZ77+BB77+BD77+BF77+BH77+BJ77+BL77+BN77+BP77+BR77</f>
        <v/>
      </c>
      <c r="BU77" s="31" t="n"/>
      <c r="BV77" s="1354" t="n"/>
      <c r="BW77" s="1291" t="n"/>
      <c r="BX77" s="1291" t="n"/>
      <c r="BY77" s="1291" t="n"/>
      <c r="BZ77" s="1291" t="n"/>
      <c r="CA77" s="1291" t="n"/>
      <c r="CB77" s="1291" t="n"/>
      <c r="CC77" s="1417" t="n"/>
      <c r="CD77" s="1291" t="n"/>
      <c r="CE77" s="1417" t="n"/>
      <c r="CF77" s="1417" t="n"/>
      <c r="CG77" s="1417" t="n"/>
      <c r="CH77" s="1417" t="n"/>
      <c r="CI77" s="1289" t="n"/>
    </row>
    <row r="78" ht="26.7" customHeight="1" s="21">
      <c r="A78" s="1977" t="n"/>
      <c r="B78" s="1350" t="inlineStr">
        <is>
          <t>城际城乡巡游出租客运量（万人次）</t>
        </is>
      </c>
      <c r="C78" s="1409">
        <f>出租!C61-出租!C63</f>
        <v/>
      </c>
      <c r="D78" s="31">
        <f>C78/T78-1</f>
        <v/>
      </c>
      <c r="E78" s="1409">
        <f>出租!E61-出租!E63</f>
        <v/>
      </c>
      <c r="F78" s="31">
        <f>E78/V78-1</f>
        <v/>
      </c>
      <c r="G78" s="1409">
        <f>出租!G61-出租!G63</f>
        <v/>
      </c>
      <c r="H78" s="31">
        <f>G78/X78-1</f>
        <v/>
      </c>
      <c r="I78" s="1409">
        <f>出租!I61-出租!I63</f>
        <v/>
      </c>
      <c r="J78" s="31">
        <f>I78/Z78-1</f>
        <v/>
      </c>
      <c r="K78" s="1409">
        <f>出租!K61-出租!K63</f>
      </c>
      <c r="L78" s="31">
        <f>K78/AB78-1</f>
      </c>
      <c r="M78" s="1409">
        <f>出租!M61-出租!M63</f>
      </c>
      <c r="N78" s="31">
        <f>M78/AD78-1</f>
      </c>
      <c r="O78" s="1409">
        <f>出租!O61-出租!O63</f>
      </c>
      <c r="P78" s="31">
        <f>O78/AF78-1</f>
      </c>
      <c r="Q78" s="2016">
        <f>E78+C78+G78+I78+K78+M78+O78</f>
      </c>
      <c r="R78" s="102">
        <f>Q78/SUM(T78,V78,X78,Z78,AB78,AD78,AF78)-1</f>
      </c>
      <c r="S78" s="31" t="n"/>
      <c r="T78" s="1409">
        <f>出租!T61-出租!T63</f>
        <v/>
      </c>
      <c r="U78" s="31">
        <f>T78/AV78-1</f>
        <v/>
      </c>
      <c r="V78" s="1409">
        <f>出租!V61-出租!V63</f>
        <v/>
      </c>
      <c r="W78" s="31">
        <f>V78/AX78-1</f>
        <v/>
      </c>
      <c r="X78" s="1409">
        <f>出租!X61-出租!X63</f>
        <v/>
      </c>
      <c r="Y78" s="31">
        <f>X78/AZ78-1</f>
        <v/>
      </c>
      <c r="Z78" s="1409">
        <f>出租!Z61-出租!Z63</f>
        <v/>
      </c>
      <c r="AA78" s="31">
        <f>Z78/BB78-1</f>
        <v/>
      </c>
      <c r="AB78" s="1409">
        <f>出租!AB61-出租!AB63</f>
        <v/>
      </c>
      <c r="AC78" s="31">
        <f>AB78/BD78-1</f>
        <v/>
      </c>
      <c r="AD78" s="1409">
        <f>出租!AD61-出租!AD63</f>
        <v/>
      </c>
      <c r="AE78" s="31">
        <f>AD78/BF78-1</f>
        <v/>
      </c>
      <c r="AF78" s="1409">
        <f>出租!AF61-出租!AF63</f>
        <v/>
      </c>
      <c r="AG78" s="31">
        <f>AF78/BH78-1</f>
        <v/>
      </c>
      <c r="AH78" s="1409">
        <f>出租!AH61-出租!AH63</f>
        <v/>
      </c>
      <c r="AI78" s="31">
        <f>AH78/BJ78-1</f>
        <v/>
      </c>
      <c r="AJ78" s="1409">
        <f>出租!AJ61-出租!AJ63</f>
        <v/>
      </c>
      <c r="AK78" s="31">
        <f>AJ78/BL78-1</f>
        <v/>
      </c>
      <c r="AL78" s="1409">
        <f>出租!AL61-出租!AL63</f>
        <v/>
      </c>
      <c r="AM78" s="31">
        <f>AL78/BN78-1</f>
        <v/>
      </c>
      <c r="AN78" s="1409">
        <f>出租!AN61-出租!AN63</f>
        <v/>
      </c>
      <c r="AO78" s="31">
        <f>AN78/BP78-1</f>
        <v/>
      </c>
      <c r="AP78" s="1409">
        <f>出租!AP61-出租!AP63</f>
        <v/>
      </c>
      <c r="AQ78" s="31">
        <f>AP78/BR78-1</f>
        <v/>
      </c>
      <c r="AR78" s="1409">
        <f>V78+T78+X78+Z78+AB78+AD78+AF78+AH78+AJ78+AL78+AN78+AP78</f>
      </c>
      <c r="AS78" s="31">
        <f>AR78/SUM(AV78,AX78,AZ78,BB78,BD78,BF78,BH78,BJ78,BL78,BN78,BP78,BR78)-1</f>
        <v/>
      </c>
      <c r="AT78" s="32" t="n"/>
      <c r="AU78" s="1915">
        <f>AV78+AX78+AZ78+BB78+BD78+BF78+BH78+BJ78+BL78+BN78+BP78</f>
        <v/>
      </c>
      <c r="AV78" s="1409" t="n">
        <v>10.5</v>
      </c>
      <c r="AW78" s="31" t="n"/>
      <c r="AX78" s="1409" t="n">
        <v>8.599999999999991</v>
      </c>
      <c r="AY78" s="31" t="n"/>
      <c r="AZ78" s="1409" t="n">
        <v>7.15000000000001</v>
      </c>
      <c r="BA78" s="31" t="n"/>
      <c r="BB78" s="1409" t="n">
        <v>6.67</v>
      </c>
      <c r="BC78" s="31" t="n"/>
      <c r="BD78" s="1409" t="n">
        <v>6.41</v>
      </c>
      <c r="BE78" s="31" t="n"/>
      <c r="BF78" s="1409" t="n">
        <v>6.66</v>
      </c>
      <c r="BG78" s="31" t="n"/>
      <c r="BH78" s="1409" t="n">
        <v>6.64000000000001</v>
      </c>
      <c r="BI78" s="31" t="n"/>
      <c r="BJ78" s="1409" t="n">
        <v>6.89</v>
      </c>
      <c r="BK78" s="31" t="n"/>
      <c r="BL78" s="1409" t="n">
        <v>6.43000000000001</v>
      </c>
      <c r="BM78" s="31" t="n"/>
      <c r="BN78" s="1409" t="n">
        <v>7.75</v>
      </c>
      <c r="BO78" s="31" t="n"/>
      <c r="BP78" s="1409" t="n">
        <v>6</v>
      </c>
      <c r="BQ78" s="31" t="n"/>
      <c r="BR78" s="1409" t="n">
        <v>6</v>
      </c>
      <c r="BS78" s="31" t="n"/>
      <c r="BT78" s="1409">
        <f>AV78+AX78+AZ78+BB78+BD78+BF78+BH78+BJ78+BL78+BN78+BP78+BR78</f>
        <v/>
      </c>
      <c r="BU78" s="31" t="n"/>
      <c r="BV78" s="1354" t="n"/>
      <c r="BW78" s="1291" t="n"/>
      <c r="BX78" s="1291" t="n"/>
      <c r="BY78" s="1291" t="n"/>
      <c r="BZ78" s="1291" t="n"/>
      <c r="CA78" s="1291" t="n"/>
      <c r="CB78" s="1291" t="n"/>
      <c r="CC78" s="1417" t="n"/>
      <c r="CD78" s="1291" t="n"/>
      <c r="CE78" s="1417" t="n"/>
      <c r="CF78" s="1417" t="n"/>
      <c r="CG78" s="1417" t="n"/>
      <c r="CH78" s="1417" t="n"/>
      <c r="CI78" s="1289" t="n"/>
    </row>
    <row r="79" ht="27" customHeight="1" s="21">
      <c r="A79" s="1954" t="n"/>
      <c r="B79" s="1350" t="inlineStr">
        <is>
          <t>城际城乡网约车客运量(万人次)</t>
        </is>
      </c>
      <c r="C79" s="1409">
        <f>网约车!C61-网约车!C63</f>
        <v/>
      </c>
      <c r="D79" s="31">
        <f>C79/T79-1</f>
        <v/>
      </c>
      <c r="E79" s="1409">
        <f>网约车!E61-网约车!E63</f>
        <v/>
      </c>
      <c r="F79" s="31">
        <f>E79/V79-1</f>
        <v/>
      </c>
      <c r="G79" s="1409">
        <f>网约车!G61-网约车!G63</f>
        <v/>
      </c>
      <c r="H79" s="31">
        <f>G79/X79-1</f>
        <v/>
      </c>
      <c r="I79" s="1409">
        <f>网约车!I61-网约车!I63</f>
        <v/>
      </c>
      <c r="J79" s="31">
        <f>I79/Z79-1</f>
        <v/>
      </c>
      <c r="K79" s="2699">
        <f>网约车!K61-网约车!K63</f>
      </c>
      <c r="L79" s="31">
        <f>K79/AB79-1</f>
      </c>
      <c r="M79" s="2700">
        <f>网约车!M61-网约车!M63</f>
      </c>
      <c r="N79" s="31">
        <f>M79/AD79-1</f>
      </c>
      <c r="O79" s="2701">
        <f>网约车!O61-网约车!O63</f>
      </c>
      <c r="P79" s="31">
        <f>O79/AF79-1</f>
      </c>
      <c r="Q79" s="2016">
        <f>E79+C79+G79+I79+K79+M79+O79</f>
      </c>
      <c r="R79" s="102">
        <f>Q79/SUM(T79,V79,X79,Z79,AB79,AD79,AF79)-1</f>
      </c>
      <c r="S79" s="31" t="n"/>
      <c r="T79" s="1409">
        <f>网约车!T61-网约车!T63</f>
        <v/>
      </c>
      <c r="U79" s="31">
        <f>T79/AV79-1</f>
        <v/>
      </c>
      <c r="V79" s="1409">
        <f>网约车!V61-网约车!V63</f>
        <v/>
      </c>
      <c r="W79" s="31">
        <f>V79/AX79-1</f>
        <v/>
      </c>
      <c r="X79" s="1409">
        <f>网约车!X61-网约车!X63</f>
        <v/>
      </c>
      <c r="Y79" s="31">
        <f>X79/AZ79-1</f>
        <v/>
      </c>
      <c r="Z79" s="1409">
        <f>网约车!Z61-网约车!Z63</f>
        <v/>
      </c>
      <c r="AA79" s="31">
        <f>Z79/BB79-1</f>
        <v/>
      </c>
      <c r="AB79" s="1409">
        <f>网约车!AB61-网约车!AB63</f>
        <v/>
      </c>
      <c r="AC79" s="31">
        <f>AB79/BD79-1</f>
        <v/>
      </c>
      <c r="AD79" s="1409">
        <f>网约车!AD61-网约车!AD63</f>
        <v/>
      </c>
      <c r="AE79" s="31">
        <f>AD79/BF79-1</f>
        <v/>
      </c>
      <c r="AF79" s="1409">
        <f>网约车!AF61-网约车!AF63</f>
        <v/>
      </c>
      <c r="AG79" s="31">
        <f>AF79/BH79-1</f>
        <v/>
      </c>
      <c r="AH79" s="1409">
        <f>网约车!AH61-网约车!AH63</f>
        <v/>
      </c>
      <c r="AI79" s="31">
        <f>AH79/BJ79-1</f>
        <v/>
      </c>
      <c r="AJ79" s="1409">
        <f>网约车!AJ61-网约车!AJ63</f>
        <v/>
      </c>
      <c r="AK79" s="31">
        <f>AJ79/BL79-1</f>
        <v/>
      </c>
      <c r="AL79" s="1409">
        <f>网约车!AL61-网约车!AL63</f>
        <v/>
      </c>
      <c r="AM79" s="31">
        <f>AL79/BN79-1</f>
        <v/>
      </c>
      <c r="AN79" s="1409">
        <f>网约车!AN61-网约车!AN63</f>
        <v/>
      </c>
      <c r="AO79" s="31">
        <f>AN79/BP79-1</f>
        <v/>
      </c>
      <c r="AP79" s="1409">
        <f>网约车!AP61-网约车!AP63</f>
        <v/>
      </c>
      <c r="AQ79" s="31">
        <f>AP79/BR79-1</f>
        <v/>
      </c>
      <c r="AR79" s="1409">
        <f>V79+T79+X79+Z79+AB79+AD79+AF79+AH79+AJ79+AL79+AN79+AP79</f>
      </c>
      <c r="AS79" s="31">
        <f>AR79/SUM(AV79,AX79,AZ79,BB79,BD79,BF79,BH79,BJ79,BL79,BN79,BP79,BR79)-1</f>
        <v/>
      </c>
      <c r="AT79" s="32" t="n"/>
      <c r="AU79" s="1915">
        <f>AV79+AX79+AZ79+BB79+BD79+BF79+BH79+BJ79+BL79+BN79+BP79</f>
        <v/>
      </c>
      <c r="AV79" s="1409" t="n">
        <v>9.449592873881061</v>
      </c>
      <c r="AW79" s="31" t="n"/>
      <c r="AX79" s="1409" t="n">
        <v>5.03052167514014</v>
      </c>
      <c r="AY79" s="31" t="n"/>
      <c r="AZ79" s="1409" t="n">
        <v>6.81548875203589</v>
      </c>
      <c r="BA79" s="31" t="n"/>
      <c r="BB79" s="1409" t="n">
        <v>7.59321513761875</v>
      </c>
      <c r="BC79" s="31" t="n"/>
      <c r="BD79" s="1409" t="n">
        <v>8.228387098014579</v>
      </c>
      <c r="BE79" s="31" t="n"/>
      <c r="BF79" s="1409" t="n">
        <v>15.4353135361433</v>
      </c>
      <c r="BG79" s="31" t="n"/>
      <c r="BH79" s="1409" t="n">
        <v>8.82494057483934</v>
      </c>
      <c r="BI79" s="31" t="n"/>
      <c r="BJ79" s="1409" t="n">
        <v>14.4301284504011</v>
      </c>
      <c r="BK79" s="31" t="n"/>
      <c r="BL79" s="1409" t="n">
        <v>7.43192240162536</v>
      </c>
      <c r="BM79" s="31" t="n"/>
      <c r="BN79" s="1409" t="n">
        <v>8.52589358614145</v>
      </c>
      <c r="BO79" s="31" t="n"/>
      <c r="BP79" s="1409" t="n">
        <v>7.50961639359947</v>
      </c>
      <c r="BQ79" s="31" t="n"/>
      <c r="BR79" s="1409" t="n">
        <v>8.76210948830658</v>
      </c>
      <c r="BS79" s="31" t="n"/>
      <c r="BT79" s="1409">
        <f>AV79+AX79+AZ79+BB79+BD79+BF79+BH79+BJ79+BL79+BN79+BP79+BR79</f>
        <v/>
      </c>
      <c r="BU79" s="31" t="n"/>
      <c r="BV79" s="1354" t="n"/>
      <c r="BW79" s="1291" t="n"/>
      <c r="BX79" s="1291" t="n"/>
      <c r="BY79" s="1291" t="n"/>
      <c r="BZ79" s="1291" t="n"/>
      <c r="CA79" s="1291" t="n"/>
      <c r="CB79" s="1291" t="n"/>
      <c r="CC79" s="1291" t="n"/>
      <c r="CD79" s="1291" t="n"/>
      <c r="CE79" s="1291" t="n"/>
      <c r="CF79" s="1291" t="n"/>
      <c r="CG79" s="1291" t="n"/>
      <c r="CH79" s="1291" t="n"/>
      <c r="CI79" s="1289" t="n"/>
    </row>
    <row r="80" ht="27" customFormat="1" customHeight="1" s="22">
      <c r="A80" s="1358" t="inlineStr">
        <is>
          <t>潜江市</t>
        </is>
      </c>
      <c r="B80" s="1350" t="inlineStr">
        <is>
          <t>总客运量（万人次）</t>
        </is>
      </c>
      <c r="C80" s="1409">
        <f>C81+C82+C83+C84</f>
        <v/>
      </c>
      <c r="D80" s="31">
        <f>C80/T80-1</f>
        <v/>
      </c>
      <c r="E80" s="1409">
        <f>E81+E82+E83+E84</f>
        <v/>
      </c>
      <c r="F80" s="31">
        <f>E80/V80-1</f>
        <v/>
      </c>
      <c r="G80" s="1409">
        <f>G81+G82+G83+G84</f>
        <v/>
      </c>
      <c r="H80" s="31">
        <f>G80/X80-1</f>
        <v/>
      </c>
      <c r="I80" s="1409">
        <f>I81+I82+I83+I84</f>
        <v/>
      </c>
      <c r="J80" s="31">
        <f>I80/Z80-1</f>
        <v/>
      </c>
      <c r="K80" s="2702">
        <f>K81+K82+K83+K84</f>
      </c>
      <c r="L80" s="31">
        <f>K80/AB80-1</f>
      </c>
      <c r="M80" s="2703">
        <f>M81+M82+M83+M84</f>
      </c>
      <c r="N80" s="31">
        <f>M80/AD80-1</f>
      </c>
      <c r="O80" s="2704">
        <f>O81+O82+O83+O84</f>
      </c>
      <c r="P80" s="31">
        <f>O80/AF80-1</f>
      </c>
      <c r="Q80" s="2016">
        <f>E80+C80+G80+I80+K80+M80+O80</f>
      </c>
      <c r="R80" s="102">
        <f>Q80/SUM(T80,V80,X80,Z80,AB80,AD80,AF80)-1</f>
      </c>
      <c r="S80" s="31" t="n"/>
      <c r="T80" s="1409">
        <f>T81+T82+T83+T84</f>
        <v/>
      </c>
      <c r="U80" s="31">
        <f>T80/AV80-1</f>
        <v/>
      </c>
      <c r="V80" s="1409">
        <f>V81+V82+V83+V84</f>
        <v/>
      </c>
      <c r="W80" s="31">
        <f>V80/AX80-1</f>
        <v/>
      </c>
      <c r="X80" s="1409">
        <f>X81+X82+X83+X84</f>
        <v/>
      </c>
      <c r="Y80" s="31">
        <f>X80/AZ80-1</f>
        <v/>
      </c>
      <c r="Z80" s="1409">
        <f>Z81+Z82+Z83+Z84</f>
        <v/>
      </c>
      <c r="AA80" s="31">
        <f>Z80/BB80-1</f>
        <v/>
      </c>
      <c r="AB80" s="1409">
        <f>AB81+AB82+AB83+AB84</f>
        <v/>
      </c>
      <c r="AC80" s="31">
        <f>AB80/BD80-1</f>
        <v/>
      </c>
      <c r="AD80" s="1409">
        <f>AD81+AD82+AD83+AD84</f>
        <v/>
      </c>
      <c r="AE80" s="31">
        <f>AD80/BF80-1</f>
        <v/>
      </c>
      <c r="AF80" s="1409">
        <f>AF81+AF82+AF83+AF84</f>
        <v/>
      </c>
      <c r="AG80" s="31">
        <f>AF80/BH80-1</f>
        <v/>
      </c>
      <c r="AH80" s="1409">
        <f>AH81+AH82+AH83+AH84</f>
        <v/>
      </c>
      <c r="AI80" s="31">
        <f>AH80/BJ80-1</f>
        <v/>
      </c>
      <c r="AJ80" s="1409">
        <f>AJ81+AJ82+AJ83+AJ84</f>
        <v/>
      </c>
      <c r="AK80" s="31">
        <f>AJ80/BL80-1</f>
        <v/>
      </c>
      <c r="AL80" s="1409">
        <f>AL81+AL82+AL83+AL84</f>
        <v/>
      </c>
      <c r="AM80" s="31">
        <f>AL80/BN80-1</f>
        <v/>
      </c>
      <c r="AN80" s="1409">
        <f>AN81+AN82+AN83+AN84</f>
        <v/>
      </c>
      <c r="AO80" s="31">
        <f>AN80/BP80-1</f>
        <v/>
      </c>
      <c r="AP80" s="1409">
        <f>AP81+AP82+AP83+AP84</f>
        <v/>
      </c>
      <c r="AQ80" s="31">
        <f>AP80/BR80-1</f>
        <v/>
      </c>
      <c r="AR80" s="1409">
        <f>V80+T80+X80+Z80+AB80+AD80+AF80+AH80+AJ80+AL80+AN80+AP80</f>
      </c>
      <c r="AS80" s="31">
        <f>AR80/SUM(AV80,AX80,AZ80,BB80,BD80,BF80,BH80,BJ80,BL80,BN80,BP80,BR80)-1</f>
        <v/>
      </c>
      <c r="AT80" s="32" t="n"/>
      <c r="AU80" s="1915">
        <f>AV80+AX80+AZ80+BB80+BD80+BF80+BH80+BJ80+BL80+BN80+BP80</f>
        <v/>
      </c>
      <c r="AV80" s="1915">
        <f>AV81+AV82+AV83+AV84</f>
        <v/>
      </c>
      <c r="AW80" s="32" t="n"/>
      <c r="AX80" s="1915">
        <f>AX81+AX82+AX83+AX84</f>
        <v/>
      </c>
      <c r="AY80" s="32" t="n"/>
      <c r="AZ80" s="1915">
        <f>AZ81+AZ82+AZ83+AZ84</f>
        <v/>
      </c>
      <c r="BA80" s="32" t="n"/>
      <c r="BB80" s="1915">
        <f>BB81+BB82+BB83+BB84</f>
        <v/>
      </c>
      <c r="BC80" s="32" t="n"/>
      <c r="BD80" s="1915">
        <f>BD81+BD82+BD83+BD84</f>
        <v/>
      </c>
      <c r="BE80" s="32" t="n"/>
      <c r="BF80" s="1915">
        <f>BF81+BF82+BF83+BF84</f>
        <v/>
      </c>
      <c r="BG80" s="32" t="n"/>
      <c r="BH80" s="1915">
        <f>BH81+BH82+BH83+BH84</f>
        <v/>
      </c>
      <c r="BI80" s="32" t="n"/>
      <c r="BJ80" s="1915">
        <f>BJ81+BJ82+BJ83+BJ84</f>
        <v/>
      </c>
      <c r="BK80" s="32" t="n"/>
      <c r="BL80" s="1915">
        <f>BL81+BL82+BL83+BL84</f>
        <v/>
      </c>
      <c r="BM80" s="32" t="n"/>
      <c r="BN80" s="1915">
        <f>BN81+BN82+BN83+BN84</f>
        <v/>
      </c>
      <c r="BO80" s="32" t="n"/>
      <c r="BP80" s="1915">
        <f>BP81+BP82+BP83+BP84</f>
        <v/>
      </c>
      <c r="BQ80" s="32" t="n"/>
      <c r="BR80" s="1915">
        <f>BR81+BR82+BR83+BR84</f>
        <v/>
      </c>
      <c r="BS80" s="32" t="n"/>
      <c r="BT80" s="1915">
        <f>AV80+AX80+AZ80+BB80+BD80+BF80+BH80+BJ80+BL80+BN80+BP80+BR80</f>
        <v/>
      </c>
      <c r="BU80" s="32" t="n"/>
      <c r="BV80" s="1353" t="n"/>
      <c r="BW80" s="1352" t="n"/>
      <c r="BX80" s="1352" t="n"/>
      <c r="BY80" s="1352" t="n"/>
      <c r="BZ80" s="1352" t="n"/>
      <c r="CA80" s="1352" t="n"/>
      <c r="CB80" s="1352" t="n"/>
      <c r="CC80" s="1352" t="n"/>
      <c r="CD80" s="1352" t="n"/>
      <c r="CE80" s="1352" t="n"/>
      <c r="CF80" s="1352" t="n"/>
      <c r="CG80" s="1352" t="n"/>
      <c r="CH80" s="1352" t="n"/>
      <c r="CI80" s="1352" t="n"/>
    </row>
    <row r="81" ht="27" customFormat="1" customHeight="1" s="23">
      <c r="A81" s="1977" t="n"/>
      <c r="B81" s="1350" t="inlineStr">
        <is>
          <t>公路班线客运量（万人次）</t>
        </is>
      </c>
      <c r="C81" s="1409">
        <f>班线包车!C52</f>
        <v/>
      </c>
      <c r="D81" s="31">
        <f>C81/T81-1</f>
        <v/>
      </c>
      <c r="E81" s="1409">
        <f>班线包车!E52</f>
        <v/>
      </c>
      <c r="F81" s="31">
        <f>E81/V81-1</f>
        <v/>
      </c>
      <c r="G81" s="1409">
        <f>班线包车!G52</f>
        <v/>
      </c>
      <c r="H81" s="31">
        <f>G81/X81-1</f>
        <v/>
      </c>
      <c r="I81" s="1409">
        <f>班线包车!I52</f>
        <v/>
      </c>
      <c r="J81" s="31">
        <f>I81/Z81-1</f>
        <v/>
      </c>
      <c r="K81" s="1409">
        <f>班线包车!K52</f>
      </c>
      <c r="L81" s="31">
        <f>K81/AB81-1</f>
      </c>
      <c r="M81" s="1409">
        <f>班线包车!M52</f>
      </c>
      <c r="N81" s="31">
        <f>M81/AD81-1</f>
      </c>
      <c r="O81" s="1409">
        <f>班线包车!O52</f>
      </c>
      <c r="P81" s="31">
        <f>O81/AF81-1</f>
      </c>
      <c r="Q81" s="2016">
        <f>E81+C81+G81+I81+K81+M81+O81</f>
      </c>
      <c r="R81" s="102">
        <f>Q81/SUM(T81,V81,X81,Z81,AB81,AD81,AF81)-1</f>
      </c>
      <c r="S81" s="31" t="n"/>
      <c r="T81" s="1409">
        <f>班线包车!T52</f>
        <v/>
      </c>
      <c r="U81" s="31">
        <f>T81/AV81-1</f>
        <v/>
      </c>
      <c r="V81" s="1409">
        <f>班线包车!V52</f>
        <v/>
      </c>
      <c r="W81" s="31">
        <f>V81/AX81-1</f>
        <v/>
      </c>
      <c r="X81" s="1409">
        <f>班线包车!X52</f>
        <v/>
      </c>
      <c r="Y81" s="31">
        <f>X81/AZ81-1</f>
        <v/>
      </c>
      <c r="Z81" s="1409">
        <f>班线包车!Z52</f>
        <v/>
      </c>
      <c r="AA81" s="31">
        <f>Z81/BB81-1</f>
        <v/>
      </c>
      <c r="AB81" s="1409">
        <f>班线包车!AB52</f>
        <v/>
      </c>
      <c r="AC81" s="31">
        <f>AB81/BD81-1</f>
        <v/>
      </c>
      <c r="AD81" s="1409">
        <f>班线包车!AD52</f>
        <v/>
      </c>
      <c r="AE81" s="31">
        <f>AD81/BF81-1</f>
        <v/>
      </c>
      <c r="AF81" s="1409">
        <f>班线包车!AF52</f>
        <v/>
      </c>
      <c r="AG81" s="31">
        <f>AF81/BH81-1</f>
        <v/>
      </c>
      <c r="AH81" s="1409">
        <f>班线包车!AH52</f>
        <v/>
      </c>
      <c r="AI81" s="31">
        <f>AH81/BJ81-1</f>
        <v/>
      </c>
      <c r="AJ81" s="1409">
        <f>班线包车!AJ52</f>
        <v/>
      </c>
      <c r="AK81" s="31">
        <f>AJ81/BL81-1</f>
        <v/>
      </c>
      <c r="AL81" s="1409">
        <f>班线包车!AL52</f>
        <v/>
      </c>
      <c r="AM81" s="31">
        <f>AL81/BN81-1</f>
        <v/>
      </c>
      <c r="AN81" s="1409">
        <f>班线包车!AN52</f>
        <v/>
      </c>
      <c r="AO81" s="31">
        <f>AN81/BP81-1</f>
        <v/>
      </c>
      <c r="AP81" s="1409">
        <f>班线包车!AP52</f>
        <v/>
      </c>
      <c r="AQ81" s="31">
        <f>AP81/BR81-1</f>
        <v/>
      </c>
      <c r="AR81" s="1409">
        <f>V81+T81+X81+Z81+AB81+AD81+AF81+AH81+AJ81+AL81+AN81+AP81</f>
      </c>
      <c r="AS81" s="31">
        <f>AR81/SUM(AV81,AX81,AZ81,BB81,BD81,BF81,BH81,BJ81,BL81,BN81,BP81,BR81)-1</f>
        <v/>
      </c>
      <c r="AT81" s="32" t="n"/>
      <c r="AU81" s="1915">
        <f>AV81+AX81+AZ81+BB81+BD81+BF81+BH81+BJ81+BL81+BN81+BP81</f>
        <v/>
      </c>
      <c r="AV81" s="1409" t="n">
        <v>4.0036</v>
      </c>
      <c r="AW81" s="31" t="n"/>
      <c r="AX81" s="1409" t="n">
        <v>2.2816</v>
      </c>
      <c r="AY81" s="31" t="n"/>
      <c r="AZ81" s="1409" t="n">
        <v>2.5646</v>
      </c>
      <c r="BA81" s="31" t="n"/>
      <c r="BB81" s="1409" t="n">
        <v>3.0057</v>
      </c>
      <c r="BC81" s="31" t="n"/>
      <c r="BD81" s="1409" t="n">
        <v>3.4293</v>
      </c>
      <c r="BE81" s="31" t="n"/>
      <c r="BF81" s="1409" t="n">
        <v>3.3989</v>
      </c>
      <c r="BG81" s="31" t="n"/>
      <c r="BH81" s="1409" t="n">
        <v>2.7349</v>
      </c>
      <c r="BI81" s="31" t="n"/>
      <c r="BJ81" s="1409" t="n">
        <v>2.63</v>
      </c>
      <c r="BK81" s="31" t="n"/>
      <c r="BL81" s="1409" t="n">
        <v>2.5112</v>
      </c>
      <c r="BM81" s="31" t="n"/>
      <c r="BN81" s="1409" t="n">
        <v>2.9023</v>
      </c>
      <c r="BO81" s="31" t="n"/>
      <c r="BP81" s="1409" t="n">
        <v>3.1958</v>
      </c>
      <c r="BQ81" s="31" t="n"/>
      <c r="BR81" s="1409" t="n">
        <v>3.1447</v>
      </c>
      <c r="BS81" s="31" t="n"/>
      <c r="BT81" s="1409">
        <f>AV81+AX81+AZ81+BB81+BD81+BF81+BH81+BJ81+BL81+BN81+BP81+BR81</f>
        <v/>
      </c>
      <c r="BU81" s="31" t="n"/>
      <c r="BV81" s="1354" t="n"/>
      <c r="BW81" s="1355" t="n"/>
      <c r="BX81" s="1355" t="n"/>
      <c r="BY81" s="1355" t="n"/>
      <c r="BZ81" s="1355" t="n"/>
      <c r="CA81" s="1355" t="n"/>
      <c r="CB81" s="1355" t="n"/>
      <c r="CC81" s="1355" t="n"/>
      <c r="CD81" s="1355" t="n"/>
      <c r="CE81" s="1355" t="n"/>
      <c r="CF81" s="1355" t="n"/>
      <c r="CG81" s="1355" t="n"/>
      <c r="CH81" s="1355" t="n"/>
      <c r="CI81" s="1289" t="n"/>
    </row>
    <row r="82" ht="27" customFormat="1" customHeight="1" s="23">
      <c r="A82" s="1977" t="n"/>
      <c r="B82" s="1350" t="inlineStr">
        <is>
          <t>城际城乡公交客运量（万人次）</t>
        </is>
      </c>
      <c r="C82" s="1409">
        <f>公交!C65-公交!C67</f>
        <v/>
      </c>
      <c r="D82" s="31">
        <f>C82/T82-1</f>
        <v/>
      </c>
      <c r="E82" s="1409">
        <f>公交!E65-公交!E67</f>
        <v/>
      </c>
      <c r="F82" s="31">
        <f>E82/V82-1</f>
        <v/>
      </c>
      <c r="G82" s="1409">
        <f>公交!G65-公交!G67</f>
        <v/>
      </c>
      <c r="H82" s="31">
        <f>G82/X82-1</f>
        <v/>
      </c>
      <c r="I82" s="1409">
        <f>公交!I65-公交!I67</f>
        <v/>
      </c>
      <c r="J82" s="31">
        <f>I82/Z82-1</f>
        <v/>
      </c>
      <c r="K82" s="1409">
        <f>公交!K65-公交!K67</f>
      </c>
      <c r="L82" s="31">
        <f>K82/AB82-1</f>
      </c>
      <c r="M82" s="1409">
        <f>公交!M65-公交!M67</f>
      </c>
      <c r="N82" s="31">
        <f>M82/AD82-1</f>
      </c>
      <c r="O82" s="1409">
        <f>公交!O65-公交!O67</f>
      </c>
      <c r="P82" s="31">
        <f>O82/AF82-1</f>
      </c>
      <c r="Q82" s="2016">
        <f>E82+C82+G82+I82+K82+M82+O82</f>
      </c>
      <c r="R82" s="102">
        <f>Q82/SUM(T82,V82,X82,Z82,AB82,AD82,AF82)-1</f>
      </c>
      <c r="S82" s="31" t="n"/>
      <c r="T82" s="1409">
        <f>公交!T65-公交!T67</f>
        <v/>
      </c>
      <c r="U82" s="31">
        <f>T82/AV82-1</f>
        <v/>
      </c>
      <c r="V82" s="1409">
        <f>公交!V65-公交!V67</f>
        <v/>
      </c>
      <c r="W82" s="31">
        <f>V82/AX82-1</f>
        <v/>
      </c>
      <c r="X82" s="1409">
        <f>公交!X65-公交!X67</f>
        <v/>
      </c>
      <c r="Y82" s="31">
        <f>X82/AZ82-1</f>
        <v/>
      </c>
      <c r="Z82" s="1409">
        <f>公交!Z65-公交!Z67</f>
        <v/>
      </c>
      <c r="AA82" s="31">
        <f>Z82/BB82-1</f>
        <v/>
      </c>
      <c r="AB82" s="1409">
        <f>公交!AB65-公交!AB67</f>
        <v/>
      </c>
      <c r="AC82" s="31">
        <f>AB82/BD82-1</f>
        <v/>
      </c>
      <c r="AD82" s="1409">
        <f>公交!AD65-公交!AD67</f>
        <v/>
      </c>
      <c r="AE82" s="31">
        <f>AD82/BF82-1</f>
        <v/>
      </c>
      <c r="AF82" s="1409">
        <f>公交!AF65-公交!AF67</f>
        <v/>
      </c>
      <c r="AG82" s="31">
        <f>AF82/BH82-1</f>
        <v/>
      </c>
      <c r="AH82" s="1409">
        <f>公交!AH65-公交!AH67</f>
        <v/>
      </c>
      <c r="AI82" s="31">
        <f>AH82/BJ82-1</f>
        <v/>
      </c>
      <c r="AJ82" s="1409">
        <f>公交!AJ65-公交!AJ67</f>
        <v/>
      </c>
      <c r="AK82" s="31">
        <f>AJ82/BL82-1</f>
        <v/>
      </c>
      <c r="AL82" s="1409">
        <f>公交!AL65-公交!AL67</f>
        <v/>
      </c>
      <c r="AM82" s="31">
        <f>AL82/BN82-1</f>
        <v/>
      </c>
      <c r="AN82" s="1409">
        <f>公交!AN65-公交!AN67</f>
        <v/>
      </c>
      <c r="AO82" s="31">
        <f>AN82/BP82-1</f>
        <v/>
      </c>
      <c r="AP82" s="1409">
        <f>公交!AP65-公交!AP67</f>
        <v/>
      </c>
      <c r="AQ82" s="31">
        <f>AP82/BR82-1</f>
        <v/>
      </c>
      <c r="AR82" s="1409">
        <f>V82+T82+X82+Z82+AB82+AD82+AF82+AH82+AJ82+AL82+AN82+AP82</f>
      </c>
      <c r="AS82" s="31">
        <f>AR82/SUM(AV82,AX82,AZ82,BB82,BD82,BF82,BH82,BJ82,BL82,BN82,BP82,BR82)-1</f>
        <v/>
      </c>
      <c r="AT82" s="32" t="n"/>
      <c r="AU82" s="1915">
        <f>AV82+AX82+AZ82+BB82+BD82+BF82+BH82+BJ82+BL82+BN82+BP82</f>
        <v/>
      </c>
      <c r="AV82" s="1409" t="n">
        <v>125.2</v>
      </c>
      <c r="AW82" s="31" t="n"/>
      <c r="AX82" s="1409" t="n">
        <v>104.4</v>
      </c>
      <c r="AY82" s="31" t="n"/>
      <c r="AZ82" s="1409" t="n">
        <v>99.64</v>
      </c>
      <c r="BA82" s="31" t="n"/>
      <c r="BB82" s="1409" t="n">
        <v>124.81</v>
      </c>
      <c r="BC82" s="31" t="n"/>
      <c r="BD82" s="1409" t="n">
        <v>127.58</v>
      </c>
      <c r="BE82" s="31" t="n"/>
      <c r="BF82" s="1409" t="n">
        <v>139.15</v>
      </c>
      <c r="BG82" s="31" t="n"/>
      <c r="BH82" s="1409" t="n">
        <v>137.61</v>
      </c>
      <c r="BI82" s="31" t="n"/>
      <c r="BJ82" s="1409" t="n">
        <v>135.77</v>
      </c>
      <c r="BK82" s="31" t="n"/>
      <c r="BL82" s="1409" t="n">
        <v>128.55</v>
      </c>
      <c r="BM82" s="31" t="n"/>
      <c r="BN82" s="1409" t="n">
        <v>138.03</v>
      </c>
      <c r="BO82" s="31" t="n"/>
      <c r="BP82" s="1409" t="n">
        <v>125.23</v>
      </c>
      <c r="BQ82" s="31" t="n"/>
      <c r="BR82" s="1409" t="n">
        <v>124.17</v>
      </c>
      <c r="BS82" s="31" t="n"/>
      <c r="BT82" s="1409">
        <f>AV82+AX82+AZ82+BB82+BD82+BF82+BH82+BJ82+BL82+BN82+BP82+BR82</f>
        <v/>
      </c>
      <c r="BU82" s="31" t="n"/>
      <c r="BV82" s="1354" t="n"/>
      <c r="BW82" s="1355" t="n"/>
      <c r="BX82" s="1355" t="n"/>
      <c r="BY82" s="1355" t="n"/>
      <c r="BZ82" s="1355" t="n"/>
      <c r="CA82" s="1355" t="n"/>
      <c r="CB82" s="1355" t="n"/>
      <c r="CC82" s="1355" t="n"/>
      <c r="CD82" s="1355" t="n"/>
      <c r="CE82" s="1355" t="n"/>
      <c r="CF82" s="1355" t="n"/>
      <c r="CG82" s="1355" t="n"/>
      <c r="CH82" s="1355" t="n"/>
      <c r="CI82" s="1289" t="n"/>
    </row>
    <row r="83" ht="27" customFormat="1" customHeight="1" s="23">
      <c r="A83" s="1977" t="n"/>
      <c r="B83" s="1350" t="inlineStr">
        <is>
          <t>城际城乡巡游出租客运量（万人次）</t>
        </is>
      </c>
      <c r="C83" s="1409">
        <f>出租!C65-出租!C67</f>
        <v/>
      </c>
      <c r="D83" s="31">
        <f>C83/T83-1</f>
        <v/>
      </c>
      <c r="E83" s="1409">
        <f>出租!E65-出租!E67</f>
        <v/>
      </c>
      <c r="F83" s="31">
        <f>E83/V83-1</f>
        <v/>
      </c>
      <c r="G83" s="1409">
        <f>出租!G65-出租!G67</f>
        <v/>
      </c>
      <c r="H83" s="31">
        <f>G83/X83-1</f>
        <v/>
      </c>
      <c r="I83" s="1409">
        <f>出租!I65-出租!I67</f>
        <v/>
      </c>
      <c r="J83" s="31">
        <f>I83/Z83-1</f>
        <v/>
      </c>
      <c r="K83" s="1409">
        <f>出租!K65-出租!K67</f>
      </c>
      <c r="L83" s="31">
        <f>K83/AB83-1</f>
      </c>
      <c r="M83" s="1409">
        <f>出租!M65-出租!M67</f>
      </c>
      <c r="N83" s="31">
        <f>M83/AD83-1</f>
      </c>
      <c r="O83" s="1409">
        <f>出租!O65-出租!O67</f>
      </c>
      <c r="P83" s="31">
        <f>O83/AF83-1</f>
      </c>
      <c r="Q83" s="2016">
        <f>E83+C83+G83+I83+K83+M83+O83</f>
      </c>
      <c r="R83" s="102">
        <f>Q83/SUM(T83,V83,X83,Z83,AB83,AD83,AF83)-1</f>
      </c>
      <c r="S83" s="31" t="n"/>
      <c r="T83" s="1409">
        <f>出租!T65-出租!T67</f>
        <v/>
      </c>
      <c r="U83" s="31">
        <f>T83/AV83-1</f>
        <v/>
      </c>
      <c r="V83" s="1409">
        <f>出租!V65-出租!V67</f>
        <v/>
      </c>
      <c r="W83" s="31">
        <f>V83/AX83-1</f>
        <v/>
      </c>
      <c r="X83" s="1409">
        <f>出租!X65-出租!X67</f>
        <v/>
      </c>
      <c r="Y83" s="31">
        <f>X83/AZ83-1</f>
        <v/>
      </c>
      <c r="Z83" s="1409">
        <f>出租!Z65-出租!Z67</f>
        <v/>
      </c>
      <c r="AA83" s="31">
        <f>Z83/BB83-1</f>
        <v/>
      </c>
      <c r="AB83" s="1409">
        <f>出租!AB65-出租!AB67</f>
        <v/>
      </c>
      <c r="AC83" s="31">
        <f>AB83/BD83-1</f>
        <v/>
      </c>
      <c r="AD83" s="1409">
        <f>出租!AD65-出租!AD67</f>
        <v/>
      </c>
      <c r="AE83" s="31">
        <f>AD83/BF83-1</f>
        <v/>
      </c>
      <c r="AF83" s="1409">
        <f>出租!AF65-出租!AF67</f>
        <v/>
      </c>
      <c r="AG83" s="31">
        <f>AF83/BH83-1</f>
        <v/>
      </c>
      <c r="AH83" s="1409">
        <f>出租!AH65-出租!AH67</f>
        <v/>
      </c>
      <c r="AI83" s="31">
        <f>AH83/BJ83-1</f>
        <v/>
      </c>
      <c r="AJ83" s="1409">
        <f>出租!AJ65-出租!AJ67</f>
        <v/>
      </c>
      <c r="AK83" s="31">
        <f>AJ83/BL83-1</f>
        <v/>
      </c>
      <c r="AL83" s="1409">
        <f>出租!AL65-出租!AL67</f>
        <v/>
      </c>
      <c r="AM83" s="31">
        <f>AL83/BN83-1</f>
        <v/>
      </c>
      <c r="AN83" s="1409">
        <f>出租!AN65-出租!AN67</f>
        <v/>
      </c>
      <c r="AO83" s="31">
        <f>AN83/BP83-1</f>
        <v/>
      </c>
      <c r="AP83" s="1409">
        <f>出租!AP65-出租!AP67</f>
        <v/>
      </c>
      <c r="AQ83" s="31">
        <f>AP83/BR83-1</f>
        <v/>
      </c>
      <c r="AR83" s="1409">
        <f>V83+T83+X83+Z83+AB83+AD83+AF83+AH83+AJ83+AL83+AN83+AP83</f>
      </c>
      <c r="AS83" s="31">
        <f>AR83/SUM(AV83,AX83,AZ83,BB83,BD83,BF83,BH83,BJ83,BL83,BN83,BP83,BR83)-1</f>
        <v/>
      </c>
      <c r="AT83" s="32" t="n"/>
      <c r="AU83" s="1915">
        <f>AV83+AX83+AZ83+BB83+BD83+BF83+BH83+BJ83+BL83+BN83+BP83</f>
        <v/>
      </c>
      <c r="AV83" s="1409" t="n">
        <v>13.4</v>
      </c>
      <c r="AW83" s="31" t="n"/>
      <c r="AX83" s="1409" t="n">
        <v>13</v>
      </c>
      <c r="AY83" s="31" t="n"/>
      <c r="AZ83" s="1409" t="n">
        <v>11.7</v>
      </c>
      <c r="BA83" s="31" t="n"/>
      <c r="BB83" s="1409" t="n">
        <v>14.4</v>
      </c>
      <c r="BC83" s="31" t="n"/>
      <c r="BD83" s="1409" t="n">
        <v>17.4</v>
      </c>
      <c r="BE83" s="31" t="n"/>
      <c r="BF83" s="1409" t="n">
        <v>13.4</v>
      </c>
      <c r="BG83" s="31" t="n"/>
      <c r="BH83" s="1409" t="n">
        <v>14.1</v>
      </c>
      <c r="BI83" s="31" t="n"/>
      <c r="BJ83" s="1409" t="n">
        <v>12.3</v>
      </c>
      <c r="BK83" s="31" t="n"/>
      <c r="BL83" s="1409" t="n">
        <v>12</v>
      </c>
      <c r="BM83" s="31" t="n"/>
      <c r="BN83" s="1409" t="n">
        <v>15.4</v>
      </c>
      <c r="BO83" s="31" t="n"/>
      <c r="BP83" s="1409" t="n">
        <v>13.1</v>
      </c>
      <c r="BQ83" s="31" t="n"/>
      <c r="BR83" s="1409" t="n">
        <v>12.6</v>
      </c>
      <c r="BS83" s="31" t="n"/>
      <c r="BT83" s="1409">
        <f>AV83+AX83+AZ83+BB83+BD83+BF83+BH83+BJ83+BL83+BN83+BP83+BR83</f>
        <v/>
      </c>
      <c r="BU83" s="31" t="n"/>
      <c r="BV83" s="1354" t="n"/>
      <c r="BW83" s="1291" t="n"/>
      <c r="BX83" s="1291" t="n"/>
      <c r="BY83" s="1291" t="n"/>
      <c r="BZ83" s="1291" t="n"/>
      <c r="CA83" s="1291" t="n"/>
      <c r="CB83" s="1291" t="n"/>
      <c r="CC83" s="1417" t="n"/>
      <c r="CD83" s="1291" t="n"/>
      <c r="CE83" s="1417" t="n"/>
      <c r="CF83" s="1417" t="n"/>
      <c r="CG83" s="1417" t="n"/>
      <c r="CH83" s="1417" t="n"/>
      <c r="CI83" s="1289" t="n"/>
    </row>
    <row r="84" ht="27" customFormat="1" customHeight="1" s="23">
      <c r="A84" s="1954" t="n"/>
      <c r="B84" s="1350" t="inlineStr">
        <is>
          <t>城际城乡网约车客运量(万人次)</t>
        </is>
      </c>
      <c r="C84" s="1409">
        <f>网约车!C65-网约车!C67</f>
        <v/>
      </c>
      <c r="D84" s="31">
        <f>C84/T84-1</f>
        <v/>
      </c>
      <c r="E84" s="1409">
        <f>网约车!E65-网约车!E67</f>
        <v/>
      </c>
      <c r="F84" s="31">
        <f>E84/V84-1</f>
        <v/>
      </c>
      <c r="G84" s="1409">
        <f>网约车!G65-网约车!G67</f>
        <v/>
      </c>
      <c r="H84" s="31">
        <f>G84/X84-1</f>
        <v/>
      </c>
      <c r="I84" s="1409">
        <f>网约车!I65-网约车!I67</f>
        <v/>
      </c>
      <c r="J84" s="31">
        <f>I84/Z84-1</f>
        <v/>
      </c>
      <c r="K84" s="2705">
        <f>网约车!K65-网约车!K67</f>
      </c>
      <c r="L84" s="31">
        <f>K84/AB84-1</f>
      </c>
      <c r="M84" s="2706">
        <f>网约车!M65-网约车!M67</f>
      </c>
      <c r="N84" s="31">
        <f>M84/AD84-1</f>
      </c>
      <c r="O84" s="2707">
        <f>网约车!O65-网约车!O67</f>
      </c>
      <c r="P84" s="31">
        <f>O84/AF84-1</f>
      </c>
      <c r="Q84" s="2016">
        <f>E84+C84+G84+I84+K84+M84+O84</f>
      </c>
      <c r="R84" s="102">
        <f>Q84/SUM(T84,V84,X84,Z84,AB84,AD84,AF84)-1</f>
      </c>
      <c r="S84" s="31" t="n"/>
      <c r="T84" s="1409">
        <f>网约车!T65-网约车!T67</f>
        <v/>
      </c>
      <c r="U84" s="31">
        <f>T84/AV84-1</f>
        <v/>
      </c>
      <c r="V84" s="1409">
        <f>网约车!V65-网约车!V67</f>
        <v/>
      </c>
      <c r="W84" s="31">
        <f>V84/AX84-1</f>
        <v/>
      </c>
      <c r="X84" s="1409">
        <f>网约车!X65-网约车!X67</f>
        <v/>
      </c>
      <c r="Y84" s="31">
        <f>X84/AZ84-1</f>
        <v/>
      </c>
      <c r="Z84" s="1409">
        <f>网约车!Z65-网约车!Z67</f>
        <v/>
      </c>
      <c r="AA84" s="31">
        <f>Z84/BB84-1</f>
        <v/>
      </c>
      <c r="AB84" s="1409">
        <f>网约车!AB65-网约车!AB67</f>
        <v/>
      </c>
      <c r="AC84" s="31">
        <f>AB84/BD84-1</f>
        <v/>
      </c>
      <c r="AD84" s="1409">
        <f>网约车!AD65-网约车!AD67</f>
        <v/>
      </c>
      <c r="AE84" s="31">
        <f>AD84/BF84-1</f>
        <v/>
      </c>
      <c r="AF84" s="1409">
        <f>网约车!AF65-网约车!AF67</f>
        <v/>
      </c>
      <c r="AG84" s="31">
        <f>AF84/BH84-1</f>
        <v/>
      </c>
      <c r="AH84" s="1409">
        <f>网约车!AH65-网约车!AH67</f>
        <v/>
      </c>
      <c r="AI84" s="31">
        <f>AH84/BJ84-1</f>
        <v/>
      </c>
      <c r="AJ84" s="1409">
        <f>网约车!AJ65-网约车!AJ67</f>
        <v/>
      </c>
      <c r="AK84" s="31">
        <f>AJ84/BL84-1</f>
        <v/>
      </c>
      <c r="AL84" s="1409">
        <f>网约车!AL65-网约车!AL67</f>
        <v/>
      </c>
      <c r="AM84" s="31">
        <f>AL84/BN84-1</f>
        <v/>
      </c>
      <c r="AN84" s="1409">
        <f>网约车!AN65-网约车!AN67</f>
        <v/>
      </c>
      <c r="AO84" s="31">
        <f>AN84/BP84-1</f>
        <v/>
      </c>
      <c r="AP84" s="1409">
        <f>网约车!AP65-网约车!AP67</f>
        <v/>
      </c>
      <c r="AQ84" s="31">
        <f>AP84/BR84-1</f>
        <v/>
      </c>
      <c r="AR84" s="1409">
        <f>V84+T84+X84+Z84+AB84+AD84+AF84+AH84+AJ84+AL84+AN84+AP84</f>
      </c>
      <c r="AS84" s="31">
        <f>AR84/SUM(AV84,AX84,AZ84,BB84,BD84,BF84,BH84,BJ84,BL84,BN84,BP84,BR84)-1</f>
        <v/>
      </c>
      <c r="AT84" s="32" t="n"/>
      <c r="AU84" s="1915">
        <f>AV84+AX84+AZ84+BB84+BD84+BF84+BH84+BJ84+BL84+BN84+BP84</f>
        <v/>
      </c>
      <c r="AV84" s="1409" t="n">
        <v>3.18806114044967</v>
      </c>
      <c r="AW84" s="31" t="n"/>
      <c r="AX84" s="1409" t="n">
        <v>1.87678734039291</v>
      </c>
      <c r="AY84" s="31" t="n"/>
      <c r="AZ84" s="1409" t="n">
        <v>2.835428579461</v>
      </c>
      <c r="BA84" s="31" t="n"/>
      <c r="BB84" s="1409" t="n">
        <v>3.71203187813382</v>
      </c>
      <c r="BC84" s="31" t="n"/>
      <c r="BD84" s="1409" t="n">
        <v>4.13196895514766</v>
      </c>
      <c r="BE84" s="31" t="n"/>
      <c r="BF84" s="1409" t="n">
        <v>8.768810853446301</v>
      </c>
      <c r="BG84" s="31" t="n"/>
      <c r="BH84" s="1409" t="n">
        <v>5.28560968040755</v>
      </c>
      <c r="BI84" s="31" t="n"/>
      <c r="BJ84" s="1409" t="n">
        <v>9.46810913432547</v>
      </c>
      <c r="BK84" s="31" t="n"/>
      <c r="BL84" s="1409" t="n">
        <v>5.00431261869219</v>
      </c>
      <c r="BM84" s="31" t="n"/>
      <c r="BN84" s="1409" t="n">
        <v>5.57383057816334</v>
      </c>
      <c r="BO84" s="31" t="n"/>
      <c r="BP84" s="1409" t="n">
        <v>4.49526773599885</v>
      </c>
      <c r="BQ84" s="31" t="n"/>
      <c r="BR84" s="1409" t="n">
        <v>4.59248128071419</v>
      </c>
      <c r="BS84" s="31" t="n"/>
      <c r="BT84" s="1409">
        <f>AV84+AX84+AZ84+BB84+BD84+BF84+BH84+BJ84+BL84+BN84+BP84+BR84</f>
        <v/>
      </c>
      <c r="BU84" s="31" t="n"/>
      <c r="BV84" s="1354" t="n"/>
      <c r="BW84" s="1291" t="n"/>
      <c r="BX84" s="1291" t="n"/>
      <c r="BY84" s="1291" t="n"/>
      <c r="BZ84" s="1291" t="n"/>
      <c r="CA84" s="1291" t="n"/>
      <c r="CB84" s="1291" t="n"/>
      <c r="CC84" s="1291" t="n"/>
      <c r="CD84" s="1291" t="n"/>
      <c r="CE84" s="1291" t="n"/>
      <c r="CF84" s="1291" t="n"/>
      <c r="CG84" s="1291" t="n"/>
      <c r="CH84" s="1291" t="n"/>
      <c r="CI84" s="1289" t="n"/>
    </row>
    <row r="85" ht="27" customFormat="1" customHeight="1" s="22">
      <c r="A85" s="1358" t="inlineStr">
        <is>
          <t>天门市</t>
        </is>
      </c>
      <c r="B85" s="1350" t="inlineStr">
        <is>
          <t>总客运量（万人次）</t>
        </is>
      </c>
      <c r="C85" s="1409">
        <f>C86+C87+C88+C89</f>
        <v/>
      </c>
      <c r="D85" s="31">
        <f>C85/T85-1</f>
        <v/>
      </c>
      <c r="E85" s="1409">
        <f>E86+E87+E88+E89</f>
        <v/>
      </c>
      <c r="F85" s="31">
        <f>E85/V85-1</f>
        <v/>
      </c>
      <c r="G85" s="1409">
        <f>G86+G87+G88+G89</f>
        <v/>
      </c>
      <c r="H85" s="31">
        <f>G85/X85-1</f>
        <v/>
      </c>
      <c r="I85" s="1409">
        <f>I86+I87+I88+I89</f>
        <v/>
      </c>
      <c r="J85" s="31">
        <f>I85/Z85-1</f>
        <v/>
      </c>
      <c r="K85" s="2708">
        <f>K86+K87+K88+K89</f>
      </c>
      <c r="L85" s="31">
        <f>K85/AB85-1</f>
      </c>
      <c r="M85" s="2709">
        <f>M86+M87+M88+M89</f>
      </c>
      <c r="N85" s="31">
        <f>M85/AD85-1</f>
      </c>
      <c r="O85" s="2710">
        <f>O86+O87+O88+O89</f>
      </c>
      <c r="P85" s="31">
        <f>O85/AF85-1</f>
      </c>
      <c r="Q85" s="2016">
        <f>E85+C85+G85+I85+K85+M85+O85</f>
      </c>
      <c r="R85" s="102">
        <f>Q85/SUM(T85,V85,X85,Z85,AB85,AD85,AF85)-1</f>
      </c>
      <c r="S85" s="31" t="n"/>
      <c r="T85" s="1409">
        <f>T86+T87+T88+T89</f>
        <v/>
      </c>
      <c r="U85" s="31">
        <f>T85/AV85-1</f>
        <v/>
      </c>
      <c r="V85" s="1409">
        <f>V86+V87+V88+V89</f>
        <v/>
      </c>
      <c r="W85" s="31">
        <f>V85/AX85-1</f>
        <v/>
      </c>
      <c r="X85" s="1409">
        <f>X86+X87+X88+X89</f>
        <v/>
      </c>
      <c r="Y85" s="31">
        <f>X85/AZ85-1</f>
        <v/>
      </c>
      <c r="Z85" s="1409">
        <f>Z86+Z87+Z88+Z89</f>
        <v/>
      </c>
      <c r="AA85" s="31">
        <f>Z85/BB85-1</f>
        <v/>
      </c>
      <c r="AB85" s="1409">
        <f>AB86+AB87+AB88+AB89</f>
        <v/>
      </c>
      <c r="AC85" s="31">
        <f>AB85/BD85-1</f>
        <v/>
      </c>
      <c r="AD85" s="1409">
        <f>AD86+AD87+AD88+AD89</f>
        <v/>
      </c>
      <c r="AE85" s="31">
        <f>AD85/BF85-1</f>
        <v/>
      </c>
      <c r="AF85" s="1409">
        <f>AF86+AF87+AF88+AF89</f>
        <v/>
      </c>
      <c r="AG85" s="31">
        <f>AF85/BH85-1</f>
        <v/>
      </c>
      <c r="AH85" s="1409">
        <f>AH86+AH87+AH88+AH89</f>
        <v/>
      </c>
      <c r="AI85" s="31">
        <f>AH85/BJ85-1</f>
        <v/>
      </c>
      <c r="AJ85" s="1409">
        <f>AJ86+AJ87+AJ88+AJ89</f>
        <v/>
      </c>
      <c r="AK85" s="31">
        <f>AJ85/BL85-1</f>
        <v/>
      </c>
      <c r="AL85" s="1409">
        <f>AL86+AL87+AL88+AL89</f>
        <v/>
      </c>
      <c r="AM85" s="31">
        <f>AL85/BN85-1</f>
        <v/>
      </c>
      <c r="AN85" s="1409">
        <f>AN86+AN87+AN88+AN89</f>
        <v/>
      </c>
      <c r="AO85" s="31">
        <f>AN85/BP85-1</f>
        <v/>
      </c>
      <c r="AP85" s="1409">
        <f>AP86+AP87+AP88+AP89</f>
        <v/>
      </c>
      <c r="AQ85" s="31">
        <f>AP85/BR85-1</f>
        <v/>
      </c>
      <c r="AR85" s="1409">
        <f>V85+T85+X85+Z85+AB85+AD85+AF85+AH85+AJ85+AL85+AN85+AP85</f>
      </c>
      <c r="AS85" s="31">
        <f>AR85/SUM(AV85,AX85,AZ85,BB85,BD85,BF85,BH85,BJ85,BL85,BN85,BP85,BR85)-1</f>
        <v/>
      </c>
      <c r="AT85" s="32" t="n"/>
      <c r="AU85" s="1915">
        <f>AV85+AX85+AZ85+BB85+BD85+BF85+BH85+BJ85+BL85+BN85+BP85</f>
        <v/>
      </c>
      <c r="AV85" s="1915">
        <f>AV86+AV87+AV88+AV89</f>
        <v/>
      </c>
      <c r="AW85" s="32" t="n"/>
      <c r="AX85" s="1915">
        <f>AX86+AX87+AX88+AX89</f>
        <v/>
      </c>
      <c r="AY85" s="32" t="n"/>
      <c r="AZ85" s="1915">
        <f>AZ86+AZ87+AZ88+AZ89</f>
        <v/>
      </c>
      <c r="BA85" s="32" t="n"/>
      <c r="BB85" s="1915">
        <f>BB86+BB87+BB88+BB89</f>
        <v/>
      </c>
      <c r="BC85" s="32" t="n"/>
      <c r="BD85" s="1915">
        <f>BD86+BD87+BD88+BD89</f>
        <v/>
      </c>
      <c r="BE85" s="32" t="n"/>
      <c r="BF85" s="1915">
        <f>BF86+BF87+BF88+BF89</f>
        <v/>
      </c>
      <c r="BG85" s="32" t="n"/>
      <c r="BH85" s="1915">
        <f>BH86+BH87+BH88+BH89</f>
        <v/>
      </c>
      <c r="BI85" s="32" t="n"/>
      <c r="BJ85" s="1915">
        <f>BJ86+BJ87+BJ88+BJ89</f>
        <v/>
      </c>
      <c r="BK85" s="32" t="n"/>
      <c r="BL85" s="1915">
        <f>BL86+BL87+BL88+BL89</f>
        <v/>
      </c>
      <c r="BM85" s="32" t="n"/>
      <c r="BN85" s="1915">
        <f>BN86+BN87+BN88+BN89</f>
        <v/>
      </c>
      <c r="BO85" s="32" t="n"/>
      <c r="BP85" s="1915">
        <f>BP86+BP87+BP88+BP89</f>
        <v/>
      </c>
      <c r="BQ85" s="32" t="n"/>
      <c r="BR85" s="1915">
        <f>BR86+BR87+BR88+BR89</f>
        <v/>
      </c>
      <c r="BS85" s="32" t="n"/>
      <c r="BT85" s="1915">
        <f>AV85+AX85+AZ85+BB85+BD85+BF85+BH85+BJ85+BL85+BN85+BP85+BR85</f>
        <v/>
      </c>
      <c r="BU85" s="32" t="n"/>
      <c r="BV85" s="1353" t="n"/>
      <c r="BW85" s="1352" t="n"/>
      <c r="BX85" s="1352" t="n"/>
      <c r="BY85" s="1352" t="n"/>
      <c r="BZ85" s="1352" t="n"/>
      <c r="CA85" s="1352" t="n"/>
      <c r="CB85" s="1352" t="n"/>
      <c r="CC85" s="1352" t="n"/>
      <c r="CD85" s="1352" t="n"/>
      <c r="CE85" s="1352" t="n"/>
      <c r="CF85" s="1352" t="n"/>
      <c r="CG85" s="1352" t="n"/>
      <c r="CH85" s="1352" t="n"/>
      <c r="CI85" s="1352" t="n"/>
    </row>
    <row r="86" ht="27" customFormat="1" customHeight="1" s="23">
      <c r="A86" s="1977" t="n"/>
      <c r="B86" s="1350" t="inlineStr">
        <is>
          <t>公路班线客运量（万人次）</t>
        </is>
      </c>
      <c r="C86" s="1409">
        <f>班线包车!C54</f>
        <v/>
      </c>
      <c r="D86" s="31">
        <f>C86/T86-1</f>
        <v/>
      </c>
      <c r="E86" s="1409">
        <f>班线包车!E54</f>
        <v/>
      </c>
      <c r="F86" s="31">
        <f>E86/V86-1</f>
        <v/>
      </c>
      <c r="G86" s="1409">
        <f>班线包车!G54</f>
        <v/>
      </c>
      <c r="H86" s="31">
        <f>G86/X86-1</f>
        <v/>
      </c>
      <c r="I86" s="1409">
        <f>班线包车!I54</f>
        <v/>
      </c>
      <c r="J86" s="31">
        <f>I86/Z86-1</f>
        <v/>
      </c>
      <c r="K86" s="1409">
        <f>班线包车!K54</f>
      </c>
      <c r="L86" s="31">
        <f>K86/AB86-1</f>
      </c>
      <c r="M86" s="1409">
        <f>班线包车!M54</f>
      </c>
      <c r="N86" s="31">
        <f>M86/AD86-1</f>
      </c>
      <c r="O86" s="1409">
        <f>班线包车!O54</f>
      </c>
      <c r="P86" s="31">
        <f>O86/AF86-1</f>
      </c>
      <c r="Q86" s="2016">
        <f>E86+C86+G86+I86+K86+M86+O86</f>
      </c>
      <c r="R86" s="102">
        <f>Q86/SUM(T86,V86,X86,Z86,AB86,AD86,AF86)-1</f>
      </c>
      <c r="S86" s="31" t="n"/>
      <c r="T86" s="1409">
        <f>班线包车!T54</f>
        <v/>
      </c>
      <c r="U86" s="31">
        <f>T86/AV86-1</f>
        <v/>
      </c>
      <c r="V86" s="1409">
        <f>班线包车!V54</f>
        <v/>
      </c>
      <c r="W86" s="31">
        <f>V86/AX86-1</f>
        <v/>
      </c>
      <c r="X86" s="1409">
        <f>班线包车!X54</f>
        <v/>
      </c>
      <c r="Y86" s="31">
        <f>X86/AZ86-1</f>
        <v/>
      </c>
      <c r="Z86" s="1409">
        <f>班线包车!Z54</f>
        <v/>
      </c>
      <c r="AA86" s="31">
        <f>Z86/BB86-1</f>
        <v/>
      </c>
      <c r="AB86" s="1409">
        <f>班线包车!AB54</f>
        <v/>
      </c>
      <c r="AC86" s="31">
        <f>AB86/BD86-1</f>
        <v/>
      </c>
      <c r="AD86" s="1409">
        <f>班线包车!AD54</f>
        <v/>
      </c>
      <c r="AE86" s="31">
        <f>AD86/BF86-1</f>
        <v/>
      </c>
      <c r="AF86" s="1409">
        <f>班线包车!AF54</f>
        <v/>
      </c>
      <c r="AG86" s="31">
        <f>AF86/BH86-1</f>
        <v/>
      </c>
      <c r="AH86" s="1409">
        <f>班线包车!AH54</f>
        <v/>
      </c>
      <c r="AI86" s="31">
        <f>AH86/BJ86-1</f>
        <v/>
      </c>
      <c r="AJ86" s="1409">
        <f>班线包车!AJ54</f>
        <v/>
      </c>
      <c r="AK86" s="31">
        <f>AJ86/BL86-1</f>
        <v/>
      </c>
      <c r="AL86" s="1409">
        <f>班线包车!AL54</f>
        <v/>
      </c>
      <c r="AM86" s="31">
        <f>AL86/BN86-1</f>
        <v/>
      </c>
      <c r="AN86" s="1409">
        <f>班线包车!AN54</f>
        <v/>
      </c>
      <c r="AO86" s="31">
        <f>AN86/BP86-1</f>
        <v/>
      </c>
      <c r="AP86" s="1409">
        <f>班线包车!AP54</f>
        <v/>
      </c>
      <c r="AQ86" s="31">
        <f>AP86/BR86-1</f>
        <v/>
      </c>
      <c r="AR86" s="1409">
        <f>V86+T86+X86+Z86+AB86+AD86+AF86+AH86+AJ86+AL86+AN86+AP86</f>
      </c>
      <c r="AS86" s="31">
        <f>AR86/SUM(AV86,AX86,AZ86,BB86,BD86,BF86,BH86,BJ86,BL86,BN86,BP86,BR86)-1</f>
        <v/>
      </c>
      <c r="AT86" s="32" t="n"/>
      <c r="AU86" s="1915">
        <f>AV86+AX86+AZ86+BB86+BD86+BF86+BH86+BJ86+BL86+BN86+BP86</f>
        <v/>
      </c>
      <c r="AV86" s="1409" t="n">
        <v>17.5175</v>
      </c>
      <c r="AW86" s="31" t="n"/>
      <c r="AX86" s="1409" t="n">
        <v>19.9483</v>
      </c>
      <c r="AY86" s="31" t="n"/>
      <c r="AZ86" s="1409" t="n">
        <v>16.9053</v>
      </c>
      <c r="BA86" s="31" t="n"/>
      <c r="BB86" s="1409" t="n">
        <v>11.4741</v>
      </c>
      <c r="BC86" s="31" t="n"/>
      <c r="BD86" s="1409" t="n">
        <v>11.5349</v>
      </c>
      <c r="BE86" s="31" t="n"/>
      <c r="BF86" s="1409" t="n">
        <v>9.992699999999999</v>
      </c>
      <c r="BG86" s="31" t="n"/>
      <c r="BH86" s="1409" t="n">
        <v>10.0768</v>
      </c>
      <c r="BI86" s="31" t="n"/>
      <c r="BJ86" s="1409" t="n">
        <v>10.1093</v>
      </c>
      <c r="BK86" s="31" t="n"/>
      <c r="BL86" s="1409" t="n">
        <v>9.0527</v>
      </c>
      <c r="BM86" s="31" t="n"/>
      <c r="BN86" s="1409" t="n">
        <v>8.9724</v>
      </c>
      <c r="BO86" s="31" t="n"/>
      <c r="BP86" s="1409" t="n">
        <v>8.7005</v>
      </c>
      <c r="BQ86" s="31" t="n"/>
      <c r="BR86" s="1409" t="n">
        <v>5.3617</v>
      </c>
      <c r="BS86" s="31" t="n"/>
      <c r="BT86" s="1409">
        <f>AV86+AX86+AZ86+BB86+BD86+BF86+BH86+BJ86+BL86+BN86+BP86+BR86</f>
        <v/>
      </c>
      <c r="BU86" s="31" t="n"/>
      <c r="BV86" s="1354" t="n"/>
      <c r="BW86" s="1355" t="n"/>
      <c r="BX86" s="1355" t="n"/>
      <c r="BY86" s="1355" t="n"/>
      <c r="BZ86" s="1355" t="n"/>
      <c r="CA86" s="1355" t="n"/>
      <c r="CB86" s="1355" t="n"/>
      <c r="CC86" s="1355" t="n"/>
      <c r="CD86" s="1355" t="n"/>
      <c r="CE86" s="1355" t="n"/>
      <c r="CF86" s="1355" t="n"/>
      <c r="CG86" s="1355" t="n"/>
      <c r="CH86" s="1355" t="n"/>
      <c r="CI86" s="1289" t="n"/>
    </row>
    <row r="87" ht="27" customFormat="1" customHeight="1" s="23">
      <c r="A87" s="1977" t="n"/>
      <c r="B87" s="1350" t="inlineStr">
        <is>
          <t>城际城乡公交客运量（万人次）</t>
        </is>
      </c>
      <c r="C87" s="1409">
        <f>公交!C69-公交!C71</f>
        <v/>
      </c>
      <c r="D87" s="31">
        <f>C87/T87-1</f>
        <v/>
      </c>
      <c r="E87" s="1409">
        <f>公交!E69-公交!E71</f>
        <v/>
      </c>
      <c r="F87" s="31">
        <f>E87/V87-1</f>
        <v/>
      </c>
      <c r="G87" s="1409">
        <f>公交!G69-公交!G71</f>
        <v/>
      </c>
      <c r="H87" s="31">
        <f>G87/X87-1</f>
        <v/>
      </c>
      <c r="I87" s="1409">
        <f>公交!I69-公交!I71</f>
        <v/>
      </c>
      <c r="J87" s="31">
        <f>I87/Z87-1</f>
        <v/>
      </c>
      <c r="K87" s="1409">
        <f>公交!K69-公交!K71</f>
      </c>
      <c r="L87" s="31">
        <f>K87/AB87-1</f>
      </c>
      <c r="M87" s="1409">
        <f>公交!M69-公交!M71</f>
      </c>
      <c r="N87" s="31">
        <f>M87/AD87-1</f>
      </c>
      <c r="O87" s="1409">
        <f>公交!O69-公交!O71</f>
      </c>
      <c r="P87" s="31">
        <f>O87/AF87-1</f>
      </c>
      <c r="Q87" s="2016">
        <f>E87+C87+G87+I87+K87+M87+O87</f>
      </c>
      <c r="R87" s="102">
        <f>Q87/SUM(T87,V87,X87,Z87,AB87,AD87,AF87)-1</f>
      </c>
      <c r="S87" s="31" t="n"/>
      <c r="T87" s="1409">
        <f>公交!T69-公交!T71</f>
        <v/>
      </c>
      <c r="U87" s="31">
        <f>T87/AV87-1</f>
        <v/>
      </c>
      <c r="V87" s="1409">
        <f>公交!V69-公交!V71</f>
        <v/>
      </c>
      <c r="W87" s="31">
        <f>V87/AX87-1</f>
        <v/>
      </c>
      <c r="X87" s="1409">
        <f>公交!X69-公交!X71</f>
        <v/>
      </c>
      <c r="Y87" s="31">
        <f>X87/AZ87-1</f>
        <v/>
      </c>
      <c r="Z87" s="1409">
        <f>公交!Z69-公交!Z71</f>
        <v/>
      </c>
      <c r="AA87" s="31">
        <f>Z87/BB87-1</f>
        <v/>
      </c>
      <c r="AB87" s="1409">
        <f>公交!AB69-公交!AB71</f>
        <v/>
      </c>
      <c r="AC87" s="31">
        <f>AB87/BD87-1</f>
        <v/>
      </c>
      <c r="AD87" s="1409">
        <f>公交!AD69-公交!AD71</f>
        <v/>
      </c>
      <c r="AE87" s="31">
        <f>AD87/BF87-1</f>
        <v/>
      </c>
      <c r="AF87" s="1409">
        <f>公交!AF69-公交!AF71</f>
        <v/>
      </c>
      <c r="AG87" s="31">
        <f>AF87/BH87-1</f>
        <v/>
      </c>
      <c r="AH87" s="1409">
        <f>公交!AH69-公交!AH71</f>
        <v/>
      </c>
      <c r="AI87" s="31">
        <f>AH87/BJ87-1</f>
        <v/>
      </c>
      <c r="AJ87" s="1409">
        <f>公交!AJ69-公交!AJ71</f>
        <v/>
      </c>
      <c r="AK87" s="31">
        <f>AJ87/BL87-1</f>
        <v/>
      </c>
      <c r="AL87" s="1409">
        <f>公交!AL69-公交!AL71</f>
        <v/>
      </c>
      <c r="AM87" s="31">
        <f>AL87/BN87-1</f>
        <v/>
      </c>
      <c r="AN87" s="1409">
        <f>公交!AN69-公交!AN71</f>
        <v/>
      </c>
      <c r="AO87" s="31">
        <f>AN87/BP87-1</f>
        <v/>
      </c>
      <c r="AP87" s="1409">
        <f>公交!AP69-公交!AP71</f>
        <v/>
      </c>
      <c r="AQ87" s="31">
        <f>AP87/BR87-1</f>
        <v/>
      </c>
      <c r="AR87" s="1409">
        <f>V87+T87+X87+Z87+AB87+AD87+AF87+AH87+AJ87+AL87+AN87+AP87</f>
      </c>
      <c r="AS87" s="31">
        <f>AR87/SUM(AV87,AX87,AZ87,BB87,BD87,BF87,BH87,BJ87,BL87,BN87,BP87,BR87)-1</f>
        <v/>
      </c>
      <c r="AT87" s="32" t="n"/>
      <c r="AU87" s="1915">
        <f>AV87+AX87+AZ87+BB87+BD87+BF87+BH87+BJ87+BL87+BN87+BP87</f>
        <v/>
      </c>
      <c r="AV87" s="1409" t="n">
        <v>47.64</v>
      </c>
      <c r="AW87" s="31" t="n"/>
      <c r="AX87" s="1409" t="n">
        <v>43.86</v>
      </c>
      <c r="AY87" s="31" t="n"/>
      <c r="AZ87" s="1409" t="n">
        <v>38.59</v>
      </c>
      <c r="BA87" s="31" t="n"/>
      <c r="BB87" s="1409" t="n">
        <v>39.52</v>
      </c>
      <c r="BC87" s="31" t="n"/>
      <c r="BD87" s="1409" t="n">
        <v>40.93</v>
      </c>
      <c r="BE87" s="31" t="n"/>
      <c r="BF87" s="1409" t="n">
        <v>41.45</v>
      </c>
      <c r="BG87" s="31" t="n"/>
      <c r="BH87" s="1409" t="n">
        <v>41.12</v>
      </c>
      <c r="BI87" s="31" t="n"/>
      <c r="BJ87" s="1409" t="n">
        <v>40.55</v>
      </c>
      <c r="BK87" s="31" t="n"/>
      <c r="BL87" s="1409" t="n">
        <v>41.14</v>
      </c>
      <c r="BM87" s="31" t="n"/>
      <c r="BN87" s="1409" t="n">
        <v>44.22</v>
      </c>
      <c r="BO87" s="31" t="n"/>
      <c r="BP87" s="1409" t="n">
        <v>42.23</v>
      </c>
      <c r="BQ87" s="31" t="n"/>
      <c r="BR87" s="1409" t="n">
        <v>43.06</v>
      </c>
      <c r="BS87" s="31" t="n"/>
      <c r="BT87" s="1409">
        <f>AV87+AX87+AZ87+BB87+BD87+BF87+BH87+BJ87+BL87+BN87+BP87+BR87</f>
        <v/>
      </c>
      <c r="BU87" s="31" t="n"/>
      <c r="BV87" s="1354" t="n"/>
      <c r="BW87" s="1355" t="n"/>
      <c r="BX87" s="1355" t="n"/>
      <c r="BY87" s="1355" t="n"/>
      <c r="BZ87" s="1355" t="n"/>
      <c r="CA87" s="1355" t="n"/>
      <c r="CB87" s="1355" t="n"/>
      <c r="CC87" s="1355" t="n"/>
      <c r="CD87" s="1355" t="n"/>
      <c r="CE87" s="1355" t="n"/>
      <c r="CF87" s="1355" t="n"/>
      <c r="CG87" s="1355" t="n"/>
      <c r="CH87" s="1355" t="n"/>
      <c r="CI87" s="1289" t="n"/>
    </row>
    <row r="88" ht="27" customFormat="1" customHeight="1" s="23">
      <c r="A88" s="1977" t="n"/>
      <c r="B88" s="1350" t="inlineStr">
        <is>
          <t>城际城乡巡游出租客运量（万人次）</t>
        </is>
      </c>
      <c r="C88" s="1409">
        <f>出租!C69-出租!C71</f>
        <v/>
      </c>
      <c r="D88" s="31">
        <f>C88/T88-1</f>
        <v/>
      </c>
      <c r="E88" s="1409">
        <f>出租!E69-出租!E71</f>
        <v/>
      </c>
      <c r="F88" s="31">
        <f>E88/V88-1</f>
        <v/>
      </c>
      <c r="G88" s="1409">
        <f>出租!G69-出租!G71</f>
        <v/>
      </c>
      <c r="H88" s="31">
        <f>G88/X88-1</f>
        <v/>
      </c>
      <c r="I88" s="1409">
        <f>出租!I69-出租!I71</f>
        <v/>
      </c>
      <c r="J88" s="31">
        <f>I88/Z88-1</f>
        <v/>
      </c>
      <c r="K88" s="1409">
        <f>出租!K69-出租!K71</f>
      </c>
      <c r="L88" s="31">
        <f>K88/AB88-1</f>
      </c>
      <c r="M88" s="1409">
        <f>出租!M69-出租!M71</f>
      </c>
      <c r="N88" s="31">
        <f>M88/AD88-1</f>
      </c>
      <c r="O88" s="1409">
        <f>出租!O69-出租!O71</f>
      </c>
      <c r="P88" s="31">
        <f>O88/AF88-1</f>
      </c>
      <c r="Q88" s="2016">
        <f>E88+C88+G88+I88+K88+M88+O88</f>
      </c>
      <c r="R88" s="102">
        <f>Q88/SUM(T88,V88,X88,Z88,AB88,AD88,AF88)-1</f>
      </c>
      <c r="S88" s="31" t="n"/>
      <c r="T88" s="1409">
        <f>出租!T69-出租!T71</f>
        <v/>
      </c>
      <c r="U88" s="31">
        <f>T88/AV88-1</f>
        <v/>
      </c>
      <c r="V88" s="1409">
        <f>出租!V69-出租!V71</f>
        <v/>
      </c>
      <c r="W88" s="31">
        <f>V88/AX88-1</f>
        <v/>
      </c>
      <c r="X88" s="1409">
        <f>出租!X69-出租!X71</f>
        <v/>
      </c>
      <c r="Y88" s="31">
        <f>X88/AZ88-1</f>
        <v/>
      </c>
      <c r="Z88" s="1409">
        <f>出租!Z69-出租!Z71</f>
        <v/>
      </c>
      <c r="AA88" s="31">
        <f>Z88/BB88-1</f>
        <v/>
      </c>
      <c r="AB88" s="1409">
        <f>出租!AB69-出租!AB71</f>
        <v/>
      </c>
      <c r="AC88" s="31">
        <f>AB88/BD88-1</f>
        <v/>
      </c>
      <c r="AD88" s="1409">
        <f>出租!AD69-出租!AD71</f>
        <v/>
      </c>
      <c r="AE88" s="31">
        <f>AD88/BF88-1</f>
        <v/>
      </c>
      <c r="AF88" s="1409">
        <f>出租!AF69-出租!AF71</f>
        <v/>
      </c>
      <c r="AG88" s="31">
        <f>AF88/BH88-1</f>
        <v/>
      </c>
      <c r="AH88" s="1409">
        <f>出租!AH69-出租!AH71</f>
        <v/>
      </c>
      <c r="AI88" s="31">
        <f>AH88/BJ88-1</f>
        <v/>
      </c>
      <c r="AJ88" s="1409">
        <f>出租!AJ69-出租!AJ71</f>
        <v/>
      </c>
      <c r="AK88" s="31">
        <f>AJ88/BL88-1</f>
        <v/>
      </c>
      <c r="AL88" s="1409">
        <f>出租!AL69-出租!AL71</f>
        <v/>
      </c>
      <c r="AM88" s="31">
        <f>AL88/BN88-1</f>
        <v/>
      </c>
      <c r="AN88" s="1409">
        <f>出租!AN69-出租!AN71</f>
        <v/>
      </c>
      <c r="AO88" s="31">
        <f>AN88/BP88-1</f>
        <v/>
      </c>
      <c r="AP88" s="1409">
        <f>出租!AP69-出租!AP71</f>
        <v/>
      </c>
      <c r="AQ88" s="31">
        <f>AP88/BR88-1</f>
        <v/>
      </c>
      <c r="AR88" s="1409">
        <f>V88+T88+X88+Z88+AB88+AD88+AF88+AH88+AJ88+AL88+AN88+AP88</f>
      </c>
      <c r="AS88" s="31">
        <f>AR88/SUM(AV88,AX88,AZ88,BB88,BD88,BF88,BH88,BJ88,BL88,BN88,BP88,BR88)-1</f>
        <v/>
      </c>
      <c r="AT88" s="32" t="n"/>
      <c r="AU88" s="1915">
        <f>AV88+AX88+AZ88+BB88+BD88+BF88+BH88+BJ88+BL88+BN88+BP88</f>
        <v/>
      </c>
      <c r="AV88" s="1409" t="n">
        <v>21.64</v>
      </c>
      <c r="AW88" s="31" t="n"/>
      <c r="AX88" s="1409" t="n">
        <v>24.21</v>
      </c>
      <c r="AY88" s="31" t="n"/>
      <c r="AZ88" s="1409" t="n">
        <v>21.06</v>
      </c>
      <c r="BA88" s="31" t="n"/>
      <c r="BB88" s="1409" t="n">
        <v>20.37</v>
      </c>
      <c r="BC88" s="31" t="n"/>
      <c r="BD88" s="1409" t="n">
        <v>21.06</v>
      </c>
      <c r="BE88" s="31" t="n"/>
      <c r="BF88" s="1409" t="n">
        <v>18.2</v>
      </c>
      <c r="BG88" s="31" t="n"/>
      <c r="BH88" s="1409" t="n">
        <v>18.97</v>
      </c>
      <c r="BI88" s="31" t="n"/>
      <c r="BJ88" s="1409" t="n">
        <v>18.82</v>
      </c>
      <c r="BK88" s="31" t="n"/>
      <c r="BL88" s="1409" t="n">
        <v>19.02</v>
      </c>
      <c r="BM88" s="31" t="n"/>
      <c r="BN88" s="1409" t="n">
        <v>20.65</v>
      </c>
      <c r="BO88" s="31" t="n"/>
      <c r="BP88" s="1409" t="n">
        <v>18.58</v>
      </c>
      <c r="BQ88" s="31" t="n"/>
      <c r="BR88" s="1409" t="n">
        <v>16.06</v>
      </c>
      <c r="BS88" s="31" t="n"/>
      <c r="BT88" s="1409">
        <f>AV88+AX88+AZ88+BB88+BD88+BF88+BH88+BJ88+BL88+BN88+BP88+BR88</f>
        <v/>
      </c>
      <c r="BU88" s="31" t="n"/>
      <c r="BV88" s="1354" t="n"/>
      <c r="BW88" s="1291" t="n"/>
      <c r="BX88" s="1291" t="n"/>
      <c r="BY88" s="1291" t="n"/>
      <c r="BZ88" s="1291" t="n"/>
      <c r="CA88" s="1291" t="n"/>
      <c r="CB88" s="1291" t="n"/>
      <c r="CC88" s="1417" t="n"/>
      <c r="CD88" s="1291" t="n"/>
      <c r="CE88" s="1417" t="n"/>
      <c r="CF88" s="1417" t="n"/>
      <c r="CG88" s="1417" t="n"/>
      <c r="CH88" s="1417" t="n"/>
      <c r="CI88" s="1289" t="n"/>
    </row>
    <row r="89" ht="27" customFormat="1" customHeight="1" s="23">
      <c r="A89" s="1954" t="n"/>
      <c r="B89" s="1350" t="inlineStr">
        <is>
          <t>城际城乡网约车客运量(万人次)</t>
        </is>
      </c>
      <c r="C89" s="1409">
        <f>网约车!C69-网约车!C71</f>
        <v/>
      </c>
      <c r="D89" s="31">
        <f>C89/T89-1</f>
        <v/>
      </c>
      <c r="E89" s="1409">
        <f>网约车!E69-网约车!E71</f>
        <v/>
      </c>
      <c r="F89" s="31">
        <f>E89/V89-1</f>
        <v/>
      </c>
      <c r="G89" s="1409">
        <f>网约车!G69-网约车!G71</f>
        <v/>
      </c>
      <c r="H89" s="31">
        <f>G89/X89-1</f>
        <v/>
      </c>
      <c r="I89" s="1409">
        <f>网约车!I69-网约车!I71</f>
        <v/>
      </c>
      <c r="J89" s="31">
        <f>I89/Z89-1</f>
        <v/>
      </c>
      <c r="K89" s="2711">
        <f>网约车!K69-网约车!K71</f>
      </c>
      <c r="L89" s="31">
        <f>K89/AB89-1</f>
      </c>
      <c r="M89" s="2712">
        <f>网约车!M69-网约车!M71</f>
      </c>
      <c r="N89" s="31">
        <f>M89/AD89-1</f>
      </c>
      <c r="O89" s="2713">
        <f>网约车!O69-网约车!O71</f>
      </c>
      <c r="P89" s="31">
        <f>O89/AF89-1</f>
      </c>
      <c r="Q89" s="2016">
        <f>E89+C89+G89+I89+K89+M89+O89</f>
      </c>
      <c r="R89" s="102">
        <f>Q89/SUM(T89,V89,X89,Z89,AB89,AD89,AF89)-1</f>
      </c>
      <c r="S89" s="31" t="n"/>
      <c r="T89" s="1409">
        <f>网约车!T69-网约车!T71</f>
        <v/>
      </c>
      <c r="U89" s="31">
        <f>T89/AV89-1</f>
        <v/>
      </c>
      <c r="V89" s="1409">
        <f>网约车!V69-网约车!V71</f>
        <v/>
      </c>
      <c r="W89" s="31">
        <f>V89/AX89-1</f>
        <v/>
      </c>
      <c r="X89" s="1409">
        <f>网约车!X69-网约车!X71</f>
        <v/>
      </c>
      <c r="Y89" s="31">
        <f>X89/AZ89-1</f>
        <v/>
      </c>
      <c r="Z89" s="1409">
        <f>网约车!Z69-网约车!Z71</f>
        <v/>
      </c>
      <c r="AA89" s="31">
        <f>Z89/BB89-1</f>
        <v/>
      </c>
      <c r="AB89" s="1409">
        <f>网约车!AB69-网约车!AB71</f>
        <v/>
      </c>
      <c r="AC89" s="31">
        <f>AB89/BD89-1</f>
        <v/>
      </c>
      <c r="AD89" s="1409">
        <f>网约车!AD69-网约车!AD71</f>
        <v/>
      </c>
      <c r="AE89" s="31">
        <f>AD89/BF89-1</f>
        <v/>
      </c>
      <c r="AF89" s="1409">
        <f>网约车!AF69-网约车!AF71</f>
        <v/>
      </c>
      <c r="AG89" s="31">
        <f>AF89/BH89-1</f>
        <v/>
      </c>
      <c r="AH89" s="1409">
        <f>网约车!AH69-网约车!AH71</f>
        <v/>
      </c>
      <c r="AI89" s="31">
        <f>AH89/BJ89-1</f>
        <v/>
      </c>
      <c r="AJ89" s="1409">
        <f>网约车!AJ69-网约车!AJ71</f>
        <v/>
      </c>
      <c r="AK89" s="31">
        <f>AJ89/BL89-1</f>
        <v/>
      </c>
      <c r="AL89" s="1409">
        <f>网约车!AL69-网约车!AL71</f>
        <v/>
      </c>
      <c r="AM89" s="31">
        <f>AL89/BN89-1</f>
        <v/>
      </c>
      <c r="AN89" s="1409">
        <f>网约车!AN69-网约车!AN71</f>
        <v/>
      </c>
      <c r="AO89" s="31">
        <f>AN89/BP89-1</f>
        <v/>
      </c>
      <c r="AP89" s="1409">
        <f>网约车!AP69-网约车!AP71</f>
        <v/>
      </c>
      <c r="AQ89" s="31">
        <f>AP89/BR89-1</f>
        <v/>
      </c>
      <c r="AR89" s="1409">
        <f>V89+T89+X89+Z89+AB89+AD89+AF89+AH89+AJ89+AL89+AN89+AP89</f>
      </c>
      <c r="AS89" s="31">
        <f>AR89/SUM(AV89,AX89,AZ89,BB89,BD89,BF89,BH89,BJ89,BL89,BN89,BP89,BR89)-1</f>
        <v/>
      </c>
      <c r="AT89" s="32" t="n"/>
      <c r="AU89" s="1915">
        <f>AV89+AX89+AZ89+BB89+BD89+BF89+BH89+BJ89+BL89+BN89+BP89</f>
        <v/>
      </c>
      <c r="AV89" s="1409" t="n">
        <v>10.263348824793</v>
      </c>
      <c r="AW89" s="31" t="n"/>
      <c r="AX89" s="1409" t="n">
        <v>5.06708110614355</v>
      </c>
      <c r="AY89" s="31" t="n"/>
      <c r="AZ89" s="1409" t="n">
        <v>7.42750301875679</v>
      </c>
      <c r="BA89" s="31" t="n"/>
      <c r="BB89" s="1409" t="n">
        <v>7.96989167942129</v>
      </c>
      <c r="BC89" s="31" t="n"/>
      <c r="BD89" s="1409" t="n">
        <v>8.483918479048789</v>
      </c>
      <c r="BE89" s="31" t="n"/>
      <c r="BF89" s="1409" t="n">
        <v>17.0088472755283</v>
      </c>
      <c r="BG89" s="31" t="n"/>
      <c r="BH89" s="1409" t="n">
        <v>10.7022544930744</v>
      </c>
      <c r="BI89" s="31" t="n"/>
      <c r="BJ89" s="1409" t="n">
        <v>20.983510232975</v>
      </c>
      <c r="BK89" s="31" t="n"/>
      <c r="BL89" s="1409" t="n">
        <v>9.14056329272676</v>
      </c>
      <c r="BM89" s="31" t="n"/>
      <c r="BN89" s="1409" t="n">
        <v>9.5048762796722</v>
      </c>
      <c r="BO89" s="31" t="n"/>
      <c r="BP89" s="1409" t="n">
        <v>9.41454162313236</v>
      </c>
      <c r="BQ89" s="31" t="n"/>
      <c r="BR89" s="1409" t="n">
        <v>10.0693376515387</v>
      </c>
      <c r="BS89" s="31" t="n"/>
      <c r="BT89" s="1409">
        <f>AV89+AX89+AZ89+BB89+BD89+BF89+BH89+BJ89+BL89+BN89+BP89+BR89</f>
        <v/>
      </c>
      <c r="BU89" s="31" t="n"/>
      <c r="BV89" s="1354" t="n"/>
      <c r="BW89" s="1291" t="n"/>
      <c r="BX89" s="1291" t="n"/>
      <c r="BY89" s="1291" t="n"/>
      <c r="BZ89" s="1291" t="n"/>
      <c r="CA89" s="1291" t="n"/>
      <c r="CB89" s="1291" t="n"/>
      <c r="CC89" s="1291" t="n"/>
      <c r="CD89" s="1291" t="n"/>
      <c r="CE89" s="1291" t="n"/>
      <c r="CF89" s="1291" t="n"/>
      <c r="CG89" s="1291" t="n"/>
      <c r="CH89" s="1291" t="n"/>
      <c r="CI89" s="1289" t="n"/>
    </row>
    <row r="90" ht="27" customFormat="1" customHeight="1" s="22">
      <c r="A90" s="1358" t="inlineStr">
        <is>
          <t>林区</t>
        </is>
      </c>
      <c r="B90" s="1350" t="inlineStr">
        <is>
          <t>总客运量（万人次）</t>
        </is>
      </c>
      <c r="C90" s="1409">
        <f>C91+C92+C93+C94</f>
        <v/>
      </c>
      <c r="D90" s="31">
        <f>C90/T90-1</f>
        <v/>
      </c>
      <c r="E90" s="1409">
        <f>E91+E92+E93+E94</f>
        <v/>
      </c>
      <c r="F90" s="31">
        <f>E90/V90-1</f>
        <v/>
      </c>
      <c r="G90" s="1409">
        <f>G91+G92+G93+G94</f>
        <v/>
      </c>
      <c r="H90" s="31">
        <f>G90/X90-1</f>
        <v/>
      </c>
      <c r="I90" s="1409">
        <f>I91+I92+I93+I94</f>
        <v/>
      </c>
      <c r="J90" s="31">
        <f>I90/Z90-1</f>
        <v/>
      </c>
      <c r="K90" s="2714">
        <f>K91+K92+K93+K94</f>
      </c>
      <c r="L90" s="31">
        <f>K90/AB90-1</f>
      </c>
      <c r="M90" s="2715">
        <f>M91+M92+M93+M94</f>
      </c>
      <c r="N90" s="31">
        <f>M90/AD90-1</f>
      </c>
      <c r="O90" s="2716">
        <f>O91+O92+O93+O94</f>
      </c>
      <c r="P90" s="31">
        <f>O90/AF90-1</f>
      </c>
      <c r="Q90" s="2016">
        <f>E90+C90+G90+I90+K90+M90+O90</f>
      </c>
      <c r="R90" s="102">
        <f>Q90/SUM(T90,V90,X90,Z90,AB90,AD90,AF90)-1</f>
      </c>
      <c r="S90" s="31" t="n"/>
      <c r="T90" s="1409">
        <f>T91+T92+T93+T94</f>
        <v/>
      </c>
      <c r="U90" s="31">
        <f>T90/AV90-1</f>
        <v/>
      </c>
      <c r="V90" s="1409">
        <f>V91+V92+V93+V94</f>
        <v/>
      </c>
      <c r="W90" s="31">
        <f>V90/AX90-1</f>
        <v/>
      </c>
      <c r="X90" s="1409">
        <f>X91+X92+X93+X94</f>
        <v/>
      </c>
      <c r="Y90" s="31">
        <f>X90/AZ90-1</f>
        <v/>
      </c>
      <c r="Z90" s="1409">
        <f>Z91+Z92+Z93+Z94</f>
        <v/>
      </c>
      <c r="AA90" s="31">
        <f>Z90/BB90-1</f>
        <v/>
      </c>
      <c r="AB90" s="1409">
        <f>AB91+AB92+AB93+AB94</f>
        <v/>
      </c>
      <c r="AC90" s="31">
        <f>AB90/BD90-1</f>
        <v/>
      </c>
      <c r="AD90" s="1409">
        <f>AD91+AD92+AD93+AD94</f>
        <v/>
      </c>
      <c r="AE90" s="31">
        <f>AD90/BF90-1</f>
        <v/>
      </c>
      <c r="AF90" s="1409">
        <f>AF91+AF92+AF93+AF94</f>
        <v/>
      </c>
      <c r="AG90" s="31">
        <f>AF90/BH90-1</f>
        <v/>
      </c>
      <c r="AH90" s="1409">
        <f>AH91+AH92+AH93+AH94</f>
        <v/>
      </c>
      <c r="AI90" s="31">
        <f>AH90/BJ90-1</f>
        <v/>
      </c>
      <c r="AJ90" s="1409">
        <f>AJ91+AJ92+AJ93+AJ94</f>
        <v/>
      </c>
      <c r="AK90" s="31">
        <f>AJ90/BL90-1</f>
        <v/>
      </c>
      <c r="AL90" s="1409">
        <f>AL91+AL92+AL93+AL94</f>
        <v/>
      </c>
      <c r="AM90" s="31">
        <f>AL90/BN90-1</f>
        <v/>
      </c>
      <c r="AN90" s="1409">
        <f>AN91+AN92+AN93+AN94</f>
        <v/>
      </c>
      <c r="AO90" s="31">
        <f>AN90/BP90-1</f>
        <v/>
      </c>
      <c r="AP90" s="1409">
        <f>AP91+AP92+AP93+AP94</f>
        <v/>
      </c>
      <c r="AQ90" s="31">
        <f>AP90/BR90-1</f>
        <v/>
      </c>
      <c r="AR90" s="1409">
        <f>V90+T90+X90+Z90+AB90+AD90+AF90+AH90+AJ90+AL90+AN90+AP90</f>
      </c>
      <c r="AS90" s="31">
        <f>AR90/SUM(AV90,AX90,AZ90,BB90,BD90,BF90,BH90,BJ90,BL90,BN90,BP90,BR90)-1</f>
        <v/>
      </c>
      <c r="AT90" s="32" t="n"/>
      <c r="AU90" s="1915">
        <f>AV90+AX90+AZ90+BB90+BD90+BF90+BH90+BJ90+BL90+BN90+BP90</f>
        <v/>
      </c>
      <c r="AV90" s="1915">
        <f>AV91+AV92+AV93+AV94</f>
        <v/>
      </c>
      <c r="AW90" s="32" t="n"/>
      <c r="AX90" s="1915">
        <f>AX91+AX92+AX93+AX94</f>
        <v/>
      </c>
      <c r="AY90" s="32" t="n"/>
      <c r="AZ90" s="1915">
        <f>AZ91+AZ92+AZ93+AZ94</f>
        <v/>
      </c>
      <c r="BA90" s="32" t="n"/>
      <c r="BB90" s="1915">
        <f>BB91+BB92+BB93+BB94</f>
        <v/>
      </c>
      <c r="BC90" s="32" t="n"/>
      <c r="BD90" s="1915">
        <f>BD91+BD92+BD93+BD94</f>
        <v/>
      </c>
      <c r="BE90" s="32" t="n"/>
      <c r="BF90" s="1915">
        <f>BF91+BF92+BF93+BF94</f>
        <v/>
      </c>
      <c r="BG90" s="32" t="n"/>
      <c r="BH90" s="1915">
        <f>BH91+BH92+BH93+BH94</f>
        <v/>
      </c>
      <c r="BI90" s="32" t="n"/>
      <c r="BJ90" s="1915">
        <f>BJ91+BJ92+BJ93+BJ94</f>
        <v/>
      </c>
      <c r="BK90" s="32" t="n"/>
      <c r="BL90" s="1915">
        <f>BL91+BL92+BL93+BL94</f>
        <v/>
      </c>
      <c r="BM90" s="32" t="n"/>
      <c r="BN90" s="1915">
        <f>BN91+BN92+BN93+BN94</f>
        <v/>
      </c>
      <c r="BO90" s="32" t="n"/>
      <c r="BP90" s="1915">
        <f>BP91+BP92+BP93+BP94</f>
        <v/>
      </c>
      <c r="BQ90" s="32" t="n"/>
      <c r="BR90" s="1915">
        <f>BR91+BR92+BR93+BR94</f>
        <v/>
      </c>
      <c r="BS90" s="32" t="n"/>
      <c r="BT90" s="1915">
        <f>AV90+AX90+AZ90+BB90+BD90+BF90+BH90+BJ90+BL90+BN90+BP90+BR90</f>
        <v/>
      </c>
      <c r="BU90" s="32" t="n"/>
      <c r="BV90" s="1353" t="n"/>
      <c r="BW90" s="1352" t="n"/>
      <c r="BX90" s="1352" t="n"/>
      <c r="BY90" s="1352" t="n"/>
      <c r="BZ90" s="1352" t="n"/>
      <c r="CA90" s="1352" t="n"/>
      <c r="CB90" s="1352" t="n"/>
      <c r="CC90" s="1352" t="n"/>
      <c r="CD90" s="1352" t="n"/>
      <c r="CE90" s="1352" t="n"/>
      <c r="CF90" s="1352" t="n"/>
      <c r="CG90" s="1352" t="n"/>
      <c r="CH90" s="1352" t="n"/>
      <c r="CI90" s="1352" t="n"/>
    </row>
    <row r="91" ht="27" customFormat="1" customHeight="1" s="23">
      <c r="A91" s="1977" t="n"/>
      <c r="B91" s="1350" t="inlineStr">
        <is>
          <t>公路班线客运量（万人次）</t>
        </is>
      </c>
      <c r="C91" s="1409">
        <f>班线包车!C56</f>
        <v/>
      </c>
      <c r="D91" s="31">
        <f>C91/T91-1</f>
        <v/>
      </c>
      <c r="E91" s="1409">
        <f>班线包车!E56</f>
        <v/>
      </c>
      <c r="F91" s="31">
        <f>E91/V91-1</f>
        <v/>
      </c>
      <c r="G91" s="1409">
        <f>班线包车!G56</f>
        <v/>
      </c>
      <c r="H91" s="31">
        <f>G91/X91-1</f>
        <v/>
      </c>
      <c r="I91" s="1409">
        <f>班线包车!I56</f>
        <v/>
      </c>
      <c r="J91" s="31">
        <f>I91/Z91-1</f>
        <v/>
      </c>
      <c r="K91" s="1409">
        <f>班线包车!K56</f>
      </c>
      <c r="L91" s="31">
        <f>K91/AB91-1</f>
      </c>
      <c r="M91" s="1409">
        <f>班线包车!M56</f>
      </c>
      <c r="N91" s="31">
        <f>M91/AD91-1</f>
      </c>
      <c r="O91" s="1409">
        <f>班线包车!O56</f>
      </c>
      <c r="P91" s="31">
        <f>O91/AF91-1</f>
      </c>
      <c r="Q91" s="2016">
        <f>E91+C91+G91+I91+K91+M91+O91</f>
      </c>
      <c r="R91" s="102">
        <f>Q91/SUM(T91,V91,X91,Z91,AB91,AD91,AF91)-1</f>
      </c>
      <c r="S91" s="31" t="n"/>
      <c r="T91" s="1409">
        <f>班线包车!T56</f>
        <v/>
      </c>
      <c r="U91" s="31">
        <f>T91/AV91-1</f>
        <v/>
      </c>
      <c r="V91" s="1409">
        <f>班线包车!V56</f>
        <v/>
      </c>
      <c r="W91" s="31">
        <f>V91/AX91-1</f>
        <v/>
      </c>
      <c r="X91" s="1409">
        <f>班线包车!X56</f>
        <v/>
      </c>
      <c r="Y91" s="31">
        <f>X91/AZ91-1</f>
        <v/>
      </c>
      <c r="Z91" s="1409">
        <f>班线包车!Z56</f>
        <v/>
      </c>
      <c r="AA91" s="31">
        <f>Z91/BB91-1</f>
        <v/>
      </c>
      <c r="AB91" s="1409">
        <f>班线包车!AB56</f>
        <v/>
      </c>
      <c r="AC91" s="31">
        <f>AB91/BD91-1</f>
        <v/>
      </c>
      <c r="AD91" s="1409">
        <f>班线包车!AD56</f>
        <v/>
      </c>
      <c r="AE91" s="31">
        <f>AD91/BF91-1</f>
        <v/>
      </c>
      <c r="AF91" s="1409">
        <f>班线包车!AF56</f>
        <v/>
      </c>
      <c r="AG91" s="31">
        <f>AF91/BH91-1</f>
        <v/>
      </c>
      <c r="AH91" s="1409">
        <f>班线包车!AH56</f>
        <v/>
      </c>
      <c r="AI91" s="31">
        <f>AH91/BJ91-1</f>
        <v/>
      </c>
      <c r="AJ91" s="1409">
        <f>班线包车!AJ56</f>
        <v/>
      </c>
      <c r="AK91" s="31">
        <f>AJ91/BL91-1</f>
        <v/>
      </c>
      <c r="AL91" s="1409">
        <f>班线包车!AL56</f>
        <v/>
      </c>
      <c r="AM91" s="31">
        <f>AL91/BN91-1</f>
        <v/>
      </c>
      <c r="AN91" s="1409">
        <f>班线包车!AN56</f>
        <v/>
      </c>
      <c r="AO91" s="31">
        <f>AN91/BP91-1</f>
        <v/>
      </c>
      <c r="AP91" s="1409">
        <f>班线包车!AP56</f>
        <v/>
      </c>
      <c r="AQ91" s="31">
        <f>AP91/BR91-1</f>
        <v/>
      </c>
      <c r="AR91" s="1409">
        <f>V91+T91+X91+Z91+AB91+AD91+AF91+AH91+AJ91+AL91+AN91+AP91</f>
      </c>
      <c r="AS91" s="31">
        <f>AR91/SUM(AV91,AX91,AZ91,BB91,BD91,BF91,BH91,BJ91,BL91,BN91,BP91,BR91)-1</f>
        <v/>
      </c>
      <c r="AT91" s="32" t="n"/>
      <c r="AU91" s="1915">
        <f>AV91+AX91+AZ91+BB91+BD91+BF91+BH91+BJ91+BL91+BN91+BP91</f>
        <v/>
      </c>
      <c r="AV91" s="1409" t="n">
        <v>5.9408</v>
      </c>
      <c r="AW91" s="31" t="n"/>
      <c r="AX91" s="1409" t="n">
        <v>7.824</v>
      </c>
      <c r="AY91" s="31" t="n"/>
      <c r="AZ91" s="1409" t="n">
        <v>2.4822</v>
      </c>
      <c r="BA91" s="31" t="n"/>
      <c r="BB91" s="1409" t="n">
        <v>5.4197</v>
      </c>
      <c r="BC91" s="31" t="n"/>
      <c r="BD91" s="1409" t="n">
        <v>8.1585</v>
      </c>
      <c r="BE91" s="31" t="n"/>
      <c r="BF91" s="1409" t="n">
        <v>6.533</v>
      </c>
      <c r="BG91" s="31" t="n"/>
      <c r="BH91" s="1409" t="n">
        <v>15.2163</v>
      </c>
      <c r="BI91" s="31" t="n"/>
      <c r="BJ91" s="1409" t="n">
        <v>31.0718</v>
      </c>
      <c r="BK91" s="31" t="n"/>
      <c r="BL91" s="1409" t="n">
        <v>6.0916</v>
      </c>
      <c r="BM91" s="31" t="n"/>
      <c r="BN91" s="1409" t="n">
        <v>10.6439</v>
      </c>
      <c r="BO91" s="31" t="n"/>
      <c r="BP91" s="1409" t="n">
        <v>2.8397</v>
      </c>
      <c r="BQ91" s="31" t="n"/>
      <c r="BR91" s="1409" t="n">
        <v>2.8174</v>
      </c>
      <c r="BS91" s="31" t="n"/>
      <c r="BT91" s="1409">
        <f>AV91+AX91+AZ91+BB91+BD91+BF91+BH91+BJ91+BL91+BN91+BP91+BR91</f>
        <v/>
      </c>
      <c r="BU91" s="31" t="n"/>
      <c r="BV91" s="1354" t="n"/>
      <c r="BW91" s="1417" t="n"/>
      <c r="BX91" s="1417" t="n"/>
      <c r="BY91" s="1417" t="n"/>
      <c r="BZ91" s="1417" t="n"/>
      <c r="CA91" s="1417" t="n"/>
      <c r="CB91" s="1417" t="n"/>
      <c r="CC91" s="1417" t="n"/>
      <c r="CD91" s="1417" t="n"/>
      <c r="CE91" s="1417" t="n"/>
      <c r="CF91" s="1417" t="n"/>
      <c r="CG91" s="1417" t="n"/>
      <c r="CH91" s="1417" t="n"/>
      <c r="CI91" s="1289" t="n"/>
    </row>
    <row r="92" ht="27" customFormat="1" customHeight="1" s="23">
      <c r="A92" s="1977" t="n"/>
      <c r="B92" s="1350" t="inlineStr">
        <is>
          <t>城际城乡公交客运量（万人次）</t>
        </is>
      </c>
      <c r="C92" s="1409">
        <f>公交!C73-公交!C75</f>
        <v/>
      </c>
      <c r="D92" s="31">
        <f>C92/T92-1</f>
        <v/>
      </c>
      <c r="E92" s="1409">
        <f>公交!E73-公交!E75</f>
        <v/>
      </c>
      <c r="F92" s="31">
        <f>E92/V92-1</f>
        <v/>
      </c>
      <c r="G92" s="1409">
        <f>公交!G73-公交!G75</f>
        <v/>
      </c>
      <c r="H92" s="31">
        <f>G92/X92-1</f>
        <v/>
      </c>
      <c r="I92" s="1409">
        <f>公交!I73-公交!I75</f>
        <v/>
      </c>
      <c r="J92" s="31">
        <f>I92/Z92-1</f>
        <v/>
      </c>
      <c r="K92" s="1409">
        <f>公交!K73-公交!K75</f>
      </c>
      <c r="L92" s="31">
        <f>K92/AB92-1</f>
      </c>
      <c r="M92" s="1409">
        <f>公交!M73-公交!M75</f>
      </c>
      <c r="N92" s="31">
        <f>M92/AD92-1</f>
      </c>
      <c r="O92" s="1409">
        <f>公交!O73-公交!O75</f>
      </c>
      <c r="P92" s="31">
        <f>O92/AF92-1</f>
      </c>
      <c r="Q92" s="2016">
        <f>E92+C92+G92+I92+K92+M92+O92</f>
      </c>
      <c r="R92" s="102">
        <f>Q92/SUM(T92,V92,X92,Z92,AB92,AD92,AF92)-1</f>
      </c>
      <c r="S92" s="31" t="n"/>
      <c r="T92" s="1409">
        <f>公交!T73-公交!T75</f>
        <v/>
      </c>
      <c r="U92" s="31">
        <f>T92/AV92-1</f>
        <v/>
      </c>
      <c r="V92" s="1409">
        <f>公交!V73-公交!V75</f>
        <v/>
      </c>
      <c r="W92" s="31">
        <f>V92/AX92-1</f>
        <v/>
      </c>
      <c r="X92" s="1409">
        <f>公交!X73-公交!X75</f>
        <v/>
      </c>
      <c r="Y92" s="31">
        <f>X92/AZ92-1</f>
        <v/>
      </c>
      <c r="Z92" s="1409">
        <f>公交!Z73-公交!Z75</f>
        <v/>
      </c>
      <c r="AA92" s="31">
        <f>Z92/BB92-1</f>
        <v/>
      </c>
      <c r="AB92" s="1409">
        <f>公交!AB73-公交!AB75</f>
        <v/>
      </c>
      <c r="AC92" s="31">
        <f>AB92/BD92-1</f>
        <v/>
      </c>
      <c r="AD92" s="1409">
        <f>公交!AD73-公交!AD75</f>
        <v/>
      </c>
      <c r="AE92" s="31">
        <f>AD92/BF92-1</f>
        <v/>
      </c>
      <c r="AF92" s="1409">
        <f>公交!AF73-公交!AF75</f>
        <v/>
      </c>
      <c r="AG92" s="31">
        <f>AF92/BH92-1</f>
        <v/>
      </c>
      <c r="AH92" s="1409">
        <f>公交!AH73-公交!AH75</f>
        <v/>
      </c>
      <c r="AI92" s="31">
        <f>AH92/BJ92-1</f>
        <v/>
      </c>
      <c r="AJ92" s="1409">
        <f>公交!AJ73-公交!AJ75</f>
        <v/>
      </c>
      <c r="AK92" s="31">
        <f>AJ92/BL92-1</f>
        <v/>
      </c>
      <c r="AL92" s="1409">
        <f>公交!AL73-公交!AL75</f>
        <v/>
      </c>
      <c r="AM92" s="31">
        <f>AL92/BN92-1</f>
        <v/>
      </c>
      <c r="AN92" s="1409">
        <f>公交!AN73-公交!AN75</f>
        <v/>
      </c>
      <c r="AO92" s="31">
        <f>AN92/BP92-1</f>
        <v/>
      </c>
      <c r="AP92" s="1409">
        <f>公交!AP73-公交!AP75</f>
        <v/>
      </c>
      <c r="AQ92" s="31">
        <f>AP92/BR92-1</f>
        <v/>
      </c>
      <c r="AR92" s="1409">
        <f>V92+T92+X92+Z92+AB92+AD92+AF92+AH92+AJ92+AL92+AN92+AP92</f>
      </c>
      <c r="AS92" s="31">
        <f>AR92/SUM(AV92,AX92,AZ92,BB92,BD92,BF92,BH92,BJ92,BL92,BN92,BP92,BR92)-1</f>
        <v/>
      </c>
      <c r="AT92" s="32" t="n"/>
      <c r="AU92" s="1915">
        <f>AV92+AX92+AZ92+BB92+BD92+BF92+BH92+BJ92+BL92+BN92+BP92</f>
        <v/>
      </c>
      <c r="AV92" s="1409" t="n">
        <v>0.199999999999999</v>
      </c>
      <c r="AW92" s="31" t="n"/>
      <c r="AX92" s="1409" t="n">
        <v>0.2</v>
      </c>
      <c r="AY92" s="31" t="n"/>
      <c r="AZ92" s="1409" t="n">
        <v>0.2</v>
      </c>
      <c r="BA92" s="31" t="n"/>
      <c r="BB92" s="1409" t="n">
        <v>0.48</v>
      </c>
      <c r="BC92" s="31" t="n"/>
      <c r="BD92" s="1409" t="n">
        <v>0.6</v>
      </c>
      <c r="BE92" s="31" t="n"/>
      <c r="BF92" s="1409" t="n">
        <v>0.449999999999999</v>
      </c>
      <c r="BG92" s="31" t="n"/>
      <c r="BH92" s="1409" t="n">
        <v>0.630000000000001</v>
      </c>
      <c r="BI92" s="31" t="n"/>
      <c r="BJ92" s="1409" t="n">
        <v>0.360000000000001</v>
      </c>
      <c r="BK92" s="31" t="n"/>
      <c r="BL92" s="1409" t="n">
        <v>0.300000000000001</v>
      </c>
      <c r="BM92" s="31" t="n"/>
      <c r="BN92" s="1409" t="n">
        <v>0.299999999999999</v>
      </c>
      <c r="BO92" s="31" t="n"/>
      <c r="BP92" s="1409" t="n">
        <v>0.26</v>
      </c>
      <c r="BQ92" s="31" t="n"/>
      <c r="BR92" s="1409" t="n">
        <v>0.299999999999999</v>
      </c>
      <c r="BS92" s="31" t="n"/>
      <c r="BT92" s="1409">
        <f>AV92+AX92+AZ92+BB92+BD92+BF92+BH92+BJ92+BL92+BN92+BP92+BR92</f>
        <v/>
      </c>
      <c r="BU92" s="31" t="n"/>
      <c r="BV92" s="1354" t="n"/>
      <c r="BW92" s="1355" t="n"/>
      <c r="BX92" s="1355" t="n"/>
      <c r="BY92" s="1355" t="n"/>
      <c r="BZ92" s="1355" t="n"/>
      <c r="CA92" s="1355" t="n"/>
      <c r="CB92" s="1355" t="n"/>
      <c r="CC92" s="1355" t="n"/>
      <c r="CD92" s="1355" t="n"/>
      <c r="CE92" s="1355" t="n"/>
      <c r="CF92" s="1355" t="n"/>
      <c r="CG92" s="1355" t="n"/>
      <c r="CH92" s="1355" t="n"/>
      <c r="CI92" s="1289" t="n"/>
    </row>
    <row r="93" ht="27" customFormat="1" customHeight="1" s="23">
      <c r="A93" s="1977" t="n"/>
      <c r="B93" s="1350" t="inlineStr">
        <is>
          <t>城际城乡巡游出租客运量（万人次）</t>
        </is>
      </c>
      <c r="C93" s="1409">
        <f>出租!C73-出租!C75</f>
        <v/>
      </c>
      <c r="D93" s="31">
        <f>C93/T93-1</f>
        <v/>
      </c>
      <c r="E93" s="1409">
        <f>出租!E73-出租!E75</f>
        <v/>
      </c>
      <c r="F93" s="31">
        <f>E93/V93-1</f>
        <v/>
      </c>
      <c r="G93" s="1409">
        <f>出租!G73-出租!G75</f>
        <v/>
      </c>
      <c r="H93" s="31">
        <f>G93/X93-1</f>
        <v/>
      </c>
      <c r="I93" s="1409">
        <f>出租!I73-出租!I75</f>
        <v/>
      </c>
      <c r="J93" s="31">
        <f>I93/Z93-1</f>
        <v/>
      </c>
      <c r="K93" s="1409">
        <f>出租!K73-出租!K75</f>
      </c>
      <c r="L93" s="31">
        <f>K93/AB93-1</f>
      </c>
      <c r="M93" s="1409">
        <f>出租!M73-出租!M75</f>
      </c>
      <c r="N93" s="31">
        <f>M93/AD93-1</f>
      </c>
      <c r="O93" s="1409">
        <f>出租!O73-出租!O75</f>
      </c>
      <c r="P93" s="31">
        <f>O93/AF93-1</f>
      </c>
      <c r="Q93" s="2016">
        <f>E93+C93+G93+I93+K93+M93+O93</f>
      </c>
      <c r="R93" s="102">
        <f>Q93/SUM(T93,V93,X93,Z93,AB93,AD93,AF93)-1</f>
      </c>
      <c r="S93" s="31" t="n"/>
      <c r="T93" s="1409">
        <f>出租!T73-出租!T75</f>
        <v/>
      </c>
      <c r="U93" s="31">
        <f>T93/AV93-1</f>
        <v/>
      </c>
      <c r="V93" s="1409">
        <f>出租!V73-出租!V75</f>
        <v/>
      </c>
      <c r="W93" s="31">
        <f>V93/AX93-1</f>
        <v/>
      </c>
      <c r="X93" s="1409">
        <f>出租!X73-出租!X75</f>
        <v/>
      </c>
      <c r="Y93" s="31">
        <f>X93/AZ93-1</f>
        <v/>
      </c>
      <c r="Z93" s="1409">
        <f>出租!Z73-出租!Z75</f>
        <v/>
      </c>
      <c r="AA93" s="31">
        <f>Z93/BB93-1</f>
        <v/>
      </c>
      <c r="AB93" s="1409">
        <f>出租!AB73-出租!AB75</f>
        <v/>
      </c>
      <c r="AC93" s="31">
        <f>AB93/BD93-1</f>
        <v/>
      </c>
      <c r="AD93" s="1409">
        <f>出租!AD73-出租!AD75</f>
        <v/>
      </c>
      <c r="AE93" s="31">
        <f>AD93/BF93-1</f>
        <v/>
      </c>
      <c r="AF93" s="1409">
        <f>出租!AF73-出租!AF75</f>
        <v/>
      </c>
      <c r="AG93" s="31">
        <f>AF93/BH93-1</f>
        <v/>
      </c>
      <c r="AH93" s="1409">
        <f>出租!AH73-出租!AH75</f>
        <v/>
      </c>
      <c r="AI93" s="31">
        <f>AH93/BJ93-1</f>
        <v/>
      </c>
      <c r="AJ93" s="1409">
        <f>出租!AJ73-出租!AJ75</f>
        <v/>
      </c>
      <c r="AK93" s="31">
        <f>AJ93/BL93-1</f>
        <v/>
      </c>
      <c r="AL93" s="1409">
        <f>出租!AL73-出租!AL75</f>
        <v/>
      </c>
      <c r="AM93" s="31">
        <f>AL93/BN93-1</f>
        <v/>
      </c>
      <c r="AN93" s="1409">
        <f>出租!AN73-出租!AN75</f>
        <v/>
      </c>
      <c r="AO93" s="31">
        <f>AN93/BP93-1</f>
        <v/>
      </c>
      <c r="AP93" s="1409">
        <f>出租!AP73-出租!AP75</f>
        <v/>
      </c>
      <c r="AQ93" s="31">
        <f>AP93/BR93-1</f>
        <v/>
      </c>
      <c r="AR93" s="1409">
        <f>V93+T93+X93+Z93+AB93+AD93+AF93+AH93+AJ93+AL93+AN93+AP93</f>
      </c>
      <c r="AS93" s="31">
        <f>AR93/SUM(AV93,AX93,AZ93,BB93,BD93,BF93,BH93,BJ93,BL93,BN93,BP93,BR93)-1</f>
        <v/>
      </c>
      <c r="AT93" s="32" t="n"/>
      <c r="AU93" s="1915">
        <f>AV93+AX93+AZ93+BB93+BD93+BF93+BH93+BJ93+BL93+BN93+BP93</f>
        <v/>
      </c>
      <c r="AV93" s="1409" t="n">
        <v>2.26</v>
      </c>
      <c r="AW93" s="31" t="n"/>
      <c r="AX93" s="1409" t="n">
        <v>2.26</v>
      </c>
      <c r="AY93" s="31" t="n"/>
      <c r="AZ93" s="1409" t="n">
        <v>2.27</v>
      </c>
      <c r="BA93" s="31" t="n"/>
      <c r="BB93" s="1409" t="n">
        <v>2.25</v>
      </c>
      <c r="BC93" s="31" t="n"/>
      <c r="BD93" s="1409" t="n">
        <v>2.25</v>
      </c>
      <c r="BE93" s="31" t="n"/>
      <c r="BF93" s="1409" t="n">
        <v>2.24</v>
      </c>
      <c r="BG93" s="31" t="n"/>
      <c r="BH93" s="1409" t="n">
        <v>2.75</v>
      </c>
      <c r="BI93" s="31" t="n"/>
      <c r="BJ93" s="1409" t="n">
        <v>2.66</v>
      </c>
      <c r="BK93" s="31" t="n"/>
      <c r="BL93" s="1409" t="n">
        <v>2.32</v>
      </c>
      <c r="BM93" s="31" t="n"/>
      <c r="BN93" s="1409" t="n">
        <v>2.26</v>
      </c>
      <c r="BO93" s="31" t="n"/>
      <c r="BP93" s="1409" t="n">
        <v>2.28</v>
      </c>
      <c r="BQ93" s="31" t="n"/>
      <c r="BR93" s="1409" t="n">
        <v>2.2</v>
      </c>
      <c r="BS93" s="31" t="n"/>
      <c r="BT93" s="1409">
        <f>AV93+AX93+AZ93+BB93+BD93+BF93+BH93+BJ93+BL93+BN93+BP93+BR93</f>
        <v/>
      </c>
      <c r="BU93" s="31" t="n"/>
      <c r="BV93" s="1354" t="n"/>
      <c r="BW93" s="1291" t="n"/>
      <c r="BX93" s="1291" t="n"/>
      <c r="BY93" s="1291" t="n"/>
      <c r="BZ93" s="1291" t="n"/>
      <c r="CA93" s="1291" t="n"/>
      <c r="CB93" s="1291" t="n"/>
      <c r="CC93" s="1417" t="n"/>
      <c r="CD93" s="1291" t="n"/>
      <c r="CE93" s="1417" t="n"/>
      <c r="CF93" s="1417" t="n"/>
      <c r="CG93" s="1417" t="n"/>
      <c r="CH93" s="1417" t="n"/>
      <c r="CI93" s="1289" t="n"/>
    </row>
    <row r="94" ht="27" customFormat="1" customHeight="1" s="23">
      <c r="A94" s="1954" t="n"/>
      <c r="B94" s="1350" t="inlineStr">
        <is>
          <t>城际城乡网约车客运量(万人次)</t>
        </is>
      </c>
      <c r="C94" s="1409">
        <f>网约车!C73-网约车!C75</f>
        <v/>
      </c>
      <c r="D94" s="31">
        <f>C94/T94-1</f>
        <v/>
      </c>
      <c r="E94" s="1409">
        <f>网约车!E73-网约车!E75</f>
        <v/>
      </c>
      <c r="F94" s="31">
        <f>E94/V94-1</f>
        <v/>
      </c>
      <c r="G94" s="1409">
        <f>网约车!G73-网约车!G75</f>
        <v/>
      </c>
      <c r="H94" s="31">
        <f>G94/X94-1</f>
        <v/>
      </c>
      <c r="I94" s="1409">
        <f>网约车!I73-网约车!I75</f>
        <v/>
      </c>
      <c r="J94" s="31">
        <f>I94/Z94-1</f>
        <v/>
      </c>
      <c r="K94" s="2717">
        <f>网约车!K73-网约车!K75</f>
      </c>
      <c r="L94" s="31">
        <f>K94/AB94-1</f>
      </c>
      <c r="M94" s="2718">
        <f>网约车!M73-网约车!M75</f>
      </c>
      <c r="N94" s="31">
        <f>M94/AD94-1</f>
      </c>
      <c r="O94" s="2719">
        <f>网约车!O73-网约车!O75</f>
      </c>
      <c r="P94" s="31">
        <f>O94/AF94-1</f>
      </c>
      <c r="Q94" s="2016">
        <f>E94+C94+G94+I94+K94+M94+O94</f>
      </c>
      <c r="R94" s="102">
        <f>Q94/SUM(T94,V94,X94,Z94,AB94,AD94,AF94)-1</f>
      </c>
      <c r="S94" s="31" t="n"/>
      <c r="T94" s="1409">
        <f>网约车!T73-网约车!T75</f>
        <v/>
      </c>
      <c r="U94" s="31">
        <f>T94/AV94-1</f>
        <v/>
      </c>
      <c r="V94" s="1409">
        <f>网约车!V73-网约车!V75</f>
        <v/>
      </c>
      <c r="W94" s="31">
        <f>V94/AX94-1</f>
        <v/>
      </c>
      <c r="X94" s="1409">
        <f>网约车!X73-网约车!X75</f>
        <v/>
      </c>
      <c r="Y94" s="31">
        <f>X94/AZ94-1</f>
        <v/>
      </c>
      <c r="Z94" s="1409">
        <f>网约车!Z73-网约车!Z75</f>
        <v/>
      </c>
      <c r="AA94" s="31">
        <f>Z94/BB94-1</f>
        <v/>
      </c>
      <c r="AB94" s="1409">
        <f>网约车!AB73-网约车!AB75</f>
        <v/>
      </c>
      <c r="AC94" s="31">
        <f>AB94/BD94-1</f>
        <v/>
      </c>
      <c r="AD94" s="1409">
        <f>网约车!AD73-网约车!AD75</f>
        <v/>
      </c>
      <c r="AE94" s="31">
        <f>AD94/BF94-1</f>
        <v/>
      </c>
      <c r="AF94" s="1409">
        <f>网约车!AF73-网约车!AF75</f>
        <v/>
      </c>
      <c r="AG94" s="31">
        <f>AF94/BH94-1</f>
        <v/>
      </c>
      <c r="AH94" s="1409">
        <f>网约车!AH73-网约车!AH75</f>
        <v/>
      </c>
      <c r="AI94" s="31">
        <f>AH94/BJ94-1</f>
        <v/>
      </c>
      <c r="AJ94" s="1409">
        <f>网约车!AJ73-网约车!AJ75</f>
        <v/>
      </c>
      <c r="AK94" s="31">
        <f>AJ94/BL94-1</f>
        <v/>
      </c>
      <c r="AL94" s="1409">
        <f>网约车!AL73-网约车!AL75</f>
        <v/>
      </c>
      <c r="AM94" s="31">
        <f>AL94/BN94-1</f>
        <v/>
      </c>
      <c r="AN94" s="1409">
        <f>网约车!AN73-网约车!AN75</f>
        <v/>
      </c>
      <c r="AO94" s="31">
        <f>AN94/BP94-1</f>
        <v/>
      </c>
      <c r="AP94" s="1409">
        <f>网约车!AP73-网约车!AP75</f>
        <v/>
      </c>
      <c r="AQ94" s="31">
        <f>AP94/BR94-1</f>
        <v/>
      </c>
      <c r="AR94" s="1409">
        <f>V94+T94+X94+Z94+AB94+AD94+AF94+AH94+AJ94+AL94+AN94+AP94</f>
      </c>
      <c r="AS94" s="31">
        <f>AR94/SUM(AV94,AX94,AZ94,BB94,BD94,BF94,BH94,BJ94,BL94,BN94,BP94,BR94)-1</f>
        <v/>
      </c>
      <c r="AT94" s="32" t="n"/>
      <c r="AU94" s="1915">
        <f>AV94+AX94+AZ94+BB94+BD94+BF94+BH94+BJ94+BL94+BN94+BP94</f>
        <v/>
      </c>
      <c r="AV94" s="1409" t="n">
        <v>0.00536646546590853</v>
      </c>
      <c r="AW94" s="31" t="n"/>
      <c r="AX94" s="1409" t="n">
        <v>0.00430079864682693</v>
      </c>
      <c r="AY94" s="31" t="n"/>
      <c r="AZ94" s="1409" t="n">
        <v>0.00393529356920512</v>
      </c>
      <c r="BA94" s="31" t="n"/>
      <c r="BB94" s="1409" t="n">
        <v>0.00382141728215897</v>
      </c>
      <c r="BC94" s="31" t="n"/>
      <c r="BD94" s="1409" t="n">
        <v>0.00413733031326604</v>
      </c>
      <c r="BE94" s="31" t="n"/>
      <c r="BF94" s="1409" t="n">
        <v>0.007541058907654</v>
      </c>
      <c r="BG94" s="31" t="n"/>
      <c r="BH94" s="1409" t="n">
        <v>0.0107701125782473</v>
      </c>
      <c r="BI94" s="31" t="n"/>
      <c r="BJ94" s="1409" t="n">
        <v>0.03652292427243</v>
      </c>
      <c r="BK94" s="31" t="n"/>
      <c r="BL94" s="1409" t="n">
        <v>0.00937211956080986</v>
      </c>
      <c r="BM94" s="31" t="n"/>
      <c r="BN94" s="1409" t="n">
        <v>0.013448947879531</v>
      </c>
      <c r="BO94" s="31" t="n"/>
      <c r="BP94" s="1409" t="n">
        <v>0.0142874888895897</v>
      </c>
      <c r="BQ94" s="31" t="n"/>
      <c r="BR94" s="1409" t="n">
        <v>0.018464933353341</v>
      </c>
      <c r="BS94" s="31" t="n"/>
      <c r="BT94" s="1409">
        <f>AV94+AX94+AZ94+BB94+BD94+BF94+BH94+BJ94+BL94+BN94+BP94+BR94</f>
        <v/>
      </c>
      <c r="BU94" s="31" t="n"/>
      <c r="BV94" s="1354" t="n"/>
      <c r="BW94" s="1359" t="n"/>
      <c r="BX94" s="1359" t="n"/>
      <c r="BY94" s="1359" t="n"/>
      <c r="BZ94" s="1359" t="n"/>
      <c r="CA94" s="1359" t="n"/>
      <c r="CB94" s="1359" t="n"/>
      <c r="CC94" s="1359" t="n"/>
      <c r="CD94" s="1359" t="n"/>
      <c r="CE94" s="1359" t="n"/>
      <c r="CF94" s="1359" t="n"/>
      <c r="CG94" s="1359" t="n"/>
      <c r="CH94" s="1359" t="n"/>
      <c r="CI94" s="1289" t="n"/>
    </row>
    <row r="95" ht="28.5" customHeight="1" s="21">
      <c r="A95" s="886" t="inlineStr">
        <is>
          <t>中口径旅客周转量</t>
        </is>
      </c>
      <c r="D95" s="31" t="n"/>
      <c r="F95" s="31" t="n"/>
      <c r="H95" s="31" t="n"/>
      <c r="J95" s="31" t="n"/>
      <c r="L95" s="31" t="n"/>
      <c r="N95" s="31" t="n"/>
      <c r="P95" s="31" t="n"/>
      <c r="R95" s="102" t="n"/>
      <c r="S95" s="103" t="n"/>
      <c r="U95" s="31" t="n"/>
      <c r="W95" s="31" t="n"/>
      <c r="Y95" s="31" t="n"/>
      <c r="AA95" s="31" t="n"/>
      <c r="AC95" s="31" t="n"/>
      <c r="AE95" s="31" t="n"/>
      <c r="AG95" s="31" t="n"/>
      <c r="AI95" s="31" t="n"/>
      <c r="AK95" s="31" t="n"/>
      <c r="AM95" s="31" t="n"/>
      <c r="AO95" s="31" t="n"/>
      <c r="AQ95" s="31" t="n"/>
      <c r="AR95" s="1289" t="n"/>
      <c r="AS95" s="31" t="n"/>
      <c r="AT95" s="1360" t="n"/>
      <c r="AU95" s="1360" t="n"/>
    </row>
    <row r="96" ht="51" customHeight="1" s="21">
      <c r="A96" s="888" t="inlineStr">
        <is>
          <t>注：中口径旅客周转量由公路班线、城际城乡公交、城际城乡出租、城际城乡网约车旅客周转量四部分构成</t>
        </is>
      </c>
      <c r="D96" s="31" t="n"/>
      <c r="F96" s="31" t="n"/>
      <c r="H96" s="31" t="n"/>
      <c r="J96" s="31" t="n"/>
      <c r="L96" s="31" t="n"/>
      <c r="N96" s="31" t="n"/>
      <c r="P96" s="31" t="n"/>
      <c r="R96" s="102" t="n"/>
      <c r="S96" s="103" t="n"/>
      <c r="U96" s="31" t="n"/>
      <c r="W96" s="31" t="n"/>
      <c r="Y96" s="31" t="n"/>
      <c r="AA96" s="31" t="n"/>
      <c r="AC96" s="31" t="n"/>
      <c r="AE96" s="31" t="n"/>
      <c r="AG96" s="31" t="n"/>
      <c r="AI96" s="31" t="n"/>
      <c r="AK96" s="31" t="n"/>
      <c r="AM96" s="31" t="n"/>
      <c r="AO96" s="31" t="n"/>
      <c r="AQ96" s="31" t="n"/>
      <c r="AR96" s="1289" t="n"/>
      <c r="AS96" s="31" t="n"/>
      <c r="AT96" s="1360" t="n"/>
      <c r="AU96" s="1360" t="n"/>
      <c r="BP96" s="1943" t="n">
        <v>153182.708092</v>
      </c>
    </row>
    <row r="97">
      <c r="A97" s="1343" t="inlineStr">
        <is>
          <t>地区 名称</t>
        </is>
      </c>
      <c r="B97" s="1344" t="inlineStr">
        <is>
          <t>指标</t>
        </is>
      </c>
      <c r="C97" s="897" t="inlineStr">
        <is>
          <t>2026年1月</t>
        </is>
      </c>
      <c r="D97" s="1345" t="inlineStr">
        <is>
          <t>1月同比</t>
        </is>
      </c>
      <c r="E97" s="897" t="inlineStr">
        <is>
          <t>2026年2月</t>
        </is>
      </c>
      <c r="F97" s="1345" t="inlineStr">
        <is>
          <t>2月同比</t>
        </is>
      </c>
      <c r="G97" s="897" t="inlineStr">
        <is>
          <t>2026年3月</t>
        </is>
      </c>
      <c r="H97" s="1345" t="inlineStr">
        <is>
          <t>3月同比</t>
        </is>
      </c>
      <c r="I97" s="897" t="inlineStr">
        <is>
          <t>2026年4月</t>
        </is>
      </c>
      <c r="J97" s="1345" t="inlineStr">
        <is>
          <t>4月同比</t>
        </is>
      </c>
      <c r="K97" s="897" t="s">
        <v>3</v>
      </c>
      <c r="L97" s="1345" t="s">
        <v>6</v>
      </c>
      <c r="M97" s="897" t="s">
        <v>4</v>
      </c>
      <c r="N97" s="1345" t="s">
        <v>7</v>
      </c>
      <c r="O97" s="897" t="s">
        <v>5</v>
      </c>
      <c r="P97" s="1345" t="s">
        <v>8</v>
      </c>
      <c r="Q97" s="902" t="inlineStr">
        <is>
          <t>累计</t>
        </is>
      </c>
      <c r="R97" s="1346" t="inlineStr">
        <is>
          <t>同比</t>
        </is>
      </c>
      <c r="S97" s="1345" t="n"/>
      <c r="T97" s="897" t="inlineStr">
        <is>
          <t>2025年1月</t>
        </is>
      </c>
      <c r="U97" s="1345" t="inlineStr">
        <is>
          <t>1月与去年同比</t>
        </is>
      </c>
      <c r="V97" s="897" t="inlineStr">
        <is>
          <t>2025年2月</t>
        </is>
      </c>
      <c r="W97" s="1345" t="inlineStr">
        <is>
          <t>2月与去年同比</t>
        </is>
      </c>
      <c r="X97" s="897" t="inlineStr">
        <is>
          <t>2025年3月</t>
        </is>
      </c>
      <c r="Y97" s="1345" t="inlineStr">
        <is>
          <t>3月与去年同比</t>
        </is>
      </c>
      <c r="Z97" s="897" t="inlineStr">
        <is>
          <t>2025年4月</t>
        </is>
      </c>
      <c r="AA97" s="1345" t="inlineStr">
        <is>
          <t>4月与去年同比</t>
        </is>
      </c>
      <c r="AB97" s="897" t="inlineStr">
        <is>
          <t>2025年5月</t>
        </is>
      </c>
      <c r="AC97" s="1345" t="inlineStr">
        <is>
          <t>5月与去年同比</t>
        </is>
      </c>
      <c r="AD97" s="897" t="inlineStr">
        <is>
          <t>2025年6月</t>
        </is>
      </c>
      <c r="AE97" s="1345" t="inlineStr">
        <is>
          <t>6月与去年同比</t>
        </is>
      </c>
      <c r="AF97" s="897" t="inlineStr">
        <is>
          <t>2025年7月</t>
        </is>
      </c>
      <c r="AG97" s="1345" t="inlineStr">
        <is>
          <t>7月与去年同比</t>
        </is>
      </c>
      <c r="AH97" s="897" t="inlineStr">
        <is>
          <t>2025年8月</t>
        </is>
      </c>
      <c r="AI97" s="1345" t="inlineStr">
        <is>
          <t>8月与去年同比</t>
        </is>
      </c>
      <c r="AJ97" s="897" t="inlineStr">
        <is>
          <t>2025年9月</t>
        </is>
      </c>
      <c r="AK97" s="1345" t="inlineStr">
        <is>
          <t>9月与去年同比</t>
        </is>
      </c>
      <c r="AL97" s="897" t="inlineStr">
        <is>
          <t>2025年10月</t>
        </is>
      </c>
      <c r="AM97" s="1345" t="inlineStr">
        <is>
          <t>10月与去年同比</t>
        </is>
      </c>
      <c r="AN97" s="897" t="inlineStr">
        <is>
          <t>2025年11月</t>
        </is>
      </c>
      <c r="AO97" s="1345" t="inlineStr">
        <is>
          <t>11月与去年同比</t>
        </is>
      </c>
      <c r="AP97" s="897" t="inlineStr">
        <is>
          <t>2025年12月</t>
        </is>
      </c>
      <c r="AQ97" s="1345" t="inlineStr">
        <is>
          <t>12月与去年同比</t>
        </is>
      </c>
      <c r="AR97" s="1345" t="inlineStr">
        <is>
          <t>2025年累计</t>
        </is>
      </c>
      <c r="AS97" s="1345" t="inlineStr">
        <is>
          <t>累计同比</t>
        </is>
      </c>
      <c r="AT97" s="104" t="n"/>
      <c r="AU97" s="2020">
        <f>AU99-AU103-公交!#REF!-出租!#REF!-班线包车!AT5</f>
        <v/>
      </c>
      <c r="AV97" s="897" t="inlineStr">
        <is>
          <t>2024年1月</t>
        </is>
      </c>
      <c r="AW97" s="1345" t="inlineStr">
        <is>
          <t>1月与去年同比</t>
        </is>
      </c>
      <c r="AX97" s="897" t="inlineStr">
        <is>
          <t>2024年2月</t>
        </is>
      </c>
      <c r="AY97" s="1345" t="inlineStr">
        <is>
          <t>2月与去年同比</t>
        </is>
      </c>
      <c r="AZ97" s="897" t="inlineStr">
        <is>
          <t>2024年3月</t>
        </is>
      </c>
      <c r="BA97" s="1345" t="inlineStr">
        <is>
          <t>3月与去年同比</t>
        </is>
      </c>
      <c r="BB97" s="897" t="inlineStr">
        <is>
          <t>2024年4月</t>
        </is>
      </c>
      <c r="BC97" s="1345" t="inlineStr">
        <is>
          <t>4月与去年同比</t>
        </is>
      </c>
      <c r="BD97" s="897" t="inlineStr">
        <is>
          <t>2024年5月</t>
        </is>
      </c>
      <c r="BE97" s="1345" t="inlineStr">
        <is>
          <t>5月与去年同比</t>
        </is>
      </c>
      <c r="BF97" s="897" t="inlineStr">
        <is>
          <t>2024年6月</t>
        </is>
      </c>
      <c r="BG97" s="1345" t="inlineStr">
        <is>
          <t>6月与去年同比</t>
        </is>
      </c>
      <c r="BH97" s="897" t="inlineStr">
        <is>
          <t>2024年7月</t>
        </is>
      </c>
      <c r="BI97" s="1345" t="inlineStr">
        <is>
          <t>7月与去年同比</t>
        </is>
      </c>
      <c r="BJ97" s="897" t="inlineStr">
        <is>
          <t>2024年8月</t>
        </is>
      </c>
      <c r="BK97" s="1345" t="inlineStr">
        <is>
          <t>8月与去年同比</t>
        </is>
      </c>
      <c r="BL97" s="897" t="inlineStr">
        <is>
          <t>2024年9月</t>
        </is>
      </c>
      <c r="BM97" s="1345" t="inlineStr">
        <is>
          <t>9月与去年同比</t>
        </is>
      </c>
      <c r="BN97" s="897" t="inlineStr">
        <is>
          <t>2024年10月</t>
        </is>
      </c>
      <c r="BO97" s="1345" t="inlineStr">
        <is>
          <t>10月与去年同比</t>
        </is>
      </c>
      <c r="BP97" s="897" t="inlineStr">
        <is>
          <t>2024年11月</t>
        </is>
      </c>
      <c r="BQ97" s="1345" t="inlineStr">
        <is>
          <t>11月与去年同比</t>
        </is>
      </c>
      <c r="BR97" s="897" t="inlineStr">
        <is>
          <t>2024年12月</t>
        </is>
      </c>
      <c r="BS97" s="1345" t="inlineStr">
        <is>
          <t>12月与去年同比</t>
        </is>
      </c>
      <c r="BT97" s="1345" t="inlineStr">
        <is>
          <t>累计</t>
        </is>
      </c>
      <c r="BU97" s="1345" t="inlineStr">
        <is>
          <t>累计同比</t>
        </is>
      </c>
      <c r="BV97" s="1347" t="n"/>
      <c r="BW97" s="897" t="inlineStr">
        <is>
          <t>2023年1月</t>
        </is>
      </c>
      <c r="BX97" s="897" t="inlineStr">
        <is>
          <t>2023年2月</t>
        </is>
      </c>
      <c r="BY97" s="897" t="inlineStr">
        <is>
          <t>2023年3月</t>
        </is>
      </c>
      <c r="BZ97" s="897" t="inlineStr">
        <is>
          <t>2023年4月</t>
        </is>
      </c>
      <c r="CA97" s="897" t="inlineStr">
        <is>
          <t>2023年5月</t>
        </is>
      </c>
      <c r="CB97" s="897" t="inlineStr">
        <is>
          <t>2023年6月</t>
        </is>
      </c>
      <c r="CC97" s="897" t="inlineStr">
        <is>
          <t>2023年7月</t>
        </is>
      </c>
      <c r="CD97" s="897" t="inlineStr">
        <is>
          <t>2023年8月</t>
        </is>
      </c>
      <c r="CE97" s="897" t="inlineStr">
        <is>
          <t>2023年9月</t>
        </is>
      </c>
      <c r="CF97" s="897" t="inlineStr">
        <is>
          <t>2023年10月</t>
        </is>
      </c>
      <c r="CG97" s="897" t="inlineStr">
        <is>
          <t>2023年11月</t>
        </is>
      </c>
      <c r="CH97" s="897" t="inlineStr">
        <is>
          <t>2023年12月</t>
        </is>
      </c>
      <c r="CI97" s="1345" t="inlineStr">
        <is>
          <t>累计</t>
        </is>
      </c>
    </row>
    <row r="98">
      <c r="A98" s="2079" t="n"/>
      <c r="B98" s="1978" t="n"/>
      <c r="C98" s="1954" t="n"/>
      <c r="D98" s="2080" t="n"/>
      <c r="E98" s="1954" t="n"/>
      <c r="F98" s="2080" t="n"/>
      <c r="G98" s="1954" t="n"/>
      <c r="H98" s="2080" t="n"/>
      <c r="I98" s="1954" t="n"/>
      <c r="J98" s="2080" t="n"/>
      <c r="K98" s="1954" t="n"/>
      <c r="L98" s="2003" t="n"/>
      <c r="M98" s="1954" t="n"/>
      <c r="N98" s="2003" t="n"/>
      <c r="O98" s="1954" t="n"/>
      <c r="P98" s="2003" t="n"/>
      <c r="Q98" s="1954" t="n"/>
      <c r="R98" s="2080" t="n"/>
      <c r="S98" s="1348" t="n"/>
      <c r="T98" s="1954" t="n"/>
      <c r="U98" s="2080" t="n"/>
      <c r="V98" s="1954" t="n"/>
      <c r="W98" s="2080" t="n"/>
      <c r="X98" s="1954" t="n"/>
      <c r="Y98" s="2080" t="n"/>
      <c r="Z98" s="1954" t="n"/>
      <c r="AA98" s="2080" t="n"/>
      <c r="AB98" s="1954" t="n"/>
      <c r="AC98" s="2080" t="n"/>
      <c r="AD98" s="1954" t="n"/>
      <c r="AE98" s="2080" t="n"/>
      <c r="AF98" s="1954" t="n"/>
      <c r="AG98" s="2080" t="n"/>
      <c r="AH98" s="1954" t="n"/>
      <c r="AI98" s="2080" t="n"/>
      <c r="AJ98" s="1954" t="n"/>
      <c r="AK98" s="2080" t="n"/>
      <c r="AL98" s="1954" t="n"/>
      <c r="AM98" s="2080" t="n"/>
      <c r="AN98" s="1954" t="n"/>
      <c r="AO98" s="2080" t="n"/>
      <c r="AP98" s="1954" t="n"/>
      <c r="AQ98" s="2080" t="n"/>
      <c r="AR98" s="2003" t="n"/>
      <c r="AS98" s="2080" t="n"/>
      <c r="AT98" s="105" t="n"/>
      <c r="AU98" s="2003" t="n"/>
      <c r="AV98" s="1954" t="n"/>
      <c r="AW98" s="2080" t="n"/>
      <c r="AX98" s="1954" t="n"/>
      <c r="AY98" s="2080" t="n"/>
      <c r="AZ98" s="1954" t="n"/>
      <c r="BA98" s="2080" t="n"/>
      <c r="BB98" s="1954" t="n"/>
      <c r="BC98" s="2080" t="n"/>
      <c r="BD98" s="1954" t="n"/>
      <c r="BE98" s="2080" t="n"/>
      <c r="BF98" s="1954" t="n"/>
      <c r="BG98" s="2080" t="n"/>
      <c r="BH98" s="1954" t="n"/>
      <c r="BI98" s="2080" t="n"/>
      <c r="BJ98" s="1954" t="n"/>
      <c r="BK98" s="2080" t="n"/>
      <c r="BL98" s="1954" t="n"/>
      <c r="BM98" s="2080" t="n"/>
      <c r="BN98" s="1954" t="n"/>
      <c r="BO98" s="2080" t="n"/>
      <c r="BP98" s="1954" t="n"/>
      <c r="BQ98" s="2080" t="n"/>
      <c r="BR98" s="1954" t="n"/>
      <c r="BS98" s="2080" t="n"/>
      <c r="BT98" s="2003" t="n"/>
      <c r="BU98" s="2080" t="n"/>
      <c r="BV98" s="1347" t="n"/>
      <c r="BW98" s="1954" t="n"/>
      <c r="BX98" s="1954" t="n"/>
      <c r="BY98" s="1954" t="n"/>
      <c r="BZ98" s="1954" t="n"/>
      <c r="CA98" s="1954" t="n"/>
      <c r="CB98" s="1954" t="n"/>
      <c r="CC98" s="1954" t="n"/>
      <c r="CD98" s="1954" t="n"/>
      <c r="CE98" s="1954" t="n"/>
      <c r="CF98" s="1954" t="n"/>
      <c r="CG98" s="1954" t="n"/>
      <c r="CH98" s="1954" t="n"/>
      <c r="CI98" s="2003" t="n"/>
    </row>
    <row r="99" ht="28.8" customFormat="1" customHeight="1" s="24">
      <c r="A99" s="1349" t="inlineStr">
        <is>
          <t>全省</t>
        </is>
      </c>
      <c r="B99" s="1350" t="inlineStr">
        <is>
          <t>总旅客周转量（万人公里）</t>
        </is>
      </c>
      <c r="C99" s="1409">
        <f>C100+C101+C102+C103</f>
        <v/>
      </c>
      <c r="D99" s="31">
        <f>C99/T99-1</f>
        <v/>
      </c>
      <c r="E99" s="1409">
        <f>E100+E101+E102+E103</f>
        <v/>
      </c>
      <c r="F99" s="31">
        <f>E99/V99-1</f>
        <v/>
      </c>
      <c r="G99" s="1409">
        <f>G100+G101+G102+G103</f>
        <v/>
      </c>
      <c r="H99" s="31">
        <f>G99/X99-1</f>
        <v/>
      </c>
      <c r="I99" s="1409">
        <f>I100+I101+I102+I103</f>
        <v/>
      </c>
      <c r="J99" s="31">
        <f>I99/Z99-1</f>
        <v/>
      </c>
      <c r="K99" s="2720">
        <f>K100+K101+K102+K103</f>
      </c>
      <c r="L99" s="31">
        <f>K99/AB99-1</f>
      </c>
      <c r="M99" s="2721">
        <f>M100+M101+M102+M103</f>
      </c>
      <c r="N99" s="31">
        <f>M99/AD99-1</f>
      </c>
      <c r="O99" s="2722">
        <f>O100+O101+O102+O103</f>
      </c>
      <c r="P99" s="31">
        <f>O99/AF99-1</f>
      </c>
      <c r="Q99" s="2016">
        <f>E99+C99+G99+I99+K99+M99+O99</f>
      </c>
      <c r="R99" s="102">
        <f>Q99/SUM(T99,V99,X99,Z99,AB99,AD99,AF99)-1</f>
      </c>
      <c r="S99" s="1409">
        <f>T99+V99+X99+Z99+AB99+AD99+AF99</f>
      </c>
      <c r="T99" s="1409">
        <f>T100+T101+T102+T103</f>
        <v/>
      </c>
      <c r="U99" s="31">
        <f>T99/AV99-1</f>
        <v/>
      </c>
      <c r="V99" s="1409">
        <f>V100+V101+V102+V103</f>
        <v/>
      </c>
      <c r="W99" s="31">
        <f>V99/AX99-1</f>
        <v/>
      </c>
      <c r="X99" s="1409">
        <f>X100+X101+X102+X103</f>
        <v/>
      </c>
      <c r="Y99" s="31">
        <f>X99/AZ99-1</f>
        <v/>
      </c>
      <c r="Z99" s="1409">
        <f>Z100+Z101+Z102+Z103</f>
        <v/>
      </c>
      <c r="AA99" s="31">
        <f>Z99/BB99-1</f>
        <v/>
      </c>
      <c r="AB99" s="1409">
        <f>AB100+AB101+AB102+AB103</f>
        <v/>
      </c>
      <c r="AC99" s="31">
        <f>AB99/BD99-1</f>
        <v/>
      </c>
      <c r="AD99" s="1409">
        <f>AD100+AD101+AD102+AD103</f>
        <v/>
      </c>
      <c r="AE99" s="31">
        <f>AD99/BF99-1</f>
        <v/>
      </c>
      <c r="AF99" s="1409">
        <f>AF100+AF101+AF102+AF103</f>
        <v/>
      </c>
      <c r="AG99" s="31">
        <f>AF99/BH99-1</f>
        <v/>
      </c>
      <c r="AH99" s="1409">
        <f>AH100+AH101+AH102+AH103</f>
        <v/>
      </c>
      <c r="AI99" s="31">
        <f>AH99/BJ99-1</f>
        <v/>
      </c>
      <c r="AJ99" s="1409">
        <f>AJ100+AJ101+AJ102+AJ103</f>
        <v/>
      </c>
      <c r="AK99" s="31">
        <f>AJ99/BL99-1</f>
        <v/>
      </c>
      <c r="AL99" s="1409">
        <f>AL100+AL101+AL102+AL103</f>
        <v/>
      </c>
      <c r="AM99" s="31">
        <f>AL99/BN99-1</f>
        <v/>
      </c>
      <c r="AN99" s="1409">
        <f>AN100+AN101+AN102+AN103</f>
        <v/>
      </c>
      <c r="AO99" s="31">
        <f>AN99/BP99-1</f>
        <v/>
      </c>
      <c r="AP99" s="1409">
        <f>AP100+AP101+AP102+AP103</f>
        <v/>
      </c>
      <c r="AQ99" s="31">
        <f>AP99/BR99-1</f>
        <v/>
      </c>
      <c r="AR99" s="1409">
        <f>V99+T99+X99+Z99+AB99+AD99+AF99+AH99+AJ99+AL99+AN99+AP99</f>
      </c>
      <c r="AS99" s="31">
        <f>AR99/SUM(AV99,AX99,AZ99,BB99,BD99,BF99,BH99,BJ99,BL99,BN99,BP99,BR99)-1</f>
        <v/>
      </c>
      <c r="AT99" s="32" t="n"/>
      <c r="AU99" s="1915">
        <f>AV99+AX99+AZ99+BB99+BD99+BF99+BH99+BJ99+BL99+BN99+BP99</f>
        <v/>
      </c>
      <c r="AV99" s="1915">
        <f>AV100+AV101+AV102+AV103</f>
        <v/>
      </c>
      <c r="AW99" s="32">
        <f>AV99/BW99-1</f>
        <v/>
      </c>
      <c r="AX99" s="1915">
        <f>AX100+AX101+AX102+AX103</f>
        <v/>
      </c>
      <c r="AY99" s="32">
        <f>AX99/BX99-1</f>
        <v/>
      </c>
      <c r="AZ99" s="1915">
        <f>AZ100+AZ101+AZ102+AZ103</f>
        <v/>
      </c>
      <c r="BA99" s="32">
        <f>AZ99/BY99-1</f>
        <v/>
      </c>
      <c r="BB99" s="1915">
        <f>BB100+BB101+BB102+BB103</f>
        <v/>
      </c>
      <c r="BC99" s="32">
        <f>BB99/BZ99-1</f>
        <v/>
      </c>
      <c r="BD99" s="1915">
        <f>BD100+BD101+BD102+BD103</f>
        <v/>
      </c>
      <c r="BE99" s="32">
        <f>BD99/CA99-1</f>
        <v/>
      </c>
      <c r="BF99" s="1915">
        <f>BF100+BF101+BF102+BF103</f>
        <v/>
      </c>
      <c r="BG99" s="32">
        <f>BF99/CB99-1</f>
        <v/>
      </c>
      <c r="BH99" s="1915">
        <f>BH100+BH101+BH102+BH103</f>
        <v/>
      </c>
      <c r="BI99" s="32">
        <f>BH99/CC99-1</f>
        <v/>
      </c>
      <c r="BJ99" s="1915">
        <f>BJ100+BJ101+BJ102+BJ103</f>
        <v/>
      </c>
      <c r="BK99" s="32">
        <f>BJ99/CD99-1</f>
        <v/>
      </c>
      <c r="BL99" s="1915">
        <f>BL100+BL101+BL102+BL103</f>
        <v/>
      </c>
      <c r="BM99" s="32">
        <f>BL99/CE99-1</f>
        <v/>
      </c>
      <c r="BN99" s="1915">
        <f>BN100+BN101+BN102+BN103</f>
        <v/>
      </c>
      <c r="BO99" s="32">
        <f>BN99/CF99-1</f>
        <v/>
      </c>
      <c r="BP99" s="1915">
        <f>BP100+BP101+BP102+BP103</f>
        <v/>
      </c>
      <c r="BQ99" s="32">
        <f>BP99/CG99-1</f>
        <v/>
      </c>
      <c r="BR99" s="1915">
        <f>BR100+BR101+BR102+BR103</f>
        <v/>
      </c>
      <c r="BS99" s="32">
        <f>BR99/CH99-1</f>
        <v/>
      </c>
      <c r="BT99" s="1915">
        <f>AV99+AX99+AZ99+BB99+BD99+BF99+BH99+BJ99+BL99+BN99+BP99+BR99</f>
        <v/>
      </c>
      <c r="BU99" s="32">
        <f>BT99/CI99-1</f>
        <v/>
      </c>
      <c r="BV99" s="1353" t="n"/>
      <c r="BW99" s="1915">
        <f>BW100+BW101+BW102+BW103</f>
        <v/>
      </c>
      <c r="BX99" s="1915">
        <f>BX100+BX101+BX102+BX103</f>
        <v/>
      </c>
      <c r="BY99" s="1915">
        <f>BY100+BY101+BY102+BY103</f>
        <v/>
      </c>
      <c r="BZ99" s="1915">
        <f>BZ100+BZ101+BZ102+BZ103</f>
        <v/>
      </c>
      <c r="CA99" s="1915">
        <f>CA100+CA101+CA102+CA103</f>
        <v/>
      </c>
      <c r="CB99" s="1915">
        <f>CB100+CB101+CB102+CB103</f>
        <v/>
      </c>
      <c r="CC99" s="1915">
        <f>CC100+CC101+CC102+CC103</f>
        <v/>
      </c>
      <c r="CD99" s="1915">
        <f>CD100+CD101+CD102+CD103</f>
        <v/>
      </c>
      <c r="CE99" s="1915">
        <f>CE100+CE101+CE102+CE103</f>
        <v/>
      </c>
      <c r="CF99" s="1915">
        <f>CF100+CF101+CF102+CF103</f>
        <v/>
      </c>
      <c r="CG99" s="1915">
        <f>CG100+CG101+CG102+CG103</f>
        <v/>
      </c>
      <c r="CH99" s="1915">
        <f>CH100+CH101+CH102+CH103</f>
        <v/>
      </c>
      <c r="CI99" s="1915">
        <f>BW99+BX99+BY99+BZ99+CA99+CB99+CC99+CD99+CE99+CF99+CG99+CH99</f>
        <v/>
      </c>
    </row>
    <row r="100" ht="28.8" customHeight="1" s="21">
      <c r="A100" s="2079" t="n"/>
      <c r="B100" s="1350" t="inlineStr">
        <is>
          <t>公路班线旅客周转量（万人公里）</t>
        </is>
      </c>
      <c r="C100" s="1409">
        <f>C105+C110+C115+C120+C125+C130+C135+C140+C145+C150+C155+C160+C165+C170+C175+C180+C185</f>
        <v/>
      </c>
      <c r="D100" s="31">
        <f>C100/T100-1</f>
        <v/>
      </c>
      <c r="E100" s="1409">
        <f>E105+E110+E115+E120+E125+E130+E135+E140+E145+E150+E155+E160+E165+E170+E175+E180+E185</f>
        <v/>
      </c>
      <c r="F100" s="31">
        <f>E100/V100-1</f>
        <v/>
      </c>
      <c r="G100" s="1409">
        <f>G105+G110+G115+G120+G125+G130+G135+G140+G145+G150+G155+G160+G165+G170+G175+G180+G185</f>
        <v/>
      </c>
      <c r="H100" s="31">
        <f>G100/X100-1</f>
        <v/>
      </c>
      <c r="I100" s="1409">
        <f>I105+I110+I115+I120+I125+I130+I135+I140+I145+I150+I155+I160+I165+I170+I175+I180+I185</f>
        <v/>
      </c>
      <c r="J100" s="31">
        <f>I100/Z100-1</f>
        <v/>
      </c>
      <c r="K100" s="2723">
        <f>K105+K110+K115+K120+K125+K130+K135+K140+K145+K150+K155+K160+K165+K170+K175+K180+K185</f>
      </c>
      <c r="L100" s="31">
        <f>K100/AB100-1</f>
      </c>
      <c r="M100" s="2724">
        <f>M105+M110+M115+M120+M125+M130+M135+M140+M145+M150+M155+M160+M165+M170+M175+M180+M185</f>
      </c>
      <c r="N100" s="31">
        <f>M100/AD100-1</f>
      </c>
      <c r="O100" s="2725">
        <f>O105+O110+O115+O120+O125+O130+O135+O140+O145+O150+O155+O160+O165+O170+O175+O180+O185</f>
      </c>
      <c r="P100" s="31">
        <f>O100/AF100-1</f>
      </c>
      <c r="Q100" s="2016">
        <f>E100+C100+G100+I100+K100+M100+O100</f>
      </c>
      <c r="R100" s="102">
        <f>Q100/SUM(T100,V100,X100,Z100,AB100,AD100,AF100)-1</f>
      </c>
      <c r="S100" s="1409">
        <f>T100+V100+X100+Z100+AB100+AD100+AF100</f>
      </c>
      <c r="T100" s="1409">
        <f>T105+T110+T115+T120+T125+T130+T135+T140+T145+T150+T155+T160+T165+T170+T175+T180+T185</f>
        <v/>
      </c>
      <c r="U100" s="31">
        <f>T100/AV100-1</f>
        <v/>
      </c>
      <c r="V100" s="1409">
        <f>V105+V110+V115+V120+V125+V130+V135+V140+V145+V150+V155+V160+V165+V170+V175+V180+V185</f>
        <v/>
      </c>
      <c r="W100" s="31">
        <f>V100/AX100-1</f>
        <v/>
      </c>
      <c r="X100" s="1409">
        <f>X105+X110+X115+X120+X125+X130+X135+X140+X145+X150+X155+X160+X165+X170+X175+X180+X185</f>
        <v/>
      </c>
      <c r="Y100" s="31">
        <f>X100/AZ100-1</f>
        <v/>
      </c>
      <c r="Z100" s="1409">
        <f>Z105+Z110+Z115+Z120+Z125+Z130+Z135+Z140+Z145+Z150+Z155+Z160+Z165+Z170+Z175+Z180+Z185</f>
        <v/>
      </c>
      <c r="AA100" s="31">
        <f>Z100/BB100-1</f>
        <v/>
      </c>
      <c r="AB100" s="1409">
        <f>AB105+AB110+AB115+AB120+AB125+AB130+AB135+AB140+AB145+AB150+AB155+AB160+AB165+AB170+AB175+AB180+AB185</f>
        <v/>
      </c>
      <c r="AC100" s="31">
        <f>AB100/BD100-1</f>
        <v/>
      </c>
      <c r="AD100" s="1409">
        <f>AD105+AD110+AD115+AD120+AD125+AD130+AD135+AD140+AD145+AD150+AD155+AD160+AD165+AD170+AD175+AD180+AD185</f>
        <v/>
      </c>
      <c r="AE100" s="31">
        <f>AD100/BF100-1</f>
        <v/>
      </c>
      <c r="AF100" s="1409">
        <f>AF105+AF110+AF115+AF120+AF125+AF130+AF135+AF140+AF145+AF150+AF155+AF160+AF165+AF170+AF175+AF180+AF185</f>
        <v/>
      </c>
      <c r="AG100" s="31">
        <f>AF100/BH100-1</f>
        <v/>
      </c>
      <c r="AH100" s="1409">
        <f>AH105+AH110+AH115+AH120+AH125+AH130+AH135+AH140+AH145+AH150+AH155+AH160+AH165+AH170+AH175+AH180+AH185</f>
        <v/>
      </c>
      <c r="AI100" s="31">
        <f>AH100/BJ100-1</f>
        <v/>
      </c>
      <c r="AJ100" s="1409">
        <f>AJ105+AJ110+AJ115+AJ120+AJ125+AJ130+AJ135+AJ140+AJ145+AJ150+AJ155+AJ160+AJ165+AJ170+AJ175+AJ180+AJ185</f>
        <v/>
      </c>
      <c r="AK100" s="31">
        <f>AJ100/BL100-1</f>
        <v/>
      </c>
      <c r="AL100" s="1409">
        <f>AL105+AL110+AL115+AL120+AL125+AL130+AL135+AL140+AL145+AL150+AL155+AL160+AL165+AL170+AL175+AL180+AL185</f>
        <v/>
      </c>
      <c r="AM100" s="31">
        <f>AL100/BN100-1</f>
        <v/>
      </c>
      <c r="AN100" s="1409">
        <f>AN105+AN110+AN115+AN120+AN125+AN130+AN135+AN140+AN145+AN150+AN155+AN160+AN165+AN170+AN175+AN180+AN185</f>
        <v/>
      </c>
      <c r="AO100" s="31">
        <f>AN100/BP100-1</f>
        <v/>
      </c>
      <c r="AP100" s="1409">
        <f>AP105+AP110+AP115+AP120+AP125+AP130+AP135+AP140+AP145+AP150+AP155+AP160+AP165+AP170+AP175+AP180+AP185</f>
        <v/>
      </c>
      <c r="AQ100" s="31">
        <f>AP100/BR100-1</f>
        <v/>
      </c>
      <c r="AR100" s="1409">
        <f>V100+T100+X100+Z100+AB100+AD100+AF100+AH100+AJ100+AL100+AN100+AP100</f>
      </c>
      <c r="AS100" s="31">
        <f>AR100/SUM(AV100,AX100,AZ100,BB100,BD100,BF100,BH100,BJ100,BL100,BN100,BP100,BR100)-1</f>
        <v/>
      </c>
      <c r="AT100" s="32" t="n"/>
      <c r="AU100" s="1915">
        <f>AV100+AX100+AZ100+BB100+BD100+BF100+BH100+BJ100+BL100+BN100+BP100</f>
        <v/>
      </c>
      <c r="AV100" s="1409">
        <f>AV105+AV110+AV115+AV120+AV125+AV130+AV135+AV140+AV145+AV150+AV155+AV160+AV165+AV170+AV175+AV180+AV185</f>
        <v/>
      </c>
      <c r="AW100" s="31">
        <f>AV100/BW100-1</f>
        <v/>
      </c>
      <c r="AX100" s="1409">
        <f>AX105+AX110+AX115+AX120+AX125+AX130+AX135+AX140+AX145+AX150+AX155+AX160+AX165+AX170+AX175+AX180+AX185</f>
        <v/>
      </c>
      <c r="AY100" s="31">
        <f>AX100/BX100-1</f>
        <v/>
      </c>
      <c r="AZ100" s="1409">
        <f>AZ105+AZ110+AZ115+AZ120+AZ125+AZ130+AZ135+AZ140+AZ145+AZ150+AZ155+AZ160+AZ165+AZ170+AZ175+AZ180+AZ185</f>
        <v/>
      </c>
      <c r="BA100" s="31">
        <f>AZ100/BY100-1</f>
        <v/>
      </c>
      <c r="BB100" s="1409">
        <f>BB105+BB110+BB115+BB120+BB125+BB130+BB135+BB140+BB145+BB150+BB155+BB160+BB165+BB170+BB175+BB180+BB185</f>
        <v/>
      </c>
      <c r="BC100" s="31">
        <f>BB100/BZ100-1</f>
        <v/>
      </c>
      <c r="BD100" s="1409">
        <f>BD105+BD110+BD115+BD120+BD125+BD130+BD135+BD140+BD145+BD150+BD155+BD160+BD165+BD170+BD175+BD180+BD185</f>
        <v/>
      </c>
      <c r="BE100" s="31">
        <f>BD100/CA100-1</f>
        <v/>
      </c>
      <c r="BF100" s="1409">
        <f>BF105+BF110+BF115+BF120+BF125+BF130+BF135+BF140+BF145+BF150+BF155+BF160+BF165+BF170+BF175+BF180+BF185</f>
        <v/>
      </c>
      <c r="BG100" s="31">
        <f>BF100/CB100-1</f>
        <v/>
      </c>
      <c r="BH100" s="1409">
        <f>BH105+BH110+BH115+BH120+BH125+BH130+BH135+BH140+BH145+BH150+BH155+BH160+BH165+BH170+BH175+BH180+BH185</f>
        <v/>
      </c>
      <c r="BI100" s="31">
        <f>BH100/CC100-1</f>
        <v/>
      </c>
      <c r="BJ100" s="1409">
        <f>BJ105+BJ110+BJ115+BJ120+BJ125+BJ130+BJ135+BJ140+BJ145+BJ150+BJ155+BJ160+BJ165+BJ170+BJ175+BJ180+BJ185</f>
        <v/>
      </c>
      <c r="BK100" s="31">
        <f>BJ100/CD100-1</f>
        <v/>
      </c>
      <c r="BL100" s="1409">
        <f>BL105+BL110+BL115+BL120+BL125+BL130+BL135+BL140+BL145+BL150+BL155+BL160+BL165+BL170+BL175+BL180+BL185</f>
        <v/>
      </c>
      <c r="BM100" s="31">
        <f>BL100/CE100-1</f>
        <v/>
      </c>
      <c r="BN100" s="1409">
        <f>BN105+BN110+BN115+BN120+BN125+BN130+BN135+BN140+BN145+BN150+BN155+BN160+BN165+BN170+BN175+BN180+BN185</f>
        <v/>
      </c>
      <c r="BO100" s="31">
        <f>BN100/CF100-1</f>
        <v/>
      </c>
      <c r="BP100" s="1409">
        <f>BP105+BP110+BP115+BP120+BP125+BP130+BP135+BP140+BP145+BP150+BP155+BP160+BP165+BP170+BP175+BP180+BP185</f>
        <v/>
      </c>
      <c r="BQ100" s="31">
        <f>BP100/CG100-1</f>
        <v/>
      </c>
      <c r="BR100" s="1409">
        <f>BR105+BR110+BR115+BR120+BR125+BR130+BR135+BR140+BR145+BR150+BR155+BR160+BR165+BR170+BR175+BR180+BR185</f>
        <v/>
      </c>
      <c r="BS100" s="31">
        <f>BR100/CH100-1</f>
        <v/>
      </c>
      <c r="BT100" s="1409">
        <f>AV100+AX100+AZ100+BB100+BD100+BF100+BH100+BJ100+BL100+BN100+BP100+BR100</f>
        <v/>
      </c>
      <c r="BU100" s="31">
        <f>BT100/CI100-1</f>
        <v/>
      </c>
      <c r="BV100" s="1354" t="n"/>
      <c r="BW100" s="1414" t="n">
        <v>76232.9222</v>
      </c>
      <c r="BX100" s="1414" t="n">
        <v>92722.74541259999</v>
      </c>
      <c r="BY100" s="1414" t="n">
        <v>100787.5334</v>
      </c>
      <c r="BZ100" s="1414" t="n">
        <v>105145.2942</v>
      </c>
      <c r="CA100" s="1414" t="n">
        <v>103234.7729</v>
      </c>
      <c r="CB100" s="1414" t="n">
        <v>100150.4022</v>
      </c>
      <c r="CC100" s="1414" t="n">
        <v>116553.7522</v>
      </c>
      <c r="CD100" s="1414" t="n">
        <v>108644.3901</v>
      </c>
      <c r="CE100" s="1414" t="n">
        <v>101615.2487</v>
      </c>
      <c r="CF100" s="1414" t="n">
        <v>108275.6336</v>
      </c>
      <c r="CG100" s="1414" t="n">
        <v>100799.5258</v>
      </c>
      <c r="CH100" s="1414" t="n">
        <v>87076.6553</v>
      </c>
      <c r="CI100" s="1409">
        <f>BW100+BX100+BY100+BZ100+CA100+CB100+CC100+CD100+CE100+CF100+CG100+CH100</f>
        <v/>
      </c>
    </row>
    <row r="101" ht="28.8" customHeight="1" s="21">
      <c r="A101" s="2079" t="n"/>
      <c r="B101" s="1350" t="inlineStr">
        <is>
          <t>城际城乡公交旅客周转量（万人公里）</t>
        </is>
      </c>
      <c r="C101" s="1409">
        <f>C106+C111+C116+C121+C126+C131+C136+C141+C146+C151+C156+C161+C166+C171+C176+C181+C186</f>
        <v/>
      </c>
      <c r="D101" s="31">
        <f>C101/T101-1</f>
        <v/>
      </c>
      <c r="E101" s="1409">
        <f>E106+E111+E116+E121+E126+E131+E136+E141+E146+E151+E156+E161+E166+E171+E176+E181+E186</f>
        <v/>
      </c>
      <c r="F101" s="31">
        <f>E101/V101-1</f>
        <v/>
      </c>
      <c r="G101" s="1409">
        <f>G106+G111+G116+G121+G126+G131+G136+G141+G146+G151+G156+G161+G166+G171+G176+G181+G186</f>
        <v/>
      </c>
      <c r="H101" s="31">
        <f>G101/X101-1</f>
        <v/>
      </c>
      <c r="I101" s="1409">
        <f>I106+I111+I116+I121+I126+I131+I136+I141+I146+I151+I156+I161+I166+I171+I176+I181+I186</f>
        <v/>
      </c>
      <c r="J101" s="31">
        <f>I101/Z101-1</f>
        <v/>
      </c>
      <c r="K101" s="2726">
        <f>K106+K111+K116+K121+K126+K131+K136+K141+K146+K151+K156+K161+K166+K171+K176+K181+K186</f>
      </c>
      <c r="L101" s="31">
        <f>K101/AB101-1</f>
      </c>
      <c r="M101" s="2727">
        <f>M106+M111+M116+M121+M126+M131+M136+M141+M146+M151+M156+M161+M166+M171+M176+M181+M186</f>
      </c>
      <c r="N101" s="31">
        <f>M101/AD101-1</f>
      </c>
      <c r="O101" s="2728">
        <f>O106+O111+O116+O121+O126+O131+O136+O141+O146+O151+O156+O161+O166+O171+O176+O181+O186</f>
      </c>
      <c r="P101" s="31">
        <f>O101/AF101-1</f>
      </c>
      <c r="Q101" s="2016">
        <f>E101+C101+G101+I101+K101+M101+O101</f>
      </c>
      <c r="R101" s="102">
        <f>Q101/SUM(T101,V101,X101,Z101,AB101,AD101,AF101)-1</f>
      </c>
      <c r="S101" s="1409">
        <f>T101+V101+X101+Z101+AB101+AD101+AF101</f>
      </c>
      <c r="T101" s="1409">
        <f>T106+T111+T116+T121+T126+T131+T136+T141+T146+T151+T156+T161+T166+T171+T176+T181+T186</f>
        <v/>
      </c>
      <c r="U101" s="31">
        <f>T101/AV101-1</f>
        <v/>
      </c>
      <c r="V101" s="1409">
        <f>V106+V111+V116+V121+V126+V131+V136+V141+V146+V151+V156+V161+V166+V171+V176+V181+V186</f>
        <v/>
      </c>
      <c r="W101" s="31">
        <f>V101/AX101-1</f>
        <v/>
      </c>
      <c r="X101" s="1409">
        <f>X106+X111+X116+X121+X126+X131+X136+X141+X146+X151+X156+X161+X166+X171+X176+X181+X186</f>
        <v/>
      </c>
      <c r="Y101" s="31">
        <f>X101/AZ101-1</f>
        <v/>
      </c>
      <c r="Z101" s="1409">
        <f>Z106+Z111+Z116+Z121+Z126+Z131+Z136+Z141+Z146+Z151+Z156+Z161+Z166+Z171+Z176+Z181+Z186</f>
        <v/>
      </c>
      <c r="AA101" s="31">
        <f>Z101/BB101-1</f>
        <v/>
      </c>
      <c r="AB101" s="1409">
        <f>AB106+AB111+AB116+AB121+AB126+AB131+AB136+AB141+AB146+AB151+AB156+AB161+AB166+AB171+AB176+AB181+AB186</f>
        <v/>
      </c>
      <c r="AC101" s="31">
        <f>AB101/BD101-1</f>
        <v/>
      </c>
      <c r="AD101" s="1409">
        <f>AD106+AD111+AD116+AD121+AD126+AD131+AD136+AD141+AD146+AD151+AD156+AD161+AD166+AD171+AD176+AD181+AD186</f>
        <v/>
      </c>
      <c r="AE101" s="31">
        <f>AD101/BF101-1</f>
        <v/>
      </c>
      <c r="AF101" s="1409">
        <f>AF106+AF111+AF116+AF121+AF126+AF131+AF136+AF141+AF146+AF151+AF156+AF161+AF166+AF171+AF176+AF181+AF186</f>
        <v/>
      </c>
      <c r="AG101" s="31">
        <f>AF101/BH101-1</f>
        <v/>
      </c>
      <c r="AH101" s="1409">
        <f>AH106+AH111+AH116+AH121+AH126+AH131+AH136+AH141+AH146+AH151+AH156+AH161+AH166+AH171+AH176+AH181+AH186</f>
        <v/>
      </c>
      <c r="AI101" s="31">
        <f>AH101/BJ101-1</f>
        <v/>
      </c>
      <c r="AJ101" s="1409">
        <f>AJ106+AJ111+AJ116+AJ121+AJ126+AJ131+AJ136+AJ141+AJ146+AJ151+AJ156+AJ161+AJ166+AJ171+AJ176+AJ181+AJ186</f>
        <v/>
      </c>
      <c r="AK101" s="31">
        <f>AJ101/BL101-1</f>
        <v/>
      </c>
      <c r="AL101" s="1409">
        <f>AL106+AL111+AL116+AL121+AL126+AL131+AL136+AL141+AL146+AL151+AL156+AL161+AL166+AL171+AL176+AL181+AL186</f>
        <v/>
      </c>
      <c r="AM101" s="31">
        <f>AL101/BN101-1</f>
        <v/>
      </c>
      <c r="AN101" s="1409">
        <f>AN106+AN111+AN116+AN121+AN126+AN131+AN136+AN141+AN146+AN151+AN156+AN161+AN166+AN171+AN176+AN181+AN186</f>
        <v/>
      </c>
      <c r="AO101" s="31">
        <f>AN101/BP101-1</f>
        <v/>
      </c>
      <c r="AP101" s="1409">
        <f>AP106+AP111+AP116+AP121+AP126+AP131+AP136+AP141+AP146+AP151+AP156+AP161+AP166+AP171+AP176+AP181+AP186</f>
        <v/>
      </c>
      <c r="AQ101" s="31">
        <f>AP101/BR101-1</f>
        <v/>
      </c>
      <c r="AR101" s="1409">
        <f>V101+T101+X101+Z101+AB101+AD101+AF101+AH101+AJ101+AL101+AN101+AP101</f>
      </c>
      <c r="AS101" s="31">
        <f>AR101/SUM(AV101,AX101,AZ101,BB101,BD101,BF101,BH101,BJ101,BL101,BN101,BP101,BR101)-1</f>
        <v/>
      </c>
      <c r="AT101" s="32" t="n"/>
      <c r="AU101" s="1915">
        <f>AV101+AX101+AZ101+BB101+BD101+BF101+BH101+BJ101+BL101+BN101+BP101</f>
        <v/>
      </c>
      <c r="AV101" s="1409">
        <f>AV106+AV111+AV116+AV121+AV126+AV131+AV136+AV141+AV146+AV151+AV156+AV161+AV166+AV171+AV176+AV181+AV186</f>
        <v/>
      </c>
      <c r="AW101" s="31">
        <f>AV101/BW101-1</f>
        <v/>
      </c>
      <c r="AX101" s="1409">
        <f>AX106+AX111+AX116+AX121+AX126+AX131+AX136+AX141+AX146+AX151+AX156+AX161+AX166+AX171+AX176+AX181+AX186</f>
        <v/>
      </c>
      <c r="AY101" s="31">
        <f>AX101/BX101-1</f>
        <v/>
      </c>
      <c r="AZ101" s="1409">
        <f>AZ106+AZ111+AZ116+AZ121+AZ126+AZ131+AZ136+AZ141+AZ146+AZ151+AZ156+AZ161+AZ166+AZ171+AZ176+AZ181+AZ186</f>
        <v/>
      </c>
      <c r="BA101" s="31">
        <f>AZ101/BY101-1</f>
        <v/>
      </c>
      <c r="BB101" s="1409">
        <f>BB106+BB111+BB116+BB121+BB126+BB131+BB136+BB141+BB146+BB151+BB156+BB161+BB166+BB171+BB176+BB181+BB186</f>
        <v/>
      </c>
      <c r="BC101" s="31">
        <f>BB101/BZ101-1</f>
        <v/>
      </c>
      <c r="BD101" s="1409">
        <f>BD106+BD111+BD116+BD121+BD126+BD131+BD136+BD141+BD146+BD151+BD156+BD161+BD166+BD171+BD176+BD181+BD186</f>
        <v/>
      </c>
      <c r="BE101" s="31">
        <f>BD101/CA101-1</f>
        <v/>
      </c>
      <c r="BF101" s="1409">
        <f>BF106+BF111+BF116+BF121+BF126+BF131+BF136+BF141+BF146+BF151+BF156+BF161+BF166+BF171+BF176+BF181+BF186</f>
        <v/>
      </c>
      <c r="BG101" s="31">
        <f>BF101/CB101-1</f>
        <v/>
      </c>
      <c r="BH101" s="1409">
        <f>BH106+BH111+BH116+BH121+BH126+BH131+BH136+BH141+BH146+BH151+BH156+BH161+BH166+BH171+BH176+BH181+BH186</f>
        <v/>
      </c>
      <c r="BI101" s="31">
        <f>BH101/CC101-1</f>
        <v/>
      </c>
      <c r="BJ101" s="1409">
        <f>BJ106+BJ111+BJ116+BJ121+BJ126+BJ131+BJ136+BJ141+BJ146+BJ151+BJ156+BJ161+BJ166+BJ171+BJ176+BJ181+BJ186</f>
        <v/>
      </c>
      <c r="BK101" s="31">
        <f>BJ101/CD101-1</f>
        <v/>
      </c>
      <c r="BL101" s="1409">
        <f>BL106+BL111+BL116+BL121+BL126+BL131+BL136+BL141+BL146+BL151+BL156+BL161+BL166+BL171+BL176+BL181+BL186</f>
        <v/>
      </c>
      <c r="BM101" s="31">
        <f>BL101/CE101-1</f>
        <v/>
      </c>
      <c r="BN101" s="1409">
        <f>BN106+BN111+BN116+BN121+BN126+BN131+BN136+BN141+BN146+BN151+BN156+BN161+BN166+BN171+BN176+BN181+BN186</f>
        <v/>
      </c>
      <c r="BO101" s="31">
        <f>BN101/CF101-1</f>
        <v/>
      </c>
      <c r="BP101" s="1409">
        <f>BP106+BP111+BP116+BP121+BP126+BP131+BP136+BP141+BP146+BP151+BP156+BP161+BP166+BP171+BP176+BP181+BP186</f>
        <v/>
      </c>
      <c r="BQ101" s="31">
        <f>BP101/CG101-1</f>
        <v/>
      </c>
      <c r="BR101" s="1409">
        <f>BR106+BR111+BR116+BR121+BR126+BR131+BR136+BR141+BR146+BR151+BR156+BR161+BR166+BR171+BR176+BR181+BR186</f>
        <v/>
      </c>
      <c r="BS101" s="31">
        <f>BR101/CH101-1</f>
        <v/>
      </c>
      <c r="BT101" s="1409">
        <f>AV101+AX101+AZ101+BB101+BD101+BF101+BH101+BJ101+BL101+BN101+BP101+BR101</f>
        <v/>
      </c>
      <c r="BU101" s="31">
        <f>BT101/CI101-1</f>
        <v/>
      </c>
      <c r="BV101" s="1354" t="n"/>
      <c r="BW101" s="1414" t="n">
        <v>20374.14</v>
      </c>
      <c r="BX101" s="1414" t="n">
        <v>27813.06</v>
      </c>
      <c r="BY101" s="1414" t="n">
        <v>28533.89</v>
      </c>
      <c r="BZ101" s="1414" t="n">
        <v>30809.55</v>
      </c>
      <c r="CA101" s="1414" t="n">
        <v>30397.19</v>
      </c>
      <c r="CB101" s="1414" t="n">
        <v>29368.57</v>
      </c>
      <c r="CC101" s="1414" t="n">
        <v>28407.66</v>
      </c>
      <c r="CD101" s="1414" t="n">
        <v>28011.06</v>
      </c>
      <c r="CE101" s="1414" t="n">
        <v>28580.74</v>
      </c>
      <c r="CF101" s="1414" t="n">
        <v>31085.21</v>
      </c>
      <c r="CG101" s="1414" t="n">
        <v>31998.54</v>
      </c>
      <c r="CH101" s="1414" t="n">
        <v>32734.44</v>
      </c>
      <c r="CI101" s="1409">
        <f>BW101+BX101+BY101+BZ101+CA101+CB101+CC101+CD101+CE101+CF101+CG101+CH101</f>
        <v/>
      </c>
    </row>
    <row r="102" ht="28.8" customHeight="1" s="21">
      <c r="A102" s="2079" t="n"/>
      <c r="B102" s="1350" t="inlineStr">
        <is>
          <t>城际城乡巡游出租旅客周转量（万人公里）</t>
        </is>
      </c>
      <c r="C102" s="1409">
        <f>C107+C112+C117+C122+C127+C132+C137+C142+C147+C152+C157+C162+C167+C172+C177+C182+C187</f>
        <v/>
      </c>
      <c r="D102" s="31">
        <f>C102/T102-1</f>
        <v/>
      </c>
      <c r="E102" s="1409">
        <f>E107+E112+E117+E122+E127+E132+E137+E142+E147+E152+E157+E162+E167+E172+E177+E182+E187</f>
        <v/>
      </c>
      <c r="F102" s="31">
        <f>E102/V102-1</f>
        <v/>
      </c>
      <c r="G102" s="1409">
        <f>G107+G112+G117+G122+G127+G132+G137+G142+G147+G152+G157+G162+G167+G172+G177+G182+G187</f>
        <v/>
      </c>
      <c r="H102" s="31">
        <f>G102/X102-1</f>
        <v/>
      </c>
      <c r="I102" s="1409">
        <f>I107+I112+I117+I122+I127+I132+I137+I142+I147+I152+I157+I162+I167+I172+I177+I182+I187</f>
        <v/>
      </c>
      <c r="J102" s="31">
        <f>I102/Z102-1</f>
        <v/>
      </c>
      <c r="K102" s="2729">
        <f>K107+K112+K117+K122+K127+K132+K137+K142+K147+K152+K157+K162+K167+K172+K177+K182+K187</f>
      </c>
      <c r="L102" s="31">
        <f>K102/AB102-1</f>
      </c>
      <c r="M102" s="2730">
        <f>M107+M112+M117+M122+M127+M132+M137+M142+M147+M152+M157+M162+M167+M172+M177+M182+M187</f>
      </c>
      <c r="N102" s="31">
        <f>M102/AD102-1</f>
      </c>
      <c r="O102" s="2731">
        <f>O107+O112+O117+O122+O127+O132+O137+O142+O147+O152+O157+O162+O167+O172+O177+O182+O187</f>
      </c>
      <c r="P102" s="31">
        <f>O102/AF102-1</f>
      </c>
      <c r="Q102" s="2016">
        <f>E102+C102+G102+I102+K102+M102+O102</f>
      </c>
      <c r="R102" s="102">
        <f>Q102/SUM(T102,V102,X102,Z102,AB102,AD102,AF102)-1</f>
      </c>
      <c r="S102" s="1409">
        <f>T102+V102+X102+Z102+AB102+AD102+AF102</f>
      </c>
      <c r="T102" s="1409">
        <f>T107+T112+T117+T122+T127+T132+T137+T142+T147+T152+T157+T162+T167+T172+T177+T182+T187</f>
        <v/>
      </c>
      <c r="U102" s="31">
        <f>T102/AV102-1</f>
        <v/>
      </c>
      <c r="V102" s="1409">
        <f>V107+V112+V117+V122+V127+V132+V137+V142+V147+V152+V157+V162+V167+V172+V177+V182+V187</f>
        <v/>
      </c>
      <c r="W102" s="31">
        <f>V102/AX102-1</f>
        <v/>
      </c>
      <c r="X102" s="1409">
        <f>X107+X112+X117+X122+X127+X132+X137+X142+X147+X152+X157+X162+X167+X172+X177+X182+X187</f>
        <v/>
      </c>
      <c r="Y102" s="31">
        <f>X102/AZ102-1</f>
        <v/>
      </c>
      <c r="Z102" s="1409">
        <f>Z107+Z112+Z117+Z122+Z127+Z132+Z137+Z142+Z147+Z152+Z157+Z162+Z167+Z172+Z177+Z182+Z187</f>
        <v/>
      </c>
      <c r="AA102" s="31">
        <f>Z102/BB102-1</f>
        <v/>
      </c>
      <c r="AB102" s="1409">
        <f>AB107+AB112+AB117+AB122+AB127+AB132+AB137+AB142+AB147+AB152+AB157+AB162+AB167+AB172+AB177+AB182+AB187</f>
        <v/>
      </c>
      <c r="AC102" s="31">
        <f>AB102/BD102-1</f>
        <v/>
      </c>
      <c r="AD102" s="1409">
        <f>AD107+AD112+AD117+AD122+AD127+AD132+AD137+AD142+AD147+AD152+AD157+AD162+AD167+AD172+AD177+AD182+AD187</f>
        <v/>
      </c>
      <c r="AE102" s="31">
        <f>AD102/BF102-1</f>
        <v/>
      </c>
      <c r="AF102" s="1409">
        <f>AF107+AF112+AF117+AF122+AF127+AF132+AF137+AF142+AF147+AF152+AF157+AF162+AF167+AF172+AF177+AF182+AF187</f>
        <v/>
      </c>
      <c r="AG102" s="31">
        <f>AF102/BH102-1</f>
        <v/>
      </c>
      <c r="AH102" s="1409">
        <f>AH107+AH112+AH117+AH122+AH127+AH132+AH137+AH142+AH147+AH152+AH157+AH162+AH167+AH172+AH177+AH182+AH187</f>
        <v/>
      </c>
      <c r="AI102" s="31">
        <f>AH102/BJ102-1</f>
        <v/>
      </c>
      <c r="AJ102" s="1409">
        <f>AJ107+AJ112+AJ117+AJ122+AJ127+AJ132+AJ137+AJ142+AJ147+AJ152+AJ157+AJ162+AJ167+AJ172+AJ177+AJ182+AJ187</f>
        <v/>
      </c>
      <c r="AK102" s="31">
        <f>AJ102/BL102-1</f>
        <v/>
      </c>
      <c r="AL102" s="1409">
        <f>AL107+AL112+AL117+AL122+AL127+AL132+AL137+AL142+AL147+AL152+AL157+AL162+AL167+AL172+AL177+AL182+AL187</f>
        <v/>
      </c>
      <c r="AM102" s="31">
        <f>AL102/BN102-1</f>
        <v/>
      </c>
      <c r="AN102" s="1409">
        <f>AN107+AN112+AN117+AN122+AN127+AN132+AN137+AN142+AN147+AN152+AN157+AN162+AN167+AN172+AN177+AN182+AN187</f>
        <v/>
      </c>
      <c r="AO102" s="31">
        <f>AN102/BP102-1</f>
        <v/>
      </c>
      <c r="AP102" s="1409">
        <f>AP107+AP112+AP117+AP122+AP127+AP132+AP137+AP142+AP147+AP152+AP157+AP162+AP167+AP172+AP177+AP182+AP187</f>
        <v/>
      </c>
      <c r="AQ102" s="31">
        <f>AP102/BR102-1</f>
        <v/>
      </c>
      <c r="AR102" s="1409">
        <f>V102+T102+X102+Z102+AB102+AD102+AF102+AH102+AJ102+AL102+AN102+AP102</f>
      </c>
      <c r="AS102" s="31">
        <f>AR102/SUM(AV102,AX102,AZ102,BB102,BD102,BF102,BH102,BJ102,BL102,BN102,BP102,BR102)-1</f>
        <v/>
      </c>
      <c r="AT102" s="32" t="n"/>
      <c r="AU102" s="1915">
        <f>AV102+AX102+AZ102+BB102+BD102+BF102+BH102+BJ102+BL102+BN102+BP102</f>
        <v/>
      </c>
      <c r="AV102" s="1409">
        <f>AV107+AV112+AV117+AV122+AV127+AV132+AV137+AV142+AV147+AV152+AV157+AV162+AV167+AV172+AV177+AV182+AV187</f>
        <v/>
      </c>
      <c r="AW102" s="31">
        <f>AV102/BW102-1</f>
        <v/>
      </c>
      <c r="AX102" s="1409">
        <f>AX107+AX112+AX117+AX122+AX127+AX132+AX137+AX142+AX147+AX152+AX157+AX162+AX167+AX172+AX177+AX182+AX187</f>
        <v/>
      </c>
      <c r="AY102" s="31">
        <f>AX102/BX102-1</f>
        <v/>
      </c>
      <c r="AZ102" s="1409">
        <f>AZ107+AZ112+AZ117+AZ122+AZ127+AZ132+AZ137+AZ142+AZ147+AZ152+AZ157+AZ162+AZ167+AZ172+AZ177+AZ182+AZ187</f>
        <v/>
      </c>
      <c r="BA102" s="31">
        <f>AZ102/BY102-1</f>
        <v/>
      </c>
      <c r="BB102" s="1409">
        <f>BB107+BB112+BB117+BB122+BB127+BB132+BB137+BB142+BB147+BB152+BB157+BB162+BB167+BB172+BB177+BB182+BB187</f>
        <v/>
      </c>
      <c r="BC102" s="31">
        <f>BB102/BZ102-1</f>
        <v/>
      </c>
      <c r="BD102" s="1409">
        <f>BD107+BD112+BD117+BD122+BD127+BD132+BD137+BD142+BD147+BD152+BD157+BD162+BD167+BD172+BD177+BD182+BD187</f>
        <v/>
      </c>
      <c r="BE102" s="31">
        <f>BD102/CA102-1</f>
        <v/>
      </c>
      <c r="BF102" s="1409">
        <f>BF107+BF112+BF117+BF122+BF127+BF132+BF137+BF142+BF147+BF152+BF157+BF162+BF167+BF172+BF177+BF182+BF187</f>
        <v/>
      </c>
      <c r="BG102" s="31">
        <f>BF102/CB102-1</f>
        <v/>
      </c>
      <c r="BH102" s="1409">
        <f>BH107+BH112+BH117+BH122+BH127+BH132+BH137+BH142+BH147+BH152+BH157+BH162+BH167+BH172+BH177+BH182+BH187</f>
        <v/>
      </c>
      <c r="BI102" s="31">
        <f>BH102/CC102-1</f>
        <v/>
      </c>
      <c r="BJ102" s="1409">
        <f>BJ107+BJ112+BJ117+BJ122+BJ127+BJ132+BJ137+BJ142+BJ147+BJ152+BJ157+BJ162+BJ167+BJ172+BJ177+BJ182+BJ187</f>
        <v/>
      </c>
      <c r="BK102" s="31">
        <f>BJ102/CD102-1</f>
        <v/>
      </c>
      <c r="BL102" s="1409">
        <f>BL107+BL112+BL117+BL122+BL127+BL132+BL137+BL142+BL147+BL152+BL157+BL162+BL167+BL172+BL177+BL182+BL187</f>
        <v/>
      </c>
      <c r="BM102" s="31">
        <f>BL102/CE102-1</f>
        <v/>
      </c>
      <c r="BN102" s="1409">
        <f>BN107+BN112+BN117+BN122+BN127+BN132+BN137+BN142+BN147+BN152+BN157+BN162+BN167+BN172+BN177+BN182+BN187</f>
        <v/>
      </c>
      <c r="BO102" s="31">
        <f>BN102/CF102-1</f>
        <v/>
      </c>
      <c r="BP102" s="1409">
        <f>BP107+BP112+BP117+BP122+BP127+BP132+BP137+BP142+BP147+BP152+BP157+BP162+BP167+BP172+BP177+BP182+BP187</f>
        <v/>
      </c>
      <c r="BQ102" s="31">
        <f>BP102/CG102-1</f>
        <v/>
      </c>
      <c r="BR102" s="1409">
        <f>BR107+BR112+BR117+BR122+BR127+BR132+BR137+BR142+BR147+BR152+BR157+BR162+BR167+BR172+BR177+BR182+BR187</f>
        <v/>
      </c>
      <c r="BS102" s="31">
        <f>BR102/CH102-1</f>
        <v/>
      </c>
      <c r="BT102" s="1409">
        <f>AV102+AX102+AZ102+BB102+BD102+BF102+BH102+BJ102+BL102+BN102+BP102+BR102</f>
        <v/>
      </c>
      <c r="BU102" s="31">
        <f>BT102/CI102-1</f>
        <v/>
      </c>
      <c r="BV102" s="1354" t="n"/>
      <c r="BW102" s="1414" t="n">
        <v>8287.379999999999</v>
      </c>
      <c r="BX102" s="1414" t="n">
        <v>8186</v>
      </c>
      <c r="BY102" s="1414" t="n">
        <v>7772.28</v>
      </c>
      <c r="BZ102" s="1414" t="n">
        <v>8167.55</v>
      </c>
      <c r="CA102" s="1414" t="n">
        <v>8266.18</v>
      </c>
      <c r="CB102" s="1414" t="n">
        <v>8012.96</v>
      </c>
      <c r="CC102" s="1414" t="n">
        <v>8215.940000000001</v>
      </c>
      <c r="CD102" s="1414" t="n">
        <v>8211.76</v>
      </c>
      <c r="CE102" s="1414" t="n">
        <v>7981.01</v>
      </c>
      <c r="CF102" s="1414" t="n">
        <v>8245.66</v>
      </c>
      <c r="CG102" s="1414" t="n">
        <v>7847.31</v>
      </c>
      <c r="CH102" s="1414" t="n">
        <v>7983.07999999999</v>
      </c>
      <c r="CI102" s="1409">
        <f>BW102+BX102+BY102+BZ102+CA102+CB102+CC102+CD102+CE102+CF102+CG102+CH102</f>
        <v/>
      </c>
    </row>
    <row r="103" ht="28.8" customHeight="1" s="21">
      <c r="A103" s="2082" t="n"/>
      <c r="B103" s="1350" t="inlineStr">
        <is>
          <t>城际城乡网约车旅客周转量(万人公里)</t>
        </is>
      </c>
      <c r="C103" s="1409">
        <f>C108+C113+C118+C123+C128+C133+C138+C143+C148+C153+C158+C163+C168+C173+C178+C183+C188</f>
        <v/>
      </c>
      <c r="D103" s="31">
        <f>C103/T103-1</f>
        <v/>
      </c>
      <c r="E103" s="1409">
        <f>E108+E113+E118+E123+E128+E133+E138+E143+E148+E153+E158+E163+E168+E173+E178+E183+E188</f>
        <v/>
      </c>
      <c r="F103" s="31">
        <f>E103/V103-1</f>
        <v/>
      </c>
      <c r="G103" s="1409">
        <f>G108+G113+G118+G123+G128+G133+G138+G143+G148+G153+G158+G163+G168+G173+G178+G183+G188</f>
        <v/>
      </c>
      <c r="H103" s="31">
        <f>G103/X103-1</f>
        <v/>
      </c>
      <c r="I103" s="1409">
        <f>I108+I113+I118+I123+I128+I133+I138+I143+I148+I153+I158+I163+I168+I173+I178+I183+I188</f>
        <v/>
      </c>
      <c r="J103" s="31">
        <f>I103/Z103-1</f>
        <v/>
      </c>
      <c r="K103" s="2732">
        <f>K108+K113+K118+K123+K128+K133+K138+K143+K148+K153+K158+K163+K168+K173+K178+K183+K188</f>
      </c>
      <c r="L103" s="31">
        <f>K103/AB103-1</f>
      </c>
      <c r="M103" s="2733">
        <f>M108+M113+M118+M123+M128+M133+M138+M143+M148+M153+M158+M163+M168+M173+M178+M183+M188</f>
      </c>
      <c r="N103" s="31">
        <f>M103/AD103-1</f>
      </c>
      <c r="O103" s="2734">
        <f>O108+O113+O118+O123+O128+O133+O138+O143+O148+O153+O158+O163+O168+O173+O178+O183+O188</f>
      </c>
      <c r="P103" s="31">
        <f>O103/AF103-1</f>
      </c>
      <c r="Q103" s="2016">
        <f>E103+C103+G103+I103+K103+M103+O103</f>
      </c>
      <c r="R103" s="102">
        <f>Q103/SUM(T103,V103,X103,Z103,AB103,AD103,AF103)-1</f>
      </c>
      <c r="S103" s="1409">
        <f>T103+V103+X103+Z103+AB103+AD103+AF103</f>
      </c>
      <c r="T103" s="1409">
        <f>T108+T113+T118+T123+T128+T133+T138+T143+T148+T153+T158+T163+T168+T173+T178+T183+T188</f>
        <v/>
      </c>
      <c r="U103" s="31">
        <f>T103/AV103-1</f>
        <v/>
      </c>
      <c r="V103" s="1409">
        <f>V108+V113+V118+V123+V128+V133+V138+V143+V148+V153+V158+V163+V168+V173+V178+V183+V188</f>
        <v/>
      </c>
      <c r="W103" s="31">
        <f>V103/AX103-1</f>
        <v/>
      </c>
      <c r="X103" s="1409">
        <f>X108+X113+X118+X123+X128+X133+X138+X143+X148+X153+X158+X163+X168+X173+X178+X183+X188</f>
        <v/>
      </c>
      <c r="Y103" s="31">
        <f>X103/AZ103-1</f>
        <v/>
      </c>
      <c r="Z103" s="1409">
        <f>Z108+Z113+Z118+Z123+Z128+Z133+Z138+Z143+Z148+Z153+Z158+Z163+Z168+Z173+Z178+Z183+Z188</f>
        <v/>
      </c>
      <c r="AA103" s="31">
        <f>Z103/BB103-1</f>
        <v/>
      </c>
      <c r="AB103" s="1409">
        <f>AB108+AB113+AB118+AB123+AB128+AB133+AB138+AB143+AB148+AB153+AB158+AB163+AB168+AB173+AB178+AB183+AB188</f>
        <v/>
      </c>
      <c r="AC103" s="31">
        <f>AB103/BD103-1</f>
        <v/>
      </c>
      <c r="AD103" s="1409">
        <f>AD108+AD113+AD118+AD123+AD128+AD133+AD138+AD143+AD148+AD153+AD158+AD163+AD168+AD173+AD178+AD183+AD188</f>
        <v/>
      </c>
      <c r="AE103" s="31">
        <f>AD103/BF103-1</f>
        <v/>
      </c>
      <c r="AF103" s="1409">
        <f>AF108+AF113+AF118+AF123+AF128+AF133+AF138+AF143+AF148+AF153+AF158+AF163+AF168+AF173+AF178+AF183+AF188</f>
        <v/>
      </c>
      <c r="AG103" s="31">
        <f>AF103/BH103-1</f>
        <v/>
      </c>
      <c r="AH103" s="1409">
        <f>AH108+AH113+AH118+AH123+AH128+AH133+AH138+AH143+AH148+AH153+AH158+AH163+AH168+AH173+AH178+AH183+AH188</f>
        <v/>
      </c>
      <c r="AI103" s="31">
        <f>AH103/BJ103-1</f>
        <v/>
      </c>
      <c r="AJ103" s="1409">
        <f>AJ108+AJ113+AJ118+AJ123+AJ128+AJ133+AJ138+AJ143+AJ148+AJ153+AJ158+AJ163+AJ168+AJ173+AJ178+AJ183+AJ188</f>
        <v/>
      </c>
      <c r="AK103" s="31">
        <f>AJ103/BL103-1</f>
        <v/>
      </c>
      <c r="AL103" s="1409">
        <f>AL108+AL113+AL118+AL123+AL128+AL133+AL138+AL143+AL148+AL153+AL158+AL163+AL168+AL173+AL178+AL183+AL188</f>
        <v/>
      </c>
      <c r="AM103" s="31">
        <f>AL103/BN103-1</f>
        <v/>
      </c>
      <c r="AN103" s="1409">
        <f>AN108+AN113+AN118+AN123+AN128+AN133+AN138+AN143+AN148+AN153+AN158+AN163+AN168+AN173+AN178+AN183+AN188</f>
        <v/>
      </c>
      <c r="AO103" s="31">
        <f>AN103/BP103-1</f>
        <v/>
      </c>
      <c r="AP103" s="1409">
        <f>AP108+AP113+AP118+AP123+AP128+AP133+AP138+AP143+AP148+AP153+AP158+AP163+AP168+AP173+AP178+AP183+AP188</f>
        <v/>
      </c>
      <c r="AQ103" s="31">
        <f>AP103/BR103-1</f>
        <v/>
      </c>
      <c r="AR103" s="1409">
        <f>V103+T103+X103+Z103+AB103+AD103+AF103+AH103+AJ103+AL103+AN103+AP103</f>
      </c>
      <c r="AS103" s="31">
        <f>AR103/SUM(AV103,AX103,AZ103,BB103,BD103,BF103,BH103,BJ103,BL103,BN103,BP103,BR103)-1</f>
        <v/>
      </c>
      <c r="AT103" s="32" t="n"/>
      <c r="AU103" s="1915">
        <f>AV103+AX103+AZ103+BB103+BD103+BF103+BH103+BJ103+BL103+BN103+BP103</f>
        <v/>
      </c>
      <c r="AV103" s="1409">
        <f>AV108+AV113+AV118+AV123+AV128+AV133+AV138+AV143+AV148+AV153+AV158+AV163+AV168+AV173+AV178+AV183+AV188</f>
        <v/>
      </c>
      <c r="AW103" s="31">
        <f>AV103/BW103-1</f>
        <v/>
      </c>
      <c r="AX103" s="1409">
        <f>AX108+AX113+AX118+AX123+AX128+AX133+AX138+AX143+AX148+AX153+AX158+AX163+AX168+AX173+AX178+AX183+AX188</f>
        <v/>
      </c>
      <c r="AY103" s="31">
        <f>AX103/BX103-1</f>
        <v/>
      </c>
      <c r="AZ103" s="1409">
        <f>AZ108+AZ113+AZ118+AZ123+AZ128+AZ133+AZ138+AZ143+AZ148+AZ153+AZ158+AZ163+AZ168+AZ173+AZ178+AZ183+AZ188</f>
        <v/>
      </c>
      <c r="BA103" s="31">
        <f>AZ103/BY103-1</f>
        <v/>
      </c>
      <c r="BB103" s="1409">
        <f>BB108+BB113+BB118+BB123+BB128+BB133+BB138+BB143+BB148+BB153+BB158+BB163+BB168+BB173+BB178+BB183+BB188</f>
        <v/>
      </c>
      <c r="BC103" s="31">
        <f>BB103/BZ103-1</f>
        <v/>
      </c>
      <c r="BD103" s="1409">
        <f>BD108+BD113+BD118+BD123+BD128+BD133+BD138+BD143+BD148+BD153+BD158+BD163+BD168+BD173+BD178+BD183+BD188</f>
        <v/>
      </c>
      <c r="BE103" s="31">
        <f>BD103/CA103-1</f>
        <v/>
      </c>
      <c r="BF103" s="1409">
        <f>BF108+BF113+BF118+BF123+BF128+BF133+BF138+BF143+BF148+BF153+BF158+BF163+BF168+BF173+BF178+BF183+BF188</f>
        <v/>
      </c>
      <c r="BG103" s="31">
        <f>BF103/CB103-1</f>
        <v/>
      </c>
      <c r="BH103" s="1409">
        <f>BH108+BH113+BH118+BH123+BH128+BH133+BH138+BH143+BH148+BH153+BH158+BH163+BH168+BH173+BH178+BH183+BH188</f>
        <v/>
      </c>
      <c r="BI103" s="31">
        <f>BH103/CC103-1</f>
        <v/>
      </c>
      <c r="BJ103" s="1409">
        <f>BJ108+BJ113+BJ118+BJ123+BJ128+BJ133+BJ138+BJ143+BJ148+BJ153+BJ158+BJ163+BJ168+BJ173+BJ178+BJ183+BJ188</f>
        <v/>
      </c>
      <c r="BK103" s="31">
        <f>BJ103/CD103-1</f>
        <v/>
      </c>
      <c r="BL103" s="1409">
        <f>BL108+BL113+BL118+BL123+BL128+BL133+BL138+BL143+BL148+BL153+BL158+BL163+BL168+BL173+BL178+BL183+BL188</f>
        <v/>
      </c>
      <c r="BM103" s="31">
        <f>BL103/CE103-1</f>
        <v/>
      </c>
      <c r="BN103" s="1409">
        <f>BN108+BN113+BN118+BN123+BN128+BN133+BN138+BN143+BN148+BN153+BN158+BN163+BN168+BN173+BN178+BN183+BN188</f>
        <v/>
      </c>
      <c r="BO103" s="31">
        <f>BN103/CF103-1</f>
        <v/>
      </c>
      <c r="BP103" s="1409">
        <f>BP108+BP113+BP118+BP123+BP128+BP133+BP138+BP143+BP148+BP153+BP158+BP163+BP168+BP173+BP178+BP183+BP188</f>
        <v/>
      </c>
      <c r="BQ103" s="31">
        <f>BP103/CG103-1</f>
        <v/>
      </c>
      <c r="BR103" s="1409">
        <f>BR108+BR113+BR118+BR123+BR128+BR133+BR138+BR143+BR148+BR153+BR158+BR163+BR168+BR173+BR178+BR183+BR188</f>
        <v/>
      </c>
      <c r="BS103" s="31">
        <f>BR103/CH103-1</f>
        <v/>
      </c>
      <c r="BT103" s="1409">
        <f>AV103+AX103+AZ103+BB103+BD103+BF103+BH103+BJ103+BL103+BN103+BP103+BR103</f>
        <v/>
      </c>
      <c r="BU103" s="31">
        <f>BT103/CI103-1</f>
        <v/>
      </c>
      <c r="BV103" s="1354" t="n"/>
      <c r="BW103" s="1414" t="n">
        <v>2129.99</v>
      </c>
      <c r="BX103" s="1414" t="n">
        <v>2282.04</v>
      </c>
      <c r="BY103" s="1414" t="n">
        <v>2342.53</v>
      </c>
      <c r="BZ103" s="1414" t="n">
        <v>2463.5</v>
      </c>
      <c r="CA103" s="1414" t="n">
        <v>2566.5</v>
      </c>
      <c r="CB103" s="1414" t="n">
        <v>2661.49</v>
      </c>
      <c r="CC103" s="1414" t="n">
        <v>2864.01</v>
      </c>
      <c r="CD103" s="1414" t="n">
        <v>2877.14</v>
      </c>
      <c r="CE103" s="1414" t="n">
        <v>2765.82</v>
      </c>
      <c r="CF103" s="1414" t="n">
        <v>2824.24</v>
      </c>
      <c r="CG103" s="1414" t="n">
        <v>2880.3</v>
      </c>
      <c r="CH103" s="1414" t="n">
        <v>3120.58</v>
      </c>
      <c r="CI103" s="1409">
        <f>BW103+BX103+BY103+BZ103+CA103+CB103+CC103+CD103+CE103+CF103+CG103+CH103</f>
        <v/>
      </c>
    </row>
    <row r="104" ht="28.8" customFormat="1" customHeight="1" s="24">
      <c r="A104" s="1356" t="inlineStr">
        <is>
          <t>武汉市</t>
        </is>
      </c>
      <c r="B104" s="1350" t="inlineStr">
        <is>
          <t>总旅客周转量（万人公里）</t>
        </is>
      </c>
      <c r="C104" s="1409">
        <f>C105+C106+C107+C108</f>
        <v/>
      </c>
      <c r="D104" s="31">
        <f>C104/T104-1</f>
        <v/>
      </c>
      <c r="E104" s="1409">
        <f>E105+E106+E107+E108</f>
        <v/>
      </c>
      <c r="F104" s="31">
        <f>E104/V104-1</f>
        <v/>
      </c>
      <c r="G104" s="1409">
        <f>G105+G106+G107+G108</f>
        <v/>
      </c>
      <c r="H104" s="31">
        <f>G104/X104-1</f>
        <v/>
      </c>
      <c r="I104" s="1409">
        <f>I105+I106+I107+I108</f>
        <v/>
      </c>
      <c r="J104" s="31">
        <f>I104/Z104-1</f>
        <v/>
      </c>
      <c r="K104" s="2735">
        <f>K105+K106+K107+K108</f>
      </c>
      <c r="L104" s="31">
        <f>K104/AB104-1</f>
      </c>
      <c r="M104" s="2736">
        <f>M105+M106+M107+M108</f>
      </c>
      <c r="N104" s="31">
        <f>M104/AD104-1</f>
      </c>
      <c r="O104" s="2737">
        <f>O105+O106+O107+O108</f>
      </c>
      <c r="P104" s="31">
        <f>O104/AF104-1</f>
      </c>
      <c r="Q104" s="2016">
        <f>E104+C104+G104+I104+K104+M104+O104</f>
      </c>
      <c r="R104" s="102">
        <f>Q104/SUM(T104,V104,X104,Z104,AB104,AD104,AF104)-1</f>
      </c>
      <c r="S104" s="1409">
        <f>T104+V104+X104+Z104+AB104+AD104+AF104</f>
      </c>
      <c r="T104" s="1409">
        <f>T105+T106+T107+T108</f>
        <v/>
      </c>
      <c r="U104" s="31">
        <f>T104/AV104-1</f>
        <v/>
      </c>
      <c r="V104" s="1409">
        <f>V105+V106+V107+V108</f>
        <v/>
      </c>
      <c r="W104" s="31">
        <f>V104/AX104-1</f>
        <v/>
      </c>
      <c r="X104" s="1409">
        <f>X105+X106+X107+X108</f>
        <v/>
      </c>
      <c r="Y104" s="31">
        <f>X104/AZ104-1</f>
        <v/>
      </c>
      <c r="Z104" s="1409">
        <f>Z105+Z106+Z107+Z108</f>
        <v/>
      </c>
      <c r="AA104" s="31">
        <f>Z104/BB104-1</f>
        <v/>
      </c>
      <c r="AB104" s="1409">
        <f>AB105+AB106+AB107+AB108</f>
        <v/>
      </c>
      <c r="AC104" s="31">
        <f>AB104/BD104-1</f>
        <v/>
      </c>
      <c r="AD104" s="1409">
        <f>AD105+AD106+AD107+AD108</f>
        <v/>
      </c>
      <c r="AE104" s="31">
        <f>AD104/BF104-1</f>
        <v/>
      </c>
      <c r="AF104" s="1409">
        <f>AF105+AF106+AF107+AF108</f>
        <v/>
      </c>
      <c r="AG104" s="31">
        <f>AF104/BH104-1</f>
        <v/>
      </c>
      <c r="AH104" s="1409">
        <f>AH105+AH106+AH107+AH108</f>
        <v/>
      </c>
      <c r="AI104" s="31">
        <f>AH104/BJ104-1</f>
        <v/>
      </c>
      <c r="AJ104" s="1409">
        <f>AJ105+AJ106+AJ107+AJ108</f>
        <v/>
      </c>
      <c r="AK104" s="31">
        <f>AJ104/BL104-1</f>
        <v/>
      </c>
      <c r="AL104" s="1409">
        <f>AL105+AL106+AL107+AL108</f>
        <v/>
      </c>
      <c r="AM104" s="31">
        <f>AL104/BN104-1</f>
        <v/>
      </c>
      <c r="AN104" s="1409">
        <f>AN105+AN106+AN107+AN108</f>
        <v/>
      </c>
      <c r="AO104" s="31">
        <f>AN104/BP104-1</f>
        <v/>
      </c>
      <c r="AP104" s="1409">
        <f>AP105+AP106+AP107+AP108</f>
        <v/>
      </c>
      <c r="AQ104" s="31">
        <f>AP104/BR104-1</f>
        <v/>
      </c>
      <c r="AR104" s="1409">
        <f>V104+T104+X104+Z104+AB104+AD104+AF104+AH104+AJ104+AL104+AN104+AP104</f>
      </c>
      <c r="AS104" s="31">
        <f>AR104/SUM(AV104,AX104,AZ104,BB104,BD104,BF104,BH104,BJ104,BL104,BN104,BP104,BR104)-1</f>
        <v/>
      </c>
      <c r="AT104" s="32" t="n"/>
      <c r="AU104" s="1915">
        <f>AV104+AX104+AZ104+BB104+BD104+BF104+BH104+BJ104+BL104+BN104+BP104</f>
        <v/>
      </c>
      <c r="AV104" s="1915">
        <f>AV105+AV106+AV107+AV108</f>
        <v/>
      </c>
      <c r="AW104" s="32" t="n"/>
      <c r="AX104" s="1915">
        <f>AX105+AX106+AX107+AX108</f>
        <v/>
      </c>
      <c r="AY104" s="32" t="n"/>
      <c r="AZ104" s="1915">
        <f>AZ105+AZ106+AZ107+AZ108</f>
        <v/>
      </c>
      <c r="BA104" s="32" t="n"/>
      <c r="BB104" s="1915">
        <f>BB105+BB106+BB107+BB108</f>
        <v/>
      </c>
      <c r="BC104" s="32" t="n"/>
      <c r="BD104" s="1915">
        <f>BD105+BD106+BD107+BD108</f>
        <v/>
      </c>
      <c r="BE104" s="32" t="n"/>
      <c r="BF104" s="1915">
        <f>BF105+BF106+BF107+BF108</f>
        <v/>
      </c>
      <c r="BG104" s="32" t="n"/>
      <c r="BH104" s="1915">
        <f>BH105+BH106+BH107+BH108</f>
        <v/>
      </c>
      <c r="BI104" s="32" t="n"/>
      <c r="BJ104" s="1915">
        <f>BJ105+BJ106+BJ107+BJ108</f>
        <v/>
      </c>
      <c r="BK104" s="32" t="n"/>
      <c r="BL104" s="1915">
        <f>BL105+BL106+BL107+BL108</f>
        <v/>
      </c>
      <c r="BM104" s="32" t="n"/>
      <c r="BN104" s="1915">
        <f>BN105+BN106+BN107+BN108</f>
        <v/>
      </c>
      <c r="BO104" s="32" t="n"/>
      <c r="BP104" s="1915">
        <f>BP105+BP106+BP107+BP108</f>
        <v/>
      </c>
      <c r="BQ104" s="32" t="n"/>
      <c r="BR104" s="1915">
        <f>BR105+BR106+BR107+BR108</f>
        <v/>
      </c>
      <c r="BS104" s="32" t="n"/>
      <c r="BT104" s="1915">
        <f>AV104+AX104+AZ104+BB104+BD104+BF104+BH104+BJ104+BL104+BN104+BP104+BR104</f>
        <v/>
      </c>
      <c r="BU104" s="32" t="n"/>
      <c r="BV104" s="1353" t="n"/>
      <c r="BW104" s="1352" t="n"/>
      <c r="BX104" s="1352" t="n"/>
      <c r="BY104" s="1352" t="n"/>
      <c r="BZ104" s="1352" t="n"/>
      <c r="CA104" s="1352" t="n"/>
      <c r="CB104" s="1352" t="n"/>
      <c r="CC104" s="1352" t="n"/>
      <c r="CD104" s="1352" t="n"/>
      <c r="CE104" s="1352" t="n"/>
      <c r="CF104" s="1352" t="n"/>
      <c r="CG104" s="1352" t="n"/>
      <c r="CH104" s="1352" t="n"/>
      <c r="CI104" s="1352" t="n"/>
    </row>
    <row r="105" ht="28.8" customHeight="1" s="21">
      <c r="A105" s="1977" t="n"/>
      <c r="B105" s="1350" t="inlineStr">
        <is>
          <t>公路班线旅客周转量（万人公里）</t>
        </is>
      </c>
      <c r="C105" s="1409">
        <f>班线包车!C9</f>
        <v/>
      </c>
      <c r="D105" s="31">
        <f>C105/T105-1</f>
        <v/>
      </c>
      <c r="E105" s="1409">
        <f>班线包车!E9</f>
        <v/>
      </c>
      <c r="F105" s="31">
        <f>E105/V105-1</f>
        <v/>
      </c>
      <c r="G105" s="1409">
        <f>班线包车!G9</f>
        <v/>
      </c>
      <c r="H105" s="31">
        <f>G105/X105-1</f>
        <v/>
      </c>
      <c r="I105" s="1409">
        <f>班线包车!I9</f>
        <v/>
      </c>
      <c r="J105" s="31">
        <f>I105/Z105-1</f>
        <v/>
      </c>
      <c r="K105" s="1409">
        <f>班线包车!K9</f>
      </c>
      <c r="L105" s="31">
        <f>K105/AB105-1</f>
      </c>
      <c r="M105" s="1409">
        <f>班线包车!M9</f>
      </c>
      <c r="N105" s="31">
        <f>M105/AD105-1</f>
      </c>
      <c r="O105" s="1409">
        <f>班线包车!O9</f>
      </c>
      <c r="P105" s="31">
        <f>O105/AF105-1</f>
      </c>
      <c r="Q105" s="2016">
        <f>E105+C105+G105+I105+K105+M105+O105</f>
      </c>
      <c r="R105" s="102">
        <f>Q105/SUM(T105,V105,X105,Z105,AB105,AD105,AF105)-1</f>
      </c>
      <c r="S105" s="1409">
        <f>T105+V105+X105+Z105+AB105+AD105+AF105</f>
      </c>
      <c r="T105" s="1409">
        <f>班线包车!T9</f>
        <v/>
      </c>
      <c r="U105" s="31">
        <f>T105/AV105-1</f>
        <v/>
      </c>
      <c r="V105" s="1409">
        <f>班线包车!V9</f>
        <v/>
      </c>
      <c r="W105" s="31">
        <f>V105/AX105-1</f>
        <v/>
      </c>
      <c r="X105" s="1409">
        <f>班线包车!X9</f>
        <v/>
      </c>
      <c r="Y105" s="31">
        <f>X105/AZ105-1</f>
        <v/>
      </c>
      <c r="Z105" s="1409">
        <f>班线包车!Z9</f>
        <v/>
      </c>
      <c r="AA105" s="31">
        <f>Z105/BB105-1</f>
        <v/>
      </c>
      <c r="AB105" s="1409">
        <f>班线包车!AB9</f>
        <v/>
      </c>
      <c r="AC105" s="31">
        <f>AB105/BD105-1</f>
        <v/>
      </c>
      <c r="AD105" s="1409">
        <f>班线包车!AD9</f>
        <v/>
      </c>
      <c r="AE105" s="31">
        <f>AD105/BF105-1</f>
        <v/>
      </c>
      <c r="AF105" s="1409">
        <f>班线包车!AF9</f>
        <v/>
      </c>
      <c r="AG105" s="31">
        <f>AF105/BH105-1</f>
        <v/>
      </c>
      <c r="AH105" s="1409">
        <f>班线包车!AH9</f>
        <v/>
      </c>
      <c r="AI105" s="31">
        <f>AH105/BJ105-1</f>
        <v/>
      </c>
      <c r="AJ105" s="1409">
        <f>班线包车!AJ9</f>
        <v/>
      </c>
      <c r="AK105" s="31">
        <f>AJ105/BL105-1</f>
        <v/>
      </c>
      <c r="AL105" s="1409">
        <f>班线包车!AL9</f>
        <v/>
      </c>
      <c r="AM105" s="31">
        <f>AL105/BN105-1</f>
        <v/>
      </c>
      <c r="AN105" s="1409">
        <f>班线包车!AN9</f>
        <v/>
      </c>
      <c r="AO105" s="31">
        <f>AN105/BP105-1</f>
        <v/>
      </c>
      <c r="AP105" s="1409">
        <f>班线包车!AP9</f>
        <v/>
      </c>
      <c r="AQ105" s="31">
        <f>AP105/BR105-1</f>
        <v/>
      </c>
      <c r="AR105" s="1409">
        <f>V105+T105+X105+Z105+AB105+AD105+AF105+AH105+AJ105+AL105+AN105+AP105</f>
      </c>
      <c r="AS105" s="31">
        <f>AR105/SUM(AV105,AX105,AZ105,BB105,BD105,BF105,BH105,BJ105,BL105,BN105,BP105,BR105)-1</f>
        <v/>
      </c>
      <c r="AT105" s="32" t="n"/>
      <c r="AU105" s="1915">
        <f>AV105+AX105+AZ105+BB105+BD105+BF105+BH105+BJ105+BL105+BN105+BP105</f>
        <v/>
      </c>
      <c r="AV105" s="1409" t="n">
        <v>7357.6606</v>
      </c>
      <c r="AW105" s="31" t="n"/>
      <c r="AX105" s="1409" t="n">
        <v>8592.7413</v>
      </c>
      <c r="AY105" s="31" t="n"/>
      <c r="AZ105" s="1409" t="n">
        <v>11829.351</v>
      </c>
      <c r="BA105" s="31" t="n"/>
      <c r="BB105" s="1409" t="n">
        <v>14101.8988</v>
      </c>
      <c r="BC105" s="31" t="n"/>
      <c r="BD105" s="1409" t="n">
        <v>13096.1302</v>
      </c>
      <c r="BE105" s="31" t="n"/>
      <c r="BF105" s="1409" t="n">
        <v>11151.9164</v>
      </c>
      <c r="BG105" s="31" t="n"/>
      <c r="BH105" s="1409" t="n">
        <v>11759.0194</v>
      </c>
      <c r="BI105" s="31" t="n"/>
      <c r="BJ105" s="1409" t="n">
        <v>10426.6701</v>
      </c>
      <c r="BK105" s="31" t="n"/>
      <c r="BL105" s="1409" t="n">
        <v>10838.9018</v>
      </c>
      <c r="BM105" s="31" t="n"/>
      <c r="BN105" s="1409" t="n">
        <v>19883.7738</v>
      </c>
      <c r="BO105" s="31" t="n"/>
      <c r="BP105" s="1409" t="n">
        <v>18280.0508</v>
      </c>
      <c r="BQ105" s="31" t="n"/>
      <c r="BR105" s="1409" t="n">
        <v>14353.3628</v>
      </c>
      <c r="BS105" s="31" t="n"/>
      <c r="BT105" s="1409">
        <f>AV105+AX105+AZ105+BB105+BD105+BF105+BH105+BJ105+BL105+BN105+BP105+BR105</f>
        <v/>
      </c>
      <c r="BU105" s="31" t="n"/>
      <c r="BV105" s="1354" t="n"/>
      <c r="BW105" s="1355" t="n"/>
      <c r="BX105" s="1355" t="n"/>
      <c r="BY105" s="1355" t="n"/>
      <c r="BZ105" s="1355" t="n"/>
      <c r="CA105" s="1355" t="n"/>
      <c r="CB105" s="1355" t="n"/>
      <c r="CC105" s="1355" t="n"/>
      <c r="CD105" s="1355" t="n"/>
      <c r="CE105" s="1355" t="n"/>
      <c r="CF105" s="1355" t="n"/>
      <c r="CG105" s="1355" t="n"/>
      <c r="CH105" s="1355" t="n"/>
      <c r="CI105" s="1289" t="n"/>
    </row>
    <row r="106" ht="28.8" customHeight="1" s="21">
      <c r="A106" s="1977" t="n"/>
      <c r="B106" s="1350" t="inlineStr">
        <is>
          <t>城际城乡公交旅客周转量（万人公里）</t>
        </is>
      </c>
      <c r="C106" s="1409">
        <f>公交!C10-公交!C12</f>
        <v/>
      </c>
      <c r="D106" s="31">
        <f>C106/T106-1</f>
        <v/>
      </c>
      <c r="E106" s="1409">
        <f>公交!E10-公交!E12</f>
        <v/>
      </c>
      <c r="F106" s="31">
        <f>E106/V106-1</f>
        <v/>
      </c>
      <c r="G106" s="1409">
        <f>公交!G10-公交!G12</f>
        <v/>
      </c>
      <c r="H106" s="31">
        <f>G106/X106-1</f>
        <v/>
      </c>
      <c r="I106" s="1409">
        <f>公交!I10-公交!I12</f>
        <v/>
      </c>
      <c r="J106" s="31">
        <f>I106/Z106-1</f>
        <v/>
      </c>
      <c r="K106" s="1409">
        <f>公交!K10-公交!K12</f>
      </c>
      <c r="L106" s="31">
        <f>K106/AB106-1</f>
      </c>
      <c r="M106" s="1409">
        <f>公交!M10-公交!M12</f>
      </c>
      <c r="N106" s="31">
        <f>M106/AD106-1</f>
      </c>
      <c r="O106" s="1409">
        <f>公交!O10-公交!O12</f>
      </c>
      <c r="P106" s="31">
        <f>O106/AF106-1</f>
      </c>
      <c r="Q106" s="2016">
        <f>E106+C106+G106+I106+K106+M106+O106</f>
      </c>
      <c r="R106" s="102">
        <f>Q106/SUM(T106,V106,X106,Z106,AB106,AD106,AF106)-1</f>
      </c>
      <c r="S106" s="1409">
        <f>T106+V106+X106+Z106+AB106+AD106+AF106</f>
      </c>
      <c r="T106" s="1409">
        <f>公交!T10-公交!T12</f>
        <v/>
      </c>
      <c r="U106" s="31">
        <f>T106/AV106-1</f>
        <v/>
      </c>
      <c r="V106" s="1409">
        <f>公交!V10-公交!V12</f>
        <v/>
      </c>
      <c r="W106" s="31">
        <f>V106/AX106-1</f>
        <v/>
      </c>
      <c r="X106" s="1409">
        <f>公交!X10-公交!X12</f>
        <v/>
      </c>
      <c r="Y106" s="31">
        <f>X106/AZ106-1</f>
        <v/>
      </c>
      <c r="Z106" s="1409">
        <f>公交!Z10-公交!Z12</f>
        <v/>
      </c>
      <c r="AA106" s="31">
        <f>Z106/BB106-1</f>
        <v/>
      </c>
      <c r="AB106" s="1409">
        <f>公交!AB10-公交!AB12</f>
        <v/>
      </c>
      <c r="AC106" s="31">
        <f>AB106/BD106-1</f>
        <v/>
      </c>
      <c r="AD106" s="1409">
        <f>公交!AD10-公交!AD12</f>
        <v/>
      </c>
      <c r="AE106" s="31">
        <f>AD106/BF106-1</f>
        <v/>
      </c>
      <c r="AF106" s="1409">
        <f>公交!AF10-公交!AF12</f>
        <v/>
      </c>
      <c r="AG106" s="31">
        <f>AF106/BH106-1</f>
        <v/>
      </c>
      <c r="AH106" s="1409">
        <f>公交!AH10-公交!AH12</f>
        <v/>
      </c>
      <c r="AI106" s="31">
        <f>AH106/BJ106-1</f>
        <v/>
      </c>
      <c r="AJ106" s="1409">
        <f>公交!AJ10-公交!AJ12</f>
        <v/>
      </c>
      <c r="AK106" s="31">
        <f>AJ106/BL106-1</f>
        <v/>
      </c>
      <c r="AL106" s="1409">
        <f>公交!AL10-公交!AL12</f>
        <v/>
      </c>
      <c r="AM106" s="31">
        <f>AL106/BN106-1</f>
        <v/>
      </c>
      <c r="AN106" s="1409">
        <f>公交!AN10-公交!AN12</f>
        <v/>
      </c>
      <c r="AO106" s="31">
        <f>AN106/BP106-1</f>
        <v/>
      </c>
      <c r="AP106" s="1409">
        <f>公交!AP10-公交!AP12</f>
        <v/>
      </c>
      <c r="AQ106" s="31">
        <f>AP106/BR106-1</f>
        <v/>
      </c>
      <c r="AR106" s="1409">
        <f>V106+T106+X106+Z106+AB106+AD106+AF106+AH106+AJ106+AL106+AN106+AP106</f>
      </c>
      <c r="AS106" s="31">
        <f>AR106/SUM(AV106,AX106,AZ106,BB106,BD106,BF106,BH106,BJ106,BL106,BN106,BP106,BR106)-1</f>
        <v/>
      </c>
      <c r="AT106" s="32" t="n"/>
      <c r="AU106" s="1915">
        <f>AV106+AX106+AZ106+BB106+BD106+BF106+BH106+BJ106+BL106+BN106+BP106</f>
        <v/>
      </c>
      <c r="AV106" s="1409" t="n">
        <v>665.699999999997</v>
      </c>
      <c r="AW106" s="31" t="n"/>
      <c r="AX106" s="1409" t="n">
        <v>438.57</v>
      </c>
      <c r="AY106" s="31" t="n"/>
      <c r="AZ106" s="1409" t="n">
        <v>723.739999999998</v>
      </c>
      <c r="BA106" s="31" t="n"/>
      <c r="BB106" s="1409" t="n">
        <v>704.560000000001</v>
      </c>
      <c r="BC106" s="31" t="n"/>
      <c r="BD106" s="1409" t="n">
        <v>679.91</v>
      </c>
      <c r="BE106" s="31" t="n"/>
      <c r="BF106" s="1409" t="n">
        <v>622.84</v>
      </c>
      <c r="BG106" s="31" t="n"/>
      <c r="BH106" s="1409" t="n">
        <v>573.619999999999</v>
      </c>
      <c r="BI106" s="31" t="n"/>
      <c r="BJ106" s="1409" t="n">
        <v>520.199999999997</v>
      </c>
      <c r="BK106" s="31" t="n"/>
      <c r="BL106" s="1409" t="n">
        <v>614.719999999998</v>
      </c>
      <c r="BM106" s="31" t="n"/>
      <c r="BN106" s="1409" t="n">
        <v>652.130000000001</v>
      </c>
      <c r="BO106" s="31" t="n"/>
      <c r="BP106" s="1409" t="n">
        <v>640.100000000002</v>
      </c>
      <c r="BQ106" s="31" t="n"/>
      <c r="BR106" s="1409" t="n">
        <v>647.09</v>
      </c>
      <c r="BS106" s="31" t="n"/>
      <c r="BT106" s="1409">
        <f>AV106+AX106+AZ106+BB106+BD106+BF106+BH106+BJ106+BL106+BN106+BP106+BR106</f>
        <v/>
      </c>
      <c r="BU106" s="31" t="n"/>
      <c r="BV106" s="1354" t="n"/>
      <c r="BW106" s="1355" t="n"/>
      <c r="BX106" s="1355" t="n"/>
      <c r="BY106" s="1355" t="n"/>
      <c r="BZ106" s="1355" t="n"/>
      <c r="CA106" s="1355" t="n"/>
      <c r="CB106" s="1355" t="n"/>
      <c r="CC106" s="1414" t="n"/>
      <c r="CD106" s="1355" t="n"/>
      <c r="CE106" s="1414" t="n"/>
      <c r="CF106" s="1414" t="n"/>
      <c r="CG106" s="1414" t="n"/>
      <c r="CH106" s="1414" t="n"/>
      <c r="CI106" s="1289" t="n"/>
    </row>
    <row r="107" ht="28.8" customHeight="1" s="21">
      <c r="A107" s="1977" t="n"/>
      <c r="B107" s="1350" t="inlineStr">
        <is>
          <t>城际城乡巡游出租旅客周转量（万人公里）</t>
        </is>
      </c>
      <c r="C107" s="1409" t="n">
        <v>0</v>
      </c>
      <c r="D107" s="31">
        <f>C107/T107-1</f>
        <v/>
      </c>
      <c r="E107" s="1409" t="n">
        <v>0</v>
      </c>
      <c r="F107" s="31">
        <f>E107/V107-1</f>
        <v/>
      </c>
      <c r="G107" s="1409" t="n">
        <v>0</v>
      </c>
      <c r="H107" s="31">
        <f>G107/X107-1</f>
        <v/>
      </c>
      <c r="I107" s="1409" t="n">
        <v>0</v>
      </c>
      <c r="J107" s="31">
        <f>I107/Z107-1</f>
        <v/>
      </c>
      <c r="K107" s="1409" t="n">
        <v>0.0</v>
      </c>
      <c r="L107" s="31">
        <f>K107/AB107-1</f>
      </c>
      <c r="M107" s="1409" t="n">
        <v>0.0</v>
      </c>
      <c r="N107" s="31">
        <f>M107/AD107-1</f>
      </c>
      <c r="O107" s="1409" t="n">
        <v>0.0</v>
      </c>
      <c r="P107" s="31">
        <f>O107/AF107-1</f>
      </c>
      <c r="Q107" s="2016">
        <f>E107+C107+G107+I107+K107+M107+O107</f>
      </c>
      <c r="R107" s="102">
        <f>Q107/SUM(T107,V107,X107,Z107,AB107,AD107,AF107)-1</f>
      </c>
      <c r="S107" s="1409">
        <f>T107+V107+X107+Z107+AB107+AD107+AF107</f>
      </c>
      <c r="T107" s="1409" t="n">
        <v>0</v>
      </c>
      <c r="U107" s="31">
        <f>T107/AV107-1</f>
        <v/>
      </c>
      <c r="V107" s="1409" t="n">
        <v>0</v>
      </c>
      <c r="W107" s="31">
        <f>V107/AX107-1</f>
        <v/>
      </c>
      <c r="X107" s="1409" t="n">
        <v>0</v>
      </c>
      <c r="Y107" s="31">
        <f>X107/AZ107-1</f>
        <v/>
      </c>
      <c r="Z107" s="1409" t="n">
        <v>0</v>
      </c>
      <c r="AA107" s="31">
        <f>Z107/BB107-1</f>
        <v/>
      </c>
      <c r="AB107" s="1409" t="n">
        <v>0</v>
      </c>
      <c r="AC107" s="31">
        <f>AB107/BD107-1</f>
        <v/>
      </c>
      <c r="AD107" s="1409" t="n">
        <v>0</v>
      </c>
      <c r="AE107" s="31">
        <f>AD107/BF107-1</f>
        <v/>
      </c>
      <c r="AF107" s="1409" t="n">
        <v>0</v>
      </c>
      <c r="AG107" s="31">
        <f>AF107/BH107-1</f>
        <v/>
      </c>
      <c r="AH107" s="1409" t="n">
        <v>0</v>
      </c>
      <c r="AI107" s="31">
        <f>AH107/BJ107-1</f>
        <v/>
      </c>
      <c r="AJ107" s="1409" t="n">
        <v>0</v>
      </c>
      <c r="AK107" s="31">
        <f>AJ107/BL107-1</f>
        <v/>
      </c>
      <c r="AL107" s="1409" t="n">
        <v>0</v>
      </c>
      <c r="AM107" s="31">
        <f>AL107/BN107-1</f>
        <v/>
      </c>
      <c r="AN107" s="1409" t="n">
        <v>0</v>
      </c>
      <c r="AO107" s="31">
        <f>AN107/BP107-1</f>
        <v/>
      </c>
      <c r="AP107" s="1409" t="n">
        <v>0</v>
      </c>
      <c r="AQ107" s="31">
        <f>AP107/BR107-1</f>
        <v/>
      </c>
      <c r="AR107" s="1409">
        <f>V107+T107+X107+Z107+AB107+AD107+AF107+AH107+AJ107+AL107+AN107+AP107</f>
      </c>
      <c r="AS107" s="31">
        <f>AR107/SUM(AV107,AX107,AZ107,BB107,BD107,BF107,BH107,BJ107,BL107,BN107,BP107,BR107)-1</f>
        <v/>
      </c>
      <c r="AT107" s="32" t="n"/>
      <c r="AU107" s="1915">
        <f>AV107+AX107+AZ107+BB107+BD107+BF107+BH107+BJ107+BL107+BN107+BP107</f>
        <v/>
      </c>
      <c r="AV107" s="1409" t="n">
        <v>0</v>
      </c>
      <c r="AW107" s="31" t="n"/>
      <c r="AX107" s="1409" t="n">
        <v>0</v>
      </c>
      <c r="AY107" s="31" t="n"/>
      <c r="AZ107" s="1409" t="n">
        <v>0</v>
      </c>
      <c r="BA107" s="31" t="n"/>
      <c r="BB107" s="1409" t="n">
        <v>0</v>
      </c>
      <c r="BC107" s="31" t="n"/>
      <c r="BD107" s="1409" t="n">
        <v>0</v>
      </c>
      <c r="BE107" s="31" t="n"/>
      <c r="BF107" s="1409" t="n">
        <v>0</v>
      </c>
      <c r="BG107" s="31" t="n"/>
      <c r="BH107" s="1409" t="n">
        <v>0</v>
      </c>
      <c r="BI107" s="31" t="n"/>
      <c r="BJ107" s="1409" t="n">
        <v>0</v>
      </c>
      <c r="BK107" s="31" t="n"/>
      <c r="BL107" s="1409" t="n">
        <v>0</v>
      </c>
      <c r="BM107" s="31" t="n"/>
      <c r="BN107" s="1409" t="n">
        <v>0</v>
      </c>
      <c r="BO107" s="31" t="n"/>
      <c r="BP107" s="1409" t="n">
        <v>0</v>
      </c>
      <c r="BQ107" s="31" t="n"/>
      <c r="BR107" s="1409" t="n">
        <v>0</v>
      </c>
      <c r="BS107" s="31" t="n"/>
      <c r="BT107" s="1409">
        <f>AV107+AX107+AZ107+BB107+BD107+BF107+BH107+BJ107+BL107+BN107+BP107+BR107</f>
        <v/>
      </c>
      <c r="BU107" s="31" t="n"/>
      <c r="BV107" s="1354" t="n"/>
      <c r="BW107" s="1355" t="n"/>
      <c r="BX107" s="1355" t="n"/>
      <c r="BY107" s="1355" t="n"/>
      <c r="BZ107" s="1355" t="n"/>
      <c r="CA107" s="1355" t="n"/>
      <c r="CB107" s="1355" t="n"/>
      <c r="CC107" s="1414" t="n"/>
      <c r="CD107" s="1355" t="n"/>
      <c r="CE107" s="1414" t="n"/>
      <c r="CF107" s="1414" t="n"/>
      <c r="CG107" s="1414" t="n"/>
      <c r="CH107" s="1414" t="n"/>
      <c r="CI107" s="1289" t="n"/>
    </row>
    <row r="108" ht="28.8" customHeight="1" s="21">
      <c r="A108" s="1954" t="n"/>
      <c r="B108" s="1350" t="inlineStr">
        <is>
          <t>城际城乡网约车旅客周转量(万人公里)</t>
        </is>
      </c>
      <c r="C108" s="1409" t="n">
        <v>0</v>
      </c>
      <c r="D108" s="31">
        <f>C108/T108-1</f>
        <v/>
      </c>
      <c r="E108" s="1409" t="n">
        <v>0</v>
      </c>
      <c r="F108" s="31">
        <f>E108/V108-1</f>
        <v/>
      </c>
      <c r="G108" s="1409" t="n">
        <v>0</v>
      </c>
      <c r="H108" s="31">
        <f>G108/X108-1</f>
        <v/>
      </c>
      <c r="I108" s="1409" t="n">
        <v>0</v>
      </c>
      <c r="J108" s="31">
        <f>I108/Z108-1</f>
        <v/>
      </c>
      <c r="K108" s="2738" t="n">
        <v>0.0</v>
      </c>
      <c r="L108" s="31">
        <f>K108/AB108-1</f>
      </c>
      <c r="M108" s="2739" t="n">
        <v>0.0</v>
      </c>
      <c r="N108" s="31">
        <f>M108/AD108-1</f>
      </c>
      <c r="O108" s="2740" t="n">
        <v>0.0</v>
      </c>
      <c r="P108" s="31">
        <f>O108/AF108-1</f>
      </c>
      <c r="Q108" s="2016">
        <f>E108+C108+G108+I108+K108+M108+O108</f>
      </c>
      <c r="R108" s="102">
        <f>Q108/SUM(T108,V108,X108,Z108,AB108,AD108,AF108)-1</f>
      </c>
      <c r="S108" s="1409">
        <f>T108+V108+X108+Z108+AB108+AD108+AF108</f>
      </c>
      <c r="T108" s="1409" t="n">
        <v>0</v>
      </c>
      <c r="U108" s="31">
        <f>T108/AV108-1</f>
        <v/>
      </c>
      <c r="V108" s="1409" t="n">
        <v>0</v>
      </c>
      <c r="W108" s="31">
        <f>V108/AX108-1</f>
        <v/>
      </c>
      <c r="X108" s="1409" t="n">
        <v>0</v>
      </c>
      <c r="Y108" s="31">
        <f>X108/AZ108-1</f>
        <v/>
      </c>
      <c r="Z108" s="1409" t="n">
        <v>0</v>
      </c>
      <c r="AA108" s="31">
        <f>Z108/BB108-1</f>
        <v/>
      </c>
      <c r="AB108" s="1409" t="n">
        <v>0</v>
      </c>
      <c r="AC108" s="31">
        <f>AB108/BD108-1</f>
        <v/>
      </c>
      <c r="AD108" s="1409" t="n">
        <v>0</v>
      </c>
      <c r="AE108" s="31">
        <f>AD108/BF108-1</f>
        <v/>
      </c>
      <c r="AF108" s="1409" t="n">
        <v>0</v>
      </c>
      <c r="AG108" s="31">
        <f>AF108/BH108-1</f>
        <v/>
      </c>
      <c r="AH108" s="1409" t="n">
        <v>0</v>
      </c>
      <c r="AI108" s="31">
        <f>AH108/BJ108-1</f>
        <v/>
      </c>
      <c r="AJ108" s="1409" t="n">
        <v>0</v>
      </c>
      <c r="AK108" s="31">
        <f>AJ108/BL108-1</f>
        <v/>
      </c>
      <c r="AL108" s="1409" t="n">
        <v>0</v>
      </c>
      <c r="AM108" s="31">
        <f>AL108/BN108-1</f>
        <v/>
      </c>
      <c r="AN108" s="1409" t="n">
        <v>0</v>
      </c>
      <c r="AO108" s="31">
        <f>AN108/BP108-1</f>
        <v/>
      </c>
      <c r="AP108" s="1409" t="n">
        <v>0</v>
      </c>
      <c r="AQ108" s="31">
        <f>AP108/BR108-1</f>
        <v/>
      </c>
      <c r="AR108" s="1409">
        <f>V108+T108+X108+Z108+AB108+AD108+AF108+AH108+AJ108+AL108+AN108+AP108</f>
      </c>
      <c r="AS108" s="31">
        <f>AR108/SUM(AV108,AX108,AZ108,BB108,BD108,BF108,BH108,BJ108,BL108,BN108,BP108,BR108)-1</f>
        <v/>
      </c>
      <c r="AT108" s="32" t="n"/>
      <c r="AU108" s="1915">
        <f>AV108+AX108+AZ108+BB108+BD108+BF108+BH108+BJ108+BL108+BN108+BP108</f>
        <v/>
      </c>
      <c r="AV108" s="1409" t="n">
        <v>0</v>
      </c>
      <c r="AW108" s="31" t="n"/>
      <c r="AX108" s="1409" t="n">
        <v>0</v>
      </c>
      <c r="AY108" s="31" t="n"/>
      <c r="AZ108" s="1409" t="n">
        <v>0</v>
      </c>
      <c r="BA108" s="31" t="n"/>
      <c r="BB108" s="1409" t="n">
        <v>0</v>
      </c>
      <c r="BC108" s="31" t="n"/>
      <c r="BD108" s="1409" t="n">
        <v>0</v>
      </c>
      <c r="BE108" s="31" t="n"/>
      <c r="BF108" s="1409" t="n">
        <v>0</v>
      </c>
      <c r="BG108" s="31" t="n"/>
      <c r="BH108" s="1409" t="n">
        <v>0</v>
      </c>
      <c r="BI108" s="31" t="n"/>
      <c r="BJ108" s="1409" t="n">
        <v>0</v>
      </c>
      <c r="BK108" s="31" t="n"/>
      <c r="BL108" s="1409" t="n">
        <v>0</v>
      </c>
      <c r="BM108" s="31" t="n"/>
      <c r="BN108" s="1409" t="n">
        <v>0</v>
      </c>
      <c r="BO108" s="31" t="n"/>
      <c r="BP108" s="1409" t="n">
        <v>0</v>
      </c>
      <c r="BQ108" s="31" t="n"/>
      <c r="BR108" s="1409" t="n">
        <v>0</v>
      </c>
      <c r="BS108" s="31" t="n"/>
      <c r="BT108" s="1409">
        <f>AV108+AX108+AZ108+BB108+BD108+BF108+BH108+BJ108+BL108+BN108+BP108+BR108</f>
        <v/>
      </c>
      <c r="BU108" s="31" t="n"/>
      <c r="BV108" s="1354" t="n"/>
      <c r="BW108" s="1355" t="n"/>
      <c r="BX108" s="1355" t="n"/>
      <c r="BY108" s="1355" t="n"/>
      <c r="BZ108" s="1355" t="n"/>
      <c r="CA108" s="1355" t="n"/>
      <c r="CB108" s="1355" t="n"/>
      <c r="CC108" s="1355" t="n"/>
      <c r="CD108" s="1355" t="n"/>
      <c r="CE108" s="1355" t="n"/>
      <c r="CF108" s="1355" t="n"/>
      <c r="CG108" s="1355" t="n"/>
      <c r="CH108" s="1355" t="n"/>
      <c r="CI108" s="1289" t="n"/>
    </row>
    <row r="109" ht="28.8" customFormat="1" customHeight="1" s="24">
      <c r="A109" s="1358" t="inlineStr">
        <is>
          <t>黄石市</t>
        </is>
      </c>
      <c r="B109" s="1350" t="inlineStr">
        <is>
          <t>总旅客周转量（万人公里）</t>
        </is>
      </c>
      <c r="C109" s="1409">
        <f>C110+C111+C112+C113</f>
        <v/>
      </c>
      <c r="D109" s="31">
        <f>C109/T109-1</f>
        <v/>
      </c>
      <c r="E109" s="1409">
        <f>E110+E111+E112+E113</f>
        <v/>
      </c>
      <c r="F109" s="31">
        <f>E109/V109-1</f>
        <v/>
      </c>
      <c r="G109" s="1409">
        <f>G110+G111+G112+G113</f>
        <v/>
      </c>
      <c r="H109" s="31">
        <f>G109/X109-1</f>
        <v/>
      </c>
      <c r="I109" s="1409">
        <f>I110+I111+I112+I113</f>
        <v/>
      </c>
      <c r="J109" s="31">
        <f>I109/Z109-1</f>
        <v/>
      </c>
      <c r="K109" s="2741">
        <f>K110+K111+K112+K113</f>
      </c>
      <c r="L109" s="31">
        <f>K109/AB109-1</f>
      </c>
      <c r="M109" s="2742">
        <f>M110+M111+M112+M113</f>
      </c>
      <c r="N109" s="31">
        <f>M109/AD109-1</f>
      </c>
      <c r="O109" s="2743">
        <f>O110+O111+O112+O113</f>
      </c>
      <c r="P109" s="31">
        <f>O109/AF109-1</f>
      </c>
      <c r="Q109" s="2016">
        <f>E109+C109+G109+I109+K109+M109+O109</f>
      </c>
      <c r="R109" s="102">
        <f>Q109/SUM(T109,V109,X109,Z109,AB109,AD109,AF109)-1</f>
      </c>
      <c r="S109" s="1409">
        <f>T109+V109+X109+Z109+AB109+AD109+AF109</f>
      </c>
      <c r="T109" s="1409">
        <f>T110+T111+T112+T113</f>
        <v/>
      </c>
      <c r="U109" s="31">
        <f>T109/AV109-1</f>
        <v/>
      </c>
      <c r="V109" s="1409">
        <f>V110+V111+V112+V113</f>
        <v/>
      </c>
      <c r="W109" s="31">
        <f>V109/AX109-1</f>
        <v/>
      </c>
      <c r="X109" s="1409">
        <f>X110+X111+X112+X113</f>
        <v/>
      </c>
      <c r="Y109" s="31">
        <f>X109/AZ109-1</f>
        <v/>
      </c>
      <c r="Z109" s="1409">
        <f>Z110+Z111+Z112+Z113</f>
        <v/>
      </c>
      <c r="AA109" s="31">
        <f>Z109/BB109-1</f>
        <v/>
      </c>
      <c r="AB109" s="1409">
        <f>AB110+AB111+AB112+AB113</f>
        <v/>
      </c>
      <c r="AC109" s="31">
        <f>AB109/BD109-1</f>
        <v/>
      </c>
      <c r="AD109" s="1409">
        <f>AD110+AD111+AD112+AD113</f>
        <v/>
      </c>
      <c r="AE109" s="31">
        <f>AD109/BF109-1</f>
        <v/>
      </c>
      <c r="AF109" s="1409">
        <f>AF110+AF111+AF112+AF113</f>
        <v/>
      </c>
      <c r="AG109" s="31">
        <f>AF109/BH109-1</f>
        <v/>
      </c>
      <c r="AH109" s="1409">
        <f>AH110+AH111+AH112+AH113</f>
        <v/>
      </c>
      <c r="AI109" s="31">
        <f>AH109/BJ109-1</f>
        <v/>
      </c>
      <c r="AJ109" s="1409">
        <f>AJ110+AJ111+AJ112+AJ113</f>
        <v/>
      </c>
      <c r="AK109" s="31">
        <f>AJ109/BL109-1</f>
        <v/>
      </c>
      <c r="AL109" s="1409">
        <f>AL110+AL111+AL112+AL113</f>
        <v/>
      </c>
      <c r="AM109" s="31">
        <f>AL109/BN109-1</f>
        <v/>
      </c>
      <c r="AN109" s="1409">
        <f>AN110+AN111+AN112+AN113</f>
        <v/>
      </c>
      <c r="AO109" s="31">
        <f>AN109/BP109-1</f>
        <v/>
      </c>
      <c r="AP109" s="1409">
        <f>AP110+AP111+AP112+AP113</f>
        <v/>
      </c>
      <c r="AQ109" s="31">
        <f>AP109/BR109-1</f>
        <v/>
      </c>
      <c r="AR109" s="1409">
        <f>V109+T109+X109+Z109+AB109+AD109+AF109+AH109+AJ109+AL109+AN109+AP109</f>
      </c>
      <c r="AS109" s="31">
        <f>AR109/SUM(AV109,AX109,AZ109,BB109,BD109,BF109,BH109,BJ109,BL109,BN109,BP109,BR109)-1</f>
        <v/>
      </c>
      <c r="AT109" s="32" t="n"/>
      <c r="AU109" s="1915">
        <f>AV109+AX109+AZ109+BB109+BD109+BF109+BH109+BJ109+BL109+BN109+BP109</f>
        <v/>
      </c>
      <c r="AV109" s="1915">
        <f>AV110+AV111+AV112+AV113</f>
        <v/>
      </c>
      <c r="AW109" s="32" t="n"/>
      <c r="AX109" s="1915">
        <f>AX110+AX111+AX112+AX113</f>
        <v/>
      </c>
      <c r="AY109" s="32" t="n"/>
      <c r="AZ109" s="1915">
        <f>AZ110+AZ111+AZ112+AZ113</f>
        <v/>
      </c>
      <c r="BA109" s="32" t="n"/>
      <c r="BB109" s="1915">
        <f>BB110+BB111+BB112+BB113</f>
        <v/>
      </c>
      <c r="BC109" s="32" t="n"/>
      <c r="BD109" s="1915">
        <f>BD110+BD111+BD112+BD113</f>
        <v/>
      </c>
      <c r="BE109" s="32" t="n"/>
      <c r="BF109" s="1915">
        <f>BF110+BF111+BF112+BF113</f>
        <v/>
      </c>
      <c r="BG109" s="32" t="n"/>
      <c r="BH109" s="1915">
        <f>BH110+BH111+BH112+BH113</f>
        <v/>
      </c>
      <c r="BI109" s="32" t="n"/>
      <c r="BJ109" s="1915">
        <f>BJ110+BJ111+BJ112+BJ113</f>
        <v/>
      </c>
      <c r="BK109" s="32" t="n"/>
      <c r="BL109" s="1915">
        <f>BL110+BL111+BL112+BL113</f>
        <v/>
      </c>
      <c r="BM109" s="32" t="n"/>
      <c r="BN109" s="1915">
        <f>BN110+BN111+BN112+BN113</f>
        <v/>
      </c>
      <c r="BO109" s="32" t="n"/>
      <c r="BP109" s="1915">
        <f>BP110+BP111+BP112+BP113</f>
        <v/>
      </c>
      <c r="BQ109" s="32" t="n"/>
      <c r="BR109" s="1915">
        <f>BR110+BR111+BR112+BR113</f>
        <v/>
      </c>
      <c r="BS109" s="32" t="n"/>
      <c r="BT109" s="1915">
        <f>AV109+AX109+AZ109+BB109+BD109+BF109+BH109+BJ109+BL109+BN109+BP109+BR109</f>
        <v/>
      </c>
      <c r="BU109" s="32" t="n"/>
      <c r="BV109" s="1353" t="n"/>
      <c r="BW109" s="1352" t="n"/>
      <c r="BX109" s="1352" t="n"/>
      <c r="BY109" s="1352" t="n"/>
      <c r="BZ109" s="1352" t="n"/>
      <c r="CA109" s="1352" t="n"/>
      <c r="CB109" s="1352" t="n"/>
      <c r="CC109" s="1352" t="n"/>
      <c r="CD109" s="1352" t="n"/>
      <c r="CE109" s="1352" t="n"/>
      <c r="CF109" s="1352" t="n"/>
      <c r="CG109" s="1352" t="n"/>
      <c r="CH109" s="1352" t="n"/>
      <c r="CI109" s="1352" t="n"/>
    </row>
    <row r="110" ht="28.8" customHeight="1" s="21">
      <c r="A110" s="1977" t="n"/>
      <c r="B110" s="1350" t="inlineStr">
        <is>
          <t>公路班线旅客周转量（万人公里）</t>
        </is>
      </c>
      <c r="C110" s="1409">
        <f>班线包车!C11</f>
        <v/>
      </c>
      <c r="D110" s="31">
        <f>C110/T110-1</f>
        <v/>
      </c>
      <c r="E110" s="1409">
        <f>班线包车!E11</f>
        <v/>
      </c>
      <c r="F110" s="31">
        <f>E110/V110-1</f>
        <v/>
      </c>
      <c r="G110" s="1409">
        <f>班线包车!G11</f>
        <v/>
      </c>
      <c r="H110" s="31">
        <f>G110/X110-1</f>
        <v/>
      </c>
      <c r="I110" s="1409">
        <f>班线包车!I11</f>
        <v/>
      </c>
      <c r="J110" s="31">
        <f>I110/Z110-1</f>
        <v/>
      </c>
      <c r="K110" s="1409">
        <f>班线包车!K11</f>
      </c>
      <c r="L110" s="31">
        <f>K110/AB110-1</f>
      </c>
      <c r="M110" s="1409">
        <f>班线包车!M11</f>
      </c>
      <c r="N110" s="31">
        <f>M110/AD110-1</f>
      </c>
      <c r="O110" s="1409">
        <f>班线包车!O11</f>
      </c>
      <c r="P110" s="31">
        <f>O110/AF110-1</f>
      </c>
      <c r="Q110" s="2016">
        <f>E110+C110+G110+I110+K110+M110+O110</f>
      </c>
      <c r="R110" s="102">
        <f>Q110/SUM(T110,V110,X110,Z110,AB110,AD110,AF110)-1</f>
      </c>
      <c r="S110" s="1409">
        <f>T110+V110+X110+Z110+AB110+AD110+AF110</f>
      </c>
      <c r="T110" s="1409">
        <f>班线包车!T11</f>
        <v/>
      </c>
      <c r="U110" s="31">
        <f>T110/AV110-1</f>
        <v/>
      </c>
      <c r="V110" s="1409">
        <f>班线包车!V11</f>
        <v/>
      </c>
      <c r="W110" s="31">
        <f>V110/AX110-1</f>
        <v/>
      </c>
      <c r="X110" s="1409">
        <f>班线包车!X11</f>
        <v/>
      </c>
      <c r="Y110" s="31">
        <f>X110/AZ110-1</f>
        <v/>
      </c>
      <c r="Z110" s="1409">
        <f>班线包车!Z11</f>
        <v/>
      </c>
      <c r="AA110" s="31">
        <f>Z110/BB110-1</f>
        <v/>
      </c>
      <c r="AB110" s="1409">
        <f>班线包车!AB11</f>
        <v/>
      </c>
      <c r="AC110" s="31">
        <f>AB110/BD110-1</f>
        <v/>
      </c>
      <c r="AD110" s="1409">
        <f>班线包车!AD11</f>
        <v/>
      </c>
      <c r="AE110" s="31">
        <f>AD110/BF110-1</f>
        <v/>
      </c>
      <c r="AF110" s="1409">
        <f>班线包车!AF11</f>
        <v/>
      </c>
      <c r="AG110" s="31">
        <f>AF110/BH110-1</f>
        <v/>
      </c>
      <c r="AH110" s="1409">
        <f>班线包车!AH11</f>
        <v/>
      </c>
      <c r="AI110" s="31">
        <f>AH110/BJ110-1</f>
        <v/>
      </c>
      <c r="AJ110" s="1409">
        <f>班线包车!AJ11</f>
        <v/>
      </c>
      <c r="AK110" s="31">
        <f>AJ110/BL110-1</f>
        <v/>
      </c>
      <c r="AL110" s="1409">
        <f>班线包车!AL11</f>
        <v/>
      </c>
      <c r="AM110" s="31">
        <f>AL110/BN110-1</f>
        <v/>
      </c>
      <c r="AN110" s="1409">
        <f>班线包车!AN11</f>
        <v/>
      </c>
      <c r="AO110" s="31">
        <f>AN110/BP110-1</f>
        <v/>
      </c>
      <c r="AP110" s="1409">
        <f>班线包车!AP11</f>
        <v/>
      </c>
      <c r="AQ110" s="31">
        <f>AP110/BR110-1</f>
        <v/>
      </c>
      <c r="AR110" s="1409">
        <f>V110+T110+X110+Z110+AB110+AD110+AF110+AH110+AJ110+AL110+AN110+AP110</f>
      </c>
      <c r="AS110" s="31">
        <f>AR110/SUM(AV110,AX110,AZ110,BB110,BD110,BF110,BH110,BJ110,BL110,BN110,BP110,BR110)-1</f>
        <v/>
      </c>
      <c r="AT110" s="32" t="n"/>
      <c r="AU110" s="1915">
        <f>AV110+AX110+AZ110+BB110+BD110+BF110+BH110+BJ110+BL110+BN110+BP110</f>
        <v/>
      </c>
      <c r="AV110" s="1409" t="n">
        <v>2506.2608</v>
      </c>
      <c r="AW110" s="31" t="n"/>
      <c r="AX110" s="1409" t="n">
        <v>2474.1958</v>
      </c>
      <c r="AY110" s="31" t="n"/>
      <c r="AZ110" s="1409" t="n">
        <v>2783.4942</v>
      </c>
      <c r="BA110" s="31" t="n"/>
      <c r="BB110" s="1409" t="n">
        <v>3124.8657</v>
      </c>
      <c r="BC110" s="31" t="n"/>
      <c r="BD110" s="1409" t="n">
        <v>2960.3518</v>
      </c>
      <c r="BE110" s="31" t="n"/>
      <c r="BF110" s="1409" t="n">
        <v>2570.5392</v>
      </c>
      <c r="BG110" s="31" t="n"/>
      <c r="BH110" s="1409" t="n">
        <v>2797.9593</v>
      </c>
      <c r="BI110" s="31" t="n"/>
      <c r="BJ110" s="1409" t="n">
        <v>2676.6126</v>
      </c>
      <c r="BK110" s="31" t="n"/>
      <c r="BL110" s="1409" t="n">
        <v>2598.8843</v>
      </c>
      <c r="BM110" s="31" t="n"/>
      <c r="BN110" s="1409" t="n">
        <v>2906.1707</v>
      </c>
      <c r="BO110" s="31" t="n"/>
      <c r="BP110" s="1409" t="n">
        <v>2730.6639</v>
      </c>
      <c r="BQ110" s="31" t="n"/>
      <c r="BR110" s="1409" t="n">
        <v>2324.4376</v>
      </c>
      <c r="BS110" s="31" t="n"/>
      <c r="BT110" s="1409">
        <f>AV110+AX110+AZ110+BB110+BD110+BF110+BH110+BJ110+BL110+BN110+BP110+BR110</f>
        <v/>
      </c>
      <c r="BU110" s="31" t="n"/>
      <c r="BV110" s="1354" t="n"/>
      <c r="BW110" s="1355" t="n"/>
      <c r="BX110" s="1355" t="n"/>
      <c r="BY110" s="1355" t="n"/>
      <c r="BZ110" s="1355" t="n"/>
      <c r="CA110" s="1355" t="n"/>
      <c r="CB110" s="1355" t="n"/>
      <c r="CC110" s="1355" t="n"/>
      <c r="CD110" s="1355" t="n"/>
      <c r="CE110" s="1355" t="n"/>
      <c r="CF110" s="1355" t="n"/>
      <c r="CG110" s="1355" t="n"/>
      <c r="CH110" s="1355" t="n"/>
      <c r="CI110" s="1289" t="n"/>
    </row>
    <row r="111" ht="28.8" customHeight="1" s="21">
      <c r="A111" s="1977" t="n"/>
      <c r="B111" s="1350" t="inlineStr">
        <is>
          <t>城际城乡公交旅客周转量（万人公里）</t>
        </is>
      </c>
      <c r="C111" s="1409">
        <f>公交!C14-公交!C16</f>
        <v/>
      </c>
      <c r="D111" s="31">
        <f>C111/T111-1</f>
        <v/>
      </c>
      <c r="E111" s="1409">
        <f>公交!E14-公交!E16</f>
        <v/>
      </c>
      <c r="F111" s="31">
        <f>E111/V111-1</f>
        <v/>
      </c>
      <c r="G111" s="1409">
        <f>公交!G14-公交!G16</f>
        <v/>
      </c>
      <c r="H111" s="31">
        <f>G111/X111-1</f>
        <v/>
      </c>
      <c r="I111" s="1409">
        <f>公交!I14-公交!I16</f>
        <v/>
      </c>
      <c r="J111" s="31">
        <f>I111/Z111-1</f>
        <v/>
      </c>
      <c r="K111" s="1409">
        <f>公交!K14-公交!K16</f>
      </c>
      <c r="L111" s="31">
        <f>K111/AB111-1</f>
      </c>
      <c r="M111" s="1409">
        <f>公交!M14-公交!M16</f>
      </c>
      <c r="N111" s="31">
        <f>M111/AD111-1</f>
      </c>
      <c r="O111" s="1409">
        <f>公交!O14-公交!O16</f>
      </c>
      <c r="P111" s="31">
        <f>O111/AF111-1</f>
      </c>
      <c r="Q111" s="2016">
        <f>E111+C111+G111+I111+K111+M111+O111</f>
      </c>
      <c r="R111" s="102">
        <f>Q111/SUM(T111,V111,X111,Z111,AB111,AD111,AF111)-1</f>
      </c>
      <c r="S111" s="1409">
        <f>T111+V111+X111+Z111+AB111+AD111+AF111</f>
      </c>
      <c r="T111" s="1409">
        <f>公交!T14-公交!T16</f>
        <v/>
      </c>
      <c r="U111" s="31">
        <f>T111/AV111-1</f>
        <v/>
      </c>
      <c r="V111" s="1409">
        <f>公交!V14-公交!V16</f>
        <v/>
      </c>
      <c r="W111" s="31">
        <f>V111/AX111-1</f>
        <v/>
      </c>
      <c r="X111" s="1409">
        <f>公交!X14-公交!X16</f>
        <v/>
      </c>
      <c r="Y111" s="31">
        <f>X111/AZ111-1</f>
        <v/>
      </c>
      <c r="Z111" s="1409">
        <f>公交!Z14-公交!Z16</f>
        <v/>
      </c>
      <c r="AA111" s="31">
        <f>Z111/BB111-1</f>
        <v/>
      </c>
      <c r="AB111" s="1409">
        <f>公交!AB14-公交!AB16</f>
        <v/>
      </c>
      <c r="AC111" s="31">
        <f>AB111/BD111-1</f>
        <v/>
      </c>
      <c r="AD111" s="1409">
        <f>公交!AD14-公交!AD16</f>
        <v/>
      </c>
      <c r="AE111" s="31">
        <f>AD111/BF111-1</f>
        <v/>
      </c>
      <c r="AF111" s="1409">
        <f>公交!AF14-公交!AF16</f>
        <v/>
      </c>
      <c r="AG111" s="31">
        <f>AF111/BH111-1</f>
        <v/>
      </c>
      <c r="AH111" s="1409">
        <f>公交!AH14-公交!AH16</f>
        <v/>
      </c>
      <c r="AI111" s="31">
        <f>AH111/BJ111-1</f>
        <v/>
      </c>
      <c r="AJ111" s="1409">
        <f>公交!AJ14-公交!AJ16</f>
        <v/>
      </c>
      <c r="AK111" s="31">
        <f>AJ111/BL111-1</f>
        <v/>
      </c>
      <c r="AL111" s="1409">
        <f>公交!AL14-公交!AL16</f>
        <v/>
      </c>
      <c r="AM111" s="31">
        <f>AL111/BN111-1</f>
        <v/>
      </c>
      <c r="AN111" s="1409">
        <f>公交!AN14-公交!AN16</f>
        <v/>
      </c>
      <c r="AO111" s="31">
        <f>AN111/BP111-1</f>
        <v/>
      </c>
      <c r="AP111" s="1409">
        <f>公交!AP14-公交!AP16</f>
        <v/>
      </c>
      <c r="AQ111" s="31">
        <f>AP111/BR111-1</f>
        <v/>
      </c>
      <c r="AR111" s="1409">
        <f>V111+T111+X111+Z111+AB111+AD111+AF111+AH111+AJ111+AL111+AN111+AP111</f>
      </c>
      <c r="AS111" s="31">
        <f>AR111/SUM(AV111,AX111,AZ111,BB111,BD111,BF111,BH111,BJ111,BL111,BN111,BP111,BR111)-1</f>
        <v/>
      </c>
      <c r="AT111" s="32" t="n"/>
      <c r="AU111" s="1915">
        <f>AV111+AX111+AZ111+BB111+BD111+BF111+BH111+BJ111+BL111+BN111+BP111</f>
        <v/>
      </c>
      <c r="AV111" s="1409" t="n">
        <v>3888.65</v>
      </c>
      <c r="AW111" s="31" t="n"/>
      <c r="AX111" s="1409" t="n">
        <v>3209.36</v>
      </c>
      <c r="AY111" s="31" t="n"/>
      <c r="AZ111" s="1409" t="n">
        <v>3914.72</v>
      </c>
      <c r="BA111" s="31" t="n"/>
      <c r="BB111" s="1409" t="n">
        <v>4082.18</v>
      </c>
      <c r="BC111" s="31" t="n"/>
      <c r="BD111" s="1409" t="n">
        <v>4049.55</v>
      </c>
      <c r="BE111" s="31" t="n"/>
      <c r="BF111" s="1409" t="n">
        <v>3810.76</v>
      </c>
      <c r="BG111" s="31" t="n"/>
      <c r="BH111" s="1409" t="n">
        <v>3713.84</v>
      </c>
      <c r="BI111" s="31" t="n"/>
      <c r="BJ111" s="1409" t="n">
        <v>3558.34</v>
      </c>
      <c r="BK111" s="31" t="n"/>
      <c r="BL111" s="1409" t="n">
        <v>3613.83</v>
      </c>
      <c r="BM111" s="31" t="n"/>
      <c r="BN111" s="1409" t="n">
        <v>3798.36</v>
      </c>
      <c r="BO111" s="31" t="n"/>
      <c r="BP111" s="1409" t="n">
        <v>3839.86</v>
      </c>
      <c r="BQ111" s="31" t="n"/>
      <c r="BR111" s="1409" t="n">
        <v>3753.36</v>
      </c>
      <c r="BS111" s="31" t="n"/>
      <c r="BT111" s="1409">
        <f>AV111+AX111+AZ111+BB111+BD111+BF111+BH111+BJ111+BL111+BN111+BP111+BR111</f>
        <v/>
      </c>
      <c r="BU111" s="31" t="n"/>
      <c r="BV111" s="1354" t="n"/>
      <c r="BW111" s="1355" t="n"/>
      <c r="BX111" s="1355" t="n"/>
      <c r="BY111" s="1355" t="n"/>
      <c r="BZ111" s="1355" t="n"/>
      <c r="CA111" s="1355" t="n"/>
      <c r="CB111" s="1355" t="n"/>
      <c r="CC111" s="1414" t="n"/>
      <c r="CD111" s="1355" t="n"/>
      <c r="CE111" s="1414" t="n"/>
      <c r="CF111" s="1414" t="n"/>
      <c r="CG111" s="1414" t="n"/>
      <c r="CH111" s="1414" t="n"/>
      <c r="CI111" s="1289" t="n"/>
    </row>
    <row r="112" ht="28.8" customHeight="1" s="21">
      <c r="A112" s="1977" t="n"/>
      <c r="B112" s="1350" t="inlineStr">
        <is>
          <t>城际城乡巡游出租旅客周转量（万人公里）</t>
        </is>
      </c>
      <c r="C112" s="1409">
        <f>出租!C14-出租!C16</f>
        <v/>
      </c>
      <c r="D112" s="31">
        <f>C112/T112-1</f>
        <v/>
      </c>
      <c r="E112" s="1409">
        <f>出租!E14-出租!E16</f>
        <v/>
      </c>
      <c r="F112" s="31">
        <f>E112/V112-1</f>
        <v/>
      </c>
      <c r="G112" s="1409">
        <f>出租!G14-出租!G16</f>
        <v/>
      </c>
      <c r="H112" s="31">
        <f>G112/X112-1</f>
        <v/>
      </c>
      <c r="I112" s="1409">
        <f>出租!I14-出租!I16</f>
        <v/>
      </c>
      <c r="J112" s="31">
        <f>I112/Z112-1</f>
        <v/>
      </c>
      <c r="K112" s="1409">
        <f>出租!K14-出租!K16</f>
      </c>
      <c r="L112" s="31">
        <f>K112/AB112-1</f>
      </c>
      <c r="M112" s="1409">
        <f>出租!M14-出租!M16</f>
      </c>
      <c r="N112" s="31">
        <f>M112/AD112-1</f>
      </c>
      <c r="O112" s="1409">
        <f>出租!O14-出租!O16</f>
      </c>
      <c r="P112" s="31">
        <f>O112/AF112-1</f>
      </c>
      <c r="Q112" s="2016">
        <f>E112+C112+G112+I112+K112+M112+O112</f>
      </c>
      <c r="R112" s="102">
        <f>Q112/SUM(T112,V112,X112,Z112,AB112,AD112,AF112)-1</f>
      </c>
      <c r="S112" s="1409">
        <f>T112+V112+X112+Z112+AB112+AD112+AF112</f>
      </c>
      <c r="T112" s="1409">
        <f>出租!T14-出租!T16</f>
        <v/>
      </c>
      <c r="U112" s="31">
        <f>T112/AV112-1</f>
        <v/>
      </c>
      <c r="V112" s="1409">
        <f>出租!V14-出租!V16</f>
        <v/>
      </c>
      <c r="W112" s="31">
        <f>V112/AX112-1</f>
        <v/>
      </c>
      <c r="X112" s="1409">
        <f>出租!X14-出租!X16</f>
        <v/>
      </c>
      <c r="Y112" s="31">
        <f>X112/AZ112-1</f>
        <v/>
      </c>
      <c r="Z112" s="1409">
        <f>出租!Z14-出租!Z16</f>
        <v/>
      </c>
      <c r="AA112" s="31">
        <f>Z112/BB112-1</f>
        <v/>
      </c>
      <c r="AB112" s="1409">
        <f>出租!AB14-出租!AB16</f>
        <v/>
      </c>
      <c r="AC112" s="31">
        <f>AB112/BD112-1</f>
        <v/>
      </c>
      <c r="AD112" s="1409">
        <f>出租!AD14-出租!AD16</f>
        <v/>
      </c>
      <c r="AE112" s="31">
        <f>AD112/BF112-1</f>
        <v/>
      </c>
      <c r="AF112" s="1409">
        <f>出租!AF14-出租!AF16</f>
        <v/>
      </c>
      <c r="AG112" s="31">
        <f>AF112/BH112-1</f>
        <v/>
      </c>
      <c r="AH112" s="1409">
        <f>出租!AH14-出租!AH16</f>
        <v/>
      </c>
      <c r="AI112" s="31">
        <f>AH112/BJ112-1</f>
        <v/>
      </c>
      <c r="AJ112" s="1409">
        <f>出租!AJ14-出租!AJ16</f>
        <v/>
      </c>
      <c r="AK112" s="31">
        <f>AJ112/BL112-1</f>
        <v/>
      </c>
      <c r="AL112" s="1409">
        <f>出租!AL14-出租!AL16</f>
        <v/>
      </c>
      <c r="AM112" s="31">
        <f>AL112/BN112-1</f>
        <v/>
      </c>
      <c r="AN112" s="1409">
        <f>出租!AN14-出租!AN16</f>
        <v/>
      </c>
      <c r="AO112" s="31">
        <f>AN112/BP112-1</f>
        <v/>
      </c>
      <c r="AP112" s="1409">
        <f>出租!AP14-出租!AP16</f>
        <v/>
      </c>
      <c r="AQ112" s="31">
        <f>AP112/BR112-1</f>
        <v/>
      </c>
      <c r="AR112" s="1409">
        <f>V112+T112+X112+Z112+AB112+AD112+AF112+AH112+AJ112+AL112+AN112+AP112</f>
      </c>
      <c r="AS112" s="31">
        <f>AR112/SUM(AV112,AX112,AZ112,BB112,BD112,BF112,BH112,BJ112,BL112,BN112,BP112,BR112)-1</f>
        <v/>
      </c>
      <c r="AT112" s="32" t="n"/>
      <c r="AU112" s="1915">
        <f>AV112+AX112+AZ112+BB112+BD112+BF112+BH112+BJ112+BL112+BN112+BP112</f>
        <v/>
      </c>
      <c r="AV112" s="1409" t="n">
        <v>306.05</v>
      </c>
      <c r="AW112" s="31" t="n"/>
      <c r="AX112" s="1409" t="n">
        <v>283.08</v>
      </c>
      <c r="AY112" s="31" t="n"/>
      <c r="AZ112" s="1409" t="n">
        <v>288.06</v>
      </c>
      <c r="BA112" s="31" t="n"/>
      <c r="BB112" s="1409" t="n">
        <v>305.82</v>
      </c>
      <c r="BC112" s="31" t="n"/>
      <c r="BD112" s="1409" t="n">
        <v>269.14</v>
      </c>
      <c r="BE112" s="31" t="n"/>
      <c r="BF112" s="1409" t="n">
        <v>343.48</v>
      </c>
      <c r="BG112" s="31" t="n"/>
      <c r="BH112" s="1409" t="n">
        <v>379.61</v>
      </c>
      <c r="BI112" s="31" t="n"/>
      <c r="BJ112" s="1409" t="n">
        <v>245.65</v>
      </c>
      <c r="BK112" s="31" t="n"/>
      <c r="BL112" s="1409" t="n">
        <v>330.94</v>
      </c>
      <c r="BM112" s="31" t="n"/>
      <c r="BN112" s="1409" t="n">
        <v>246.35</v>
      </c>
      <c r="BO112" s="31" t="n"/>
      <c r="BP112" s="1409" t="n">
        <v>264.79</v>
      </c>
      <c r="BQ112" s="31" t="n"/>
      <c r="BR112" s="1409" t="n">
        <v>299.2</v>
      </c>
      <c r="BS112" s="31" t="n"/>
      <c r="BT112" s="1409">
        <f>AV112+AX112+AZ112+BB112+BD112+BF112+BH112+BJ112+BL112+BN112+BP112+BR112</f>
        <v/>
      </c>
      <c r="BU112" s="31" t="n"/>
      <c r="BV112" s="1354" t="n"/>
      <c r="BW112" s="1355" t="n"/>
      <c r="BX112" s="1355" t="n"/>
      <c r="BY112" s="1355" t="n"/>
      <c r="BZ112" s="1355" t="n"/>
      <c r="CA112" s="1355" t="n"/>
      <c r="CB112" s="1355" t="n"/>
      <c r="CC112" s="1414" t="n"/>
      <c r="CD112" s="1355" t="n"/>
      <c r="CE112" s="1414" t="n"/>
      <c r="CF112" s="1414" t="n"/>
      <c r="CG112" s="1414" t="n"/>
      <c r="CH112" s="1414" t="n"/>
      <c r="CI112" s="1289" t="n"/>
    </row>
    <row r="113" ht="28.8" customHeight="1" s="21">
      <c r="A113" s="1954" t="n"/>
      <c r="B113" s="1350" t="inlineStr">
        <is>
          <t>城际城乡网约车旅客周转量(万人公里)</t>
        </is>
      </c>
      <c r="C113" s="1409">
        <f>网约车!C14-网约车!C16</f>
        <v/>
      </c>
      <c r="D113" s="31">
        <f>C113/T113-1</f>
        <v/>
      </c>
      <c r="E113" s="1409">
        <f>网约车!E14-网约车!E16</f>
        <v/>
      </c>
      <c r="F113" s="31">
        <f>E113/V113-1</f>
        <v/>
      </c>
      <c r="G113" s="1409">
        <f>网约车!G14-网约车!G16</f>
        <v/>
      </c>
      <c r="H113" s="31">
        <f>G113/X113-1</f>
        <v/>
      </c>
      <c r="I113" s="1409">
        <f>网约车!I14-网约车!I16</f>
        <v/>
      </c>
      <c r="J113" s="31">
        <f>I113/Z113-1</f>
        <v/>
      </c>
      <c r="K113" s="2744">
        <f>网约车!K14-网约车!K16</f>
      </c>
      <c r="L113" s="31">
        <f>K113/AB113-1</f>
      </c>
      <c r="M113" s="2745">
        <f>网约车!M14-网约车!M16</f>
      </c>
      <c r="N113" s="31">
        <f>M113/AD113-1</f>
      </c>
      <c r="O113" s="2746">
        <f>网约车!O14-网约车!O16</f>
      </c>
      <c r="P113" s="31">
        <f>O113/AF113-1</f>
      </c>
      <c r="Q113" s="2016">
        <f>E113+C113+G113+I113+K113+M113+O113</f>
      </c>
      <c r="R113" s="102">
        <f>Q113/SUM(T113,V113,X113,Z113,AB113,AD113,AF113)-1</f>
      </c>
      <c r="S113" s="1409">
        <f>T113+V113+X113+Z113+AB113+AD113+AF113</f>
      </c>
      <c r="T113" s="1409">
        <f>网约车!T14-网约车!T16</f>
        <v/>
      </c>
      <c r="U113" s="31">
        <f>T113/AV113-1</f>
        <v/>
      </c>
      <c r="V113" s="1409">
        <f>网约车!V14-网约车!V16</f>
        <v/>
      </c>
      <c r="W113" s="31">
        <f>V113/AX113-1</f>
        <v/>
      </c>
      <c r="X113" s="1409">
        <f>网约车!X14-网约车!X16</f>
        <v/>
      </c>
      <c r="Y113" s="31">
        <f>X113/AZ113-1</f>
        <v/>
      </c>
      <c r="Z113" s="1409">
        <f>网约车!Z14-网约车!Z16</f>
        <v/>
      </c>
      <c r="AA113" s="31">
        <f>Z113/BB113-1</f>
        <v/>
      </c>
      <c r="AB113" s="1409">
        <f>网约车!AB14-网约车!AB16</f>
        <v/>
      </c>
      <c r="AC113" s="31">
        <f>AB113/BD113-1</f>
        <v/>
      </c>
      <c r="AD113" s="1409">
        <f>网约车!AD14-网约车!AD16</f>
        <v/>
      </c>
      <c r="AE113" s="31">
        <f>AD113/BF113-1</f>
        <v/>
      </c>
      <c r="AF113" s="1409">
        <f>网约车!AF14-网约车!AF16</f>
        <v/>
      </c>
      <c r="AG113" s="31">
        <f>AF113/BH113-1</f>
        <v/>
      </c>
      <c r="AH113" s="1409">
        <f>网约车!AH14-网约车!AH16</f>
        <v/>
      </c>
      <c r="AI113" s="31">
        <f>AH113/BJ113-1</f>
        <v/>
      </c>
      <c r="AJ113" s="1409">
        <f>网约车!AJ14-网约车!AJ16</f>
        <v/>
      </c>
      <c r="AK113" s="31">
        <f>AJ113/BL113-1</f>
        <v/>
      </c>
      <c r="AL113" s="1409">
        <f>网约车!AL14-网约车!AL16</f>
        <v/>
      </c>
      <c r="AM113" s="31">
        <f>AL113/BN113-1</f>
        <v/>
      </c>
      <c r="AN113" s="1409">
        <f>网约车!AN14-网约车!AN16</f>
        <v/>
      </c>
      <c r="AO113" s="31">
        <f>AN113/BP113-1</f>
        <v/>
      </c>
      <c r="AP113" s="1409">
        <f>网约车!AP14-网约车!AP16</f>
        <v/>
      </c>
      <c r="AQ113" s="31">
        <f>AP113/BR113-1</f>
        <v/>
      </c>
      <c r="AR113" s="1409">
        <f>V113+T113+X113+Z113+AB113+AD113+AF113+AH113+AJ113+AL113+AN113+AP113</f>
      </c>
      <c r="AS113" s="31">
        <f>AR113/SUM(AV113,AX113,AZ113,BB113,BD113,BF113,BH113,BJ113,BL113,BN113,BP113,BR113)-1</f>
        <v/>
      </c>
      <c r="AT113" s="32" t="n"/>
      <c r="AU113" s="1915">
        <f>AV113+AX113+AZ113+BB113+BD113+BF113+BH113+BJ113+BL113+BN113+BP113</f>
        <v/>
      </c>
      <c r="AV113" s="1409" t="n">
        <v>195.560069307586</v>
      </c>
      <c r="AW113" s="31" t="n"/>
      <c r="AX113" s="1409" t="n">
        <v>128.74041964906</v>
      </c>
      <c r="AY113" s="31" t="n"/>
      <c r="AZ113" s="1409" t="n">
        <v>170.128602351598</v>
      </c>
      <c r="BA113" s="31" t="n"/>
      <c r="BB113" s="1409" t="n">
        <v>194.091148871098</v>
      </c>
      <c r="BC113" s="31" t="n"/>
      <c r="BD113" s="1409" t="n">
        <v>199.477829424705</v>
      </c>
      <c r="BE113" s="31" t="n"/>
      <c r="BF113" s="1409" t="n">
        <v>216.228362526602</v>
      </c>
      <c r="BG113" s="31" t="n"/>
      <c r="BH113" s="1409" t="n">
        <v>265.142075561474</v>
      </c>
      <c r="BI113" s="31" t="n"/>
      <c r="BJ113" s="1409" t="n">
        <v>196.437886056925</v>
      </c>
      <c r="BK113" s="31" t="n"/>
      <c r="BL113" s="1409" t="n">
        <v>253.901041620727</v>
      </c>
      <c r="BM113" s="31" t="n"/>
      <c r="BN113" s="1409" t="n">
        <v>222.476622728211</v>
      </c>
      <c r="BO113" s="31" t="n"/>
      <c r="BP113" s="1409" t="n">
        <v>225.561217370842</v>
      </c>
      <c r="BQ113" s="31" t="n"/>
      <c r="BR113" s="1409" t="n">
        <v>229.683285253481</v>
      </c>
      <c r="BS113" s="31" t="n"/>
      <c r="BT113" s="1409">
        <f>AV113+AX113+AZ113+BB113+BD113+BF113+BH113+BJ113+BL113+BN113+BP113+BR113</f>
        <v/>
      </c>
      <c r="BU113" s="31" t="n"/>
      <c r="BV113" s="1354" t="n"/>
      <c r="BW113" s="1355" t="n"/>
      <c r="BX113" s="1355" t="n"/>
      <c r="BY113" s="1355" t="n"/>
      <c r="BZ113" s="1355" t="n"/>
      <c r="CA113" s="1355" t="n"/>
      <c r="CB113" s="1355" t="n"/>
      <c r="CC113" s="1355" t="n"/>
      <c r="CD113" s="1355" t="n"/>
      <c r="CE113" s="1355" t="n"/>
      <c r="CF113" s="1355" t="n"/>
      <c r="CG113" s="1355" t="n"/>
      <c r="CH113" s="1355" t="n"/>
      <c r="CI113" s="1289" t="n"/>
    </row>
    <row r="114" ht="28.8" customFormat="1" customHeight="1" s="24">
      <c r="A114" s="1358" t="inlineStr">
        <is>
          <t>十堰市</t>
        </is>
      </c>
      <c r="B114" s="1350" t="inlineStr">
        <is>
          <t>总旅客周转量（万人公里）</t>
        </is>
      </c>
      <c r="C114" s="1409">
        <f>C115+C116+C117+C118</f>
        <v/>
      </c>
      <c r="D114" s="31">
        <f>C114/T114-1</f>
        <v/>
      </c>
      <c r="E114" s="1409">
        <f>E115+E116+E117+E118</f>
        <v/>
      </c>
      <c r="F114" s="31">
        <f>E114/V114-1</f>
        <v/>
      </c>
      <c r="G114" s="1409">
        <f>G115+G116+G117+G118</f>
        <v/>
      </c>
      <c r="H114" s="31">
        <f>G114/X114-1</f>
        <v/>
      </c>
      <c r="I114" s="1409">
        <f>I115+I116+I117+I118</f>
        <v/>
      </c>
      <c r="J114" s="31">
        <f>I114/Z114-1</f>
        <v/>
      </c>
      <c r="K114" s="2747">
        <f>K115+K116+K117+K118</f>
      </c>
      <c r="L114" s="31">
        <f>K114/AB114-1</f>
      </c>
      <c r="M114" s="2748">
        <f>M115+M116+M117+M118</f>
      </c>
      <c r="N114" s="31">
        <f>M114/AD114-1</f>
      </c>
      <c r="O114" s="2749">
        <f>O115+O116+O117+O118</f>
      </c>
      <c r="P114" s="31">
        <f>O114/AF114-1</f>
      </c>
      <c r="Q114" s="2016">
        <f>E114+C114+G114+I114+K114+M114+O114</f>
      </c>
      <c r="R114" s="102">
        <f>Q114/SUM(T114,V114,X114,Z114,AB114,AD114,AF114)-1</f>
      </c>
      <c r="S114" s="1409">
        <f>T114+V114+X114+Z114+AB114+AD114+AF114</f>
      </c>
      <c r="T114" s="1409">
        <f>T115+T116+T117+T118</f>
        <v/>
      </c>
      <c r="U114" s="31">
        <f>T114/AV114-1</f>
        <v/>
      </c>
      <c r="V114" s="1409">
        <f>V115+V116+V117+V118</f>
        <v/>
      </c>
      <c r="W114" s="31">
        <f>V114/AX114-1</f>
        <v/>
      </c>
      <c r="X114" s="1409">
        <f>X115+X116+X117+X118</f>
        <v/>
      </c>
      <c r="Y114" s="31">
        <f>X114/AZ114-1</f>
        <v/>
      </c>
      <c r="Z114" s="1409">
        <f>Z115+Z116+Z117+Z118</f>
        <v/>
      </c>
      <c r="AA114" s="31">
        <f>Z114/BB114-1</f>
        <v/>
      </c>
      <c r="AB114" s="1409">
        <f>AB115+AB116+AB117+AB118</f>
        <v/>
      </c>
      <c r="AC114" s="31">
        <f>AB114/BD114-1</f>
        <v/>
      </c>
      <c r="AD114" s="1409">
        <f>AD115+AD116+AD117+AD118</f>
        <v/>
      </c>
      <c r="AE114" s="31">
        <f>AD114/BF114-1</f>
        <v/>
      </c>
      <c r="AF114" s="1409">
        <f>AF115+AF116+AF117+AF118</f>
        <v/>
      </c>
      <c r="AG114" s="31">
        <f>AF114/BH114-1</f>
        <v/>
      </c>
      <c r="AH114" s="1409">
        <f>AH115+AH116+AH117+AH118</f>
        <v/>
      </c>
      <c r="AI114" s="31">
        <f>AH114/BJ114-1</f>
        <v/>
      </c>
      <c r="AJ114" s="1409">
        <f>AJ115+AJ116+AJ117+AJ118</f>
        <v/>
      </c>
      <c r="AK114" s="31">
        <f>AJ114/BL114-1</f>
        <v/>
      </c>
      <c r="AL114" s="1409">
        <f>AL115+AL116+AL117+AL118</f>
        <v/>
      </c>
      <c r="AM114" s="31">
        <f>AL114/BN114-1</f>
        <v/>
      </c>
      <c r="AN114" s="1409">
        <f>AN115+AN116+AN117+AN118</f>
        <v/>
      </c>
      <c r="AO114" s="31">
        <f>AN114/BP114-1</f>
        <v/>
      </c>
      <c r="AP114" s="1409">
        <f>AP115+AP116+AP117+AP118</f>
        <v/>
      </c>
      <c r="AQ114" s="31">
        <f>AP114/BR114-1</f>
        <v/>
      </c>
      <c r="AR114" s="1409">
        <f>V114+T114+X114+Z114+AB114+AD114+AF114+AH114+AJ114+AL114+AN114+AP114</f>
      </c>
      <c r="AS114" s="31">
        <f>AR114/SUM(AV114,AX114,AZ114,BB114,BD114,BF114,BH114,BJ114,BL114,BN114,BP114,BR114)-1</f>
        <v/>
      </c>
      <c r="AT114" s="32" t="n"/>
      <c r="AU114" s="1915">
        <f>AV114+AX114+AZ114+BB114+BD114+BF114+BH114+BJ114+BL114+BN114+BP114</f>
        <v/>
      </c>
      <c r="AV114" s="1915">
        <f>AV115+AV116+AV117+AV118</f>
        <v/>
      </c>
      <c r="AW114" s="32" t="n"/>
      <c r="AX114" s="1915">
        <f>AX115+AX116+AX117+AX118</f>
        <v/>
      </c>
      <c r="AY114" s="32" t="n"/>
      <c r="AZ114" s="1915">
        <f>AZ115+AZ116+AZ117+AZ118</f>
        <v/>
      </c>
      <c r="BA114" s="32" t="n"/>
      <c r="BB114" s="1915">
        <f>BB115+BB116+BB117+BB118</f>
        <v/>
      </c>
      <c r="BC114" s="32" t="n"/>
      <c r="BD114" s="1915">
        <f>BD115+BD116+BD117+BD118</f>
        <v/>
      </c>
      <c r="BE114" s="32" t="n"/>
      <c r="BF114" s="1915">
        <f>BF115+BF116+BF117+BF118</f>
        <v/>
      </c>
      <c r="BG114" s="32" t="n"/>
      <c r="BH114" s="1915">
        <f>BH115+BH116+BH117+BH118</f>
        <v/>
      </c>
      <c r="BI114" s="32" t="n"/>
      <c r="BJ114" s="1915">
        <f>BJ115+BJ116+BJ117+BJ118</f>
        <v/>
      </c>
      <c r="BK114" s="32" t="n"/>
      <c r="BL114" s="1915">
        <f>BL115+BL116+BL117+BL118</f>
        <v/>
      </c>
      <c r="BM114" s="32" t="n"/>
      <c r="BN114" s="1915">
        <f>BN115+BN116+BN117+BN118</f>
        <v/>
      </c>
      <c r="BO114" s="32" t="n"/>
      <c r="BP114" s="1915">
        <f>BP115+BP116+BP117+BP118</f>
        <v/>
      </c>
      <c r="BQ114" s="32" t="n"/>
      <c r="BR114" s="1915">
        <f>BR115+BR116+BR117+BR118</f>
        <v/>
      </c>
      <c r="BS114" s="32" t="n"/>
      <c r="BT114" s="1915">
        <f>AV114+AX114+AZ114+BB114+BD114+BF114+BH114+BJ114+BL114+BN114+BP114+BR114</f>
        <v/>
      </c>
      <c r="BU114" s="32" t="n"/>
      <c r="BV114" s="1353" t="n"/>
      <c r="BW114" s="1352" t="n"/>
      <c r="BX114" s="1352" t="n"/>
      <c r="BY114" s="1352" t="n"/>
      <c r="BZ114" s="1352" t="n"/>
      <c r="CA114" s="1352" t="n"/>
      <c r="CB114" s="1352" t="n"/>
      <c r="CC114" s="1352" t="n"/>
      <c r="CD114" s="1352" t="n"/>
      <c r="CE114" s="1352" t="n"/>
      <c r="CF114" s="1352" t="n"/>
      <c r="CG114" s="1352" t="n"/>
      <c r="CH114" s="1352" t="n"/>
      <c r="CI114" s="1352" t="n"/>
    </row>
    <row r="115" ht="28.8" customHeight="1" s="21">
      <c r="A115" s="1977" t="n"/>
      <c r="B115" s="1350" t="inlineStr">
        <is>
          <t>公路班线旅客周转量（万人公里）</t>
        </is>
      </c>
      <c r="C115" s="1409">
        <f>班线包车!C15</f>
        <v/>
      </c>
      <c r="D115" s="31">
        <f>C115/T115-1</f>
        <v/>
      </c>
      <c r="E115" s="1409">
        <f>班线包车!E15</f>
        <v/>
      </c>
      <c r="F115" s="31">
        <f>E115/V115-1</f>
        <v/>
      </c>
      <c r="G115" s="1409">
        <f>班线包车!G15</f>
        <v/>
      </c>
      <c r="H115" s="31">
        <f>G115/X115-1</f>
        <v/>
      </c>
      <c r="I115" s="1409">
        <f>班线包车!I15</f>
        <v/>
      </c>
      <c r="J115" s="31">
        <f>I115/Z115-1</f>
        <v/>
      </c>
      <c r="K115" s="1409">
        <f>班线包车!K15</f>
      </c>
      <c r="L115" s="31">
        <f>K115/AB115-1</f>
      </c>
      <c r="M115" s="1409">
        <f>班线包车!M15</f>
      </c>
      <c r="N115" s="31">
        <f>M115/AD115-1</f>
      </c>
      <c r="O115" s="1409">
        <f>班线包车!O15</f>
      </c>
      <c r="P115" s="31">
        <f>O115/AF115-1</f>
      </c>
      <c r="Q115" s="2016">
        <f>E115+C115+G115+I115+K115+M115+O115</f>
      </c>
      <c r="R115" s="102">
        <f>Q115/SUM(T115,V115,X115,Z115,AB115,AD115,AF115)-1</f>
      </c>
      <c r="S115" s="1409">
        <f>T115+V115+X115+Z115+AB115+AD115+AF115</f>
      </c>
      <c r="T115" s="1409">
        <f>班线包车!T15</f>
        <v/>
      </c>
      <c r="U115" s="31">
        <f>T115/AV115-1</f>
        <v/>
      </c>
      <c r="V115" s="1409">
        <f>班线包车!V15</f>
        <v/>
      </c>
      <c r="W115" s="31">
        <f>V115/AX115-1</f>
        <v/>
      </c>
      <c r="X115" s="1409">
        <f>班线包车!X15</f>
        <v/>
      </c>
      <c r="Y115" s="31">
        <f>X115/AZ115-1</f>
        <v/>
      </c>
      <c r="Z115" s="1409">
        <f>班线包车!Z15</f>
        <v/>
      </c>
      <c r="AA115" s="31">
        <f>Z115/BB115-1</f>
        <v/>
      </c>
      <c r="AB115" s="1409">
        <f>班线包车!AB15</f>
        <v/>
      </c>
      <c r="AC115" s="31">
        <f>AB115/BD115-1</f>
        <v/>
      </c>
      <c r="AD115" s="1409">
        <f>班线包车!AD15</f>
        <v/>
      </c>
      <c r="AE115" s="31">
        <f>AD115/BF115-1</f>
        <v/>
      </c>
      <c r="AF115" s="1409">
        <f>班线包车!AF15</f>
        <v/>
      </c>
      <c r="AG115" s="31">
        <f>AF115/BH115-1</f>
        <v/>
      </c>
      <c r="AH115" s="1409">
        <f>班线包车!AH15</f>
        <v/>
      </c>
      <c r="AI115" s="31">
        <f>AH115/BJ115-1</f>
        <v/>
      </c>
      <c r="AJ115" s="1409">
        <f>班线包车!AJ15</f>
        <v/>
      </c>
      <c r="AK115" s="31">
        <f>AJ115/BL115-1</f>
        <v/>
      </c>
      <c r="AL115" s="1409">
        <f>班线包车!AL15</f>
        <v/>
      </c>
      <c r="AM115" s="31">
        <f>AL115/BN115-1</f>
        <v/>
      </c>
      <c r="AN115" s="1409">
        <f>班线包车!AN15</f>
        <v/>
      </c>
      <c r="AO115" s="31">
        <f>AN115/BP115-1</f>
        <v/>
      </c>
      <c r="AP115" s="1409">
        <f>班线包车!AP15</f>
        <v/>
      </c>
      <c r="AQ115" s="31">
        <f>AP115/BR115-1</f>
        <v/>
      </c>
      <c r="AR115" s="1409">
        <f>V115+T115+X115+Z115+AB115+AD115+AF115+AH115+AJ115+AL115+AN115+AP115</f>
      </c>
      <c r="AS115" s="31">
        <f>AR115/SUM(AV115,AX115,AZ115,BB115,BD115,BF115,BH115,BJ115,BL115,BN115,BP115,BR115)-1</f>
        <v/>
      </c>
      <c r="AT115" s="32" t="n"/>
      <c r="AU115" s="1915">
        <f>AV115+AX115+AZ115+BB115+BD115+BF115+BH115+BJ115+BL115+BN115+BP115</f>
        <v/>
      </c>
      <c r="AV115" s="1409" t="n">
        <v>5410.322</v>
      </c>
      <c r="AW115" s="31" t="n"/>
      <c r="AX115" s="1409" t="n">
        <v>6837.2059</v>
      </c>
      <c r="AY115" s="31" t="n"/>
      <c r="AZ115" s="1409" t="n">
        <v>5820.3194</v>
      </c>
      <c r="BA115" s="31" t="n"/>
      <c r="BB115" s="1409" t="n">
        <v>6457.9305</v>
      </c>
      <c r="BC115" s="31" t="n"/>
      <c r="BD115" s="1409" t="n">
        <v>6167.0853</v>
      </c>
      <c r="BE115" s="31" t="n"/>
      <c r="BF115" s="1409" t="n">
        <v>5630.9225</v>
      </c>
      <c r="BG115" s="31" t="n"/>
      <c r="BH115" s="1409" t="n">
        <v>6134.0336</v>
      </c>
      <c r="BI115" s="31" t="n"/>
      <c r="BJ115" s="1409" t="n">
        <v>6349.3922</v>
      </c>
      <c r="BK115" s="31" t="n"/>
      <c r="BL115" s="1409" t="n">
        <v>5674.0202</v>
      </c>
      <c r="BM115" s="31" t="n"/>
      <c r="BN115" s="1409" t="n">
        <v>7098.5023</v>
      </c>
      <c r="BO115" s="31" t="n"/>
      <c r="BP115" s="1409" t="n">
        <v>5144.7536</v>
      </c>
      <c r="BQ115" s="31" t="n"/>
      <c r="BR115" s="1409" t="n">
        <v>4684.5145</v>
      </c>
      <c r="BS115" s="31" t="n"/>
      <c r="BT115" s="1409">
        <f>AV115+AX115+AZ115+BB115+BD115+BF115+BH115+BJ115+BL115+BN115+BP115+BR115</f>
        <v/>
      </c>
      <c r="BU115" s="31" t="n"/>
      <c r="BV115" s="1354" t="n"/>
      <c r="BW115" s="1355" t="n"/>
      <c r="BX115" s="1355" t="n"/>
      <c r="BY115" s="1355" t="n"/>
      <c r="BZ115" s="1355" t="n"/>
      <c r="CA115" s="1355" t="n"/>
      <c r="CB115" s="1355" t="n"/>
      <c r="CC115" s="1355" t="n"/>
      <c r="CD115" s="1355" t="n"/>
      <c r="CE115" s="1355" t="n"/>
      <c r="CF115" s="1355" t="n"/>
      <c r="CG115" s="1355" t="n"/>
      <c r="CH115" s="1355" t="n"/>
      <c r="CI115" s="1289" t="n"/>
    </row>
    <row r="116" ht="28.8" customHeight="1" s="21">
      <c r="A116" s="1977" t="n"/>
      <c r="B116" s="1350" t="inlineStr">
        <is>
          <t>城际城乡公交旅客周转量（万人公里）</t>
        </is>
      </c>
      <c r="C116" s="1409">
        <f>公交!C18-公交!C20</f>
        <v/>
      </c>
      <c r="D116" s="31">
        <f>C116/T116-1</f>
        <v/>
      </c>
      <c r="E116" s="1409">
        <f>公交!E18-公交!E20</f>
        <v/>
      </c>
      <c r="F116" s="31">
        <f>E116/V116-1</f>
        <v/>
      </c>
      <c r="G116" s="1409">
        <f>公交!G18-公交!G20</f>
        <v/>
      </c>
      <c r="H116" s="31">
        <f>G116/X116-1</f>
        <v/>
      </c>
      <c r="I116" s="1409">
        <f>公交!I18-公交!I20</f>
        <v/>
      </c>
      <c r="J116" s="31">
        <f>I116/Z116-1</f>
        <v/>
      </c>
      <c r="K116" s="1409">
        <f>公交!K18-公交!K20</f>
      </c>
      <c r="L116" s="31">
        <f>K116/AB116-1</f>
      </c>
      <c r="M116" s="1409">
        <f>公交!M18-公交!M20</f>
      </c>
      <c r="N116" s="31">
        <f>M116/AD116-1</f>
      </c>
      <c r="O116" s="1409">
        <f>公交!O18-公交!O20</f>
      </c>
      <c r="P116" s="31">
        <f>O116/AF116-1</f>
      </c>
      <c r="Q116" s="2016">
        <f>E116+C116+G116+I116+K116+M116+O116</f>
      </c>
      <c r="R116" s="102">
        <f>Q116/SUM(T116,V116,X116,Z116,AB116,AD116,AF116)-1</f>
      </c>
      <c r="S116" s="1409">
        <f>T116+V116+X116+Z116+AB116+AD116+AF116</f>
      </c>
      <c r="T116" s="1409">
        <f>公交!T18-公交!T20</f>
        <v/>
      </c>
      <c r="U116" s="31">
        <f>T116/AV116-1</f>
        <v/>
      </c>
      <c r="V116" s="1409">
        <f>公交!V18-公交!V20</f>
        <v/>
      </c>
      <c r="W116" s="31">
        <f>V116/AX116-1</f>
        <v/>
      </c>
      <c r="X116" s="1409">
        <f>公交!X18-公交!X20</f>
        <v/>
      </c>
      <c r="Y116" s="31">
        <f>X116/AZ116-1</f>
        <v/>
      </c>
      <c r="Z116" s="1409">
        <f>公交!Z18-公交!Z20</f>
        <v/>
      </c>
      <c r="AA116" s="31">
        <f>Z116/BB116-1</f>
        <v/>
      </c>
      <c r="AB116" s="1409">
        <f>公交!AB18-公交!AB20</f>
        <v/>
      </c>
      <c r="AC116" s="31">
        <f>AB116/BD116-1</f>
        <v/>
      </c>
      <c r="AD116" s="1409">
        <f>公交!AD18-公交!AD20</f>
        <v/>
      </c>
      <c r="AE116" s="31">
        <f>AD116/BF116-1</f>
        <v/>
      </c>
      <c r="AF116" s="1409">
        <f>公交!AF18-公交!AF20</f>
        <v/>
      </c>
      <c r="AG116" s="31">
        <f>AF116/BH116-1</f>
        <v/>
      </c>
      <c r="AH116" s="1409">
        <f>公交!AH18-公交!AH20</f>
        <v/>
      </c>
      <c r="AI116" s="31">
        <f>AH116/BJ116-1</f>
        <v/>
      </c>
      <c r="AJ116" s="1409">
        <f>公交!AJ18-公交!AJ20</f>
        <v/>
      </c>
      <c r="AK116" s="31">
        <f>AJ116/BL116-1</f>
        <v/>
      </c>
      <c r="AL116" s="1409">
        <f>公交!AL18-公交!AL20</f>
        <v/>
      </c>
      <c r="AM116" s="31">
        <f>AL116/BN116-1</f>
        <v/>
      </c>
      <c r="AN116" s="1409">
        <f>公交!AN18-公交!AN20</f>
        <v/>
      </c>
      <c r="AO116" s="31">
        <f>AN116/BP116-1</f>
        <v/>
      </c>
      <c r="AP116" s="1409">
        <f>公交!AP18-公交!AP20</f>
        <v/>
      </c>
      <c r="AQ116" s="31">
        <f>AP116/BR116-1</f>
        <v/>
      </c>
      <c r="AR116" s="1409">
        <f>V116+T116+X116+Z116+AB116+AD116+AF116+AH116+AJ116+AL116+AN116+AP116</f>
      </c>
      <c r="AS116" s="31">
        <f>AR116/SUM(AV116,AX116,AZ116,BB116,BD116,BF116,BH116,BJ116,BL116,BN116,BP116,BR116)-1</f>
        <v/>
      </c>
      <c r="AT116" s="32" t="n"/>
      <c r="AU116" s="1915">
        <f>AV116+AX116+AZ116+BB116+BD116+BF116+BH116+BJ116+BL116+BN116+BP116</f>
        <v/>
      </c>
      <c r="AV116" s="1409" t="n">
        <v>4171.06</v>
      </c>
      <c r="AW116" s="31" t="n"/>
      <c r="AX116" s="1409" t="n">
        <v>3422.84</v>
      </c>
      <c r="AY116" s="31" t="n"/>
      <c r="AZ116" s="1409" t="n">
        <v>4018.22</v>
      </c>
      <c r="BA116" s="31" t="n"/>
      <c r="BB116" s="1409" t="n">
        <v>4286.34</v>
      </c>
      <c r="BC116" s="31" t="n"/>
      <c r="BD116" s="1409" t="n">
        <v>4035.12</v>
      </c>
      <c r="BE116" s="31" t="n"/>
      <c r="BF116" s="1409" t="n">
        <v>3061.94</v>
      </c>
      <c r="BG116" s="31" t="n"/>
      <c r="BH116" s="1409" t="n">
        <v>3053.87</v>
      </c>
      <c r="BI116" s="31" t="n"/>
      <c r="BJ116" s="1409" t="n">
        <v>2477.92</v>
      </c>
      <c r="BK116" s="31" t="n"/>
      <c r="BL116" s="1409" t="n">
        <v>4227.73</v>
      </c>
      <c r="BM116" s="31" t="n"/>
      <c r="BN116" s="1409" t="n">
        <v>2607.19</v>
      </c>
      <c r="BO116" s="31" t="n"/>
      <c r="BP116" s="1409" t="n">
        <v>2565.62</v>
      </c>
      <c r="BQ116" s="31" t="n"/>
      <c r="BR116" s="1409" t="n">
        <v>2600.26</v>
      </c>
      <c r="BS116" s="31" t="n"/>
      <c r="BT116" s="1409">
        <f>AV116+AX116+AZ116+BB116+BD116+BF116+BH116+BJ116+BL116+BN116+BP116+BR116</f>
        <v/>
      </c>
      <c r="BU116" s="31" t="n"/>
      <c r="BV116" s="1354" t="n"/>
      <c r="BW116" s="1355" t="n"/>
      <c r="BX116" s="1355" t="n"/>
      <c r="BY116" s="1355" t="n"/>
      <c r="BZ116" s="1355" t="n"/>
      <c r="CA116" s="1355" t="n"/>
      <c r="CB116" s="1355" t="n"/>
      <c r="CC116" s="1414" t="n"/>
      <c r="CD116" s="1355" t="n"/>
      <c r="CE116" s="1414" t="n"/>
      <c r="CF116" s="1414" t="n"/>
      <c r="CG116" s="1414" t="n"/>
      <c r="CH116" s="1414" t="n"/>
      <c r="CI116" s="1289" t="n"/>
    </row>
    <row r="117" ht="28.8" customHeight="1" s="21">
      <c r="A117" s="1977" t="n"/>
      <c r="B117" s="1350" t="inlineStr">
        <is>
          <t>城际城乡巡游出租旅客周转量（万人公里）</t>
        </is>
      </c>
      <c r="C117" s="1409">
        <f>出租!C18-出租!C20</f>
        <v/>
      </c>
      <c r="D117" s="31">
        <f>C117/T117-1</f>
        <v/>
      </c>
      <c r="E117" s="1409">
        <f>出租!E18-出租!E20</f>
        <v/>
      </c>
      <c r="F117" s="31">
        <f>E117/V117-1</f>
        <v/>
      </c>
      <c r="G117" s="1409">
        <f>出租!G18-出租!G20</f>
        <v/>
      </c>
      <c r="H117" s="31">
        <f>G117/X117-1</f>
        <v/>
      </c>
      <c r="I117" s="1409">
        <f>出租!I18-出租!I20</f>
        <v/>
      </c>
      <c r="J117" s="31">
        <f>I117/Z117-1</f>
        <v/>
      </c>
      <c r="K117" s="1409">
        <f>出租!K18-出租!K20</f>
      </c>
      <c r="L117" s="31">
        <f>K117/AB117-1</f>
      </c>
      <c r="M117" s="1409">
        <f>出租!M18-出租!M20</f>
      </c>
      <c r="N117" s="31">
        <f>M117/AD117-1</f>
      </c>
      <c r="O117" s="1409">
        <f>出租!O18-出租!O20</f>
      </c>
      <c r="P117" s="31">
        <f>O117/AF117-1</f>
      </c>
      <c r="Q117" s="2016">
        <f>E117+C117+G117+I117+K117+M117+O117</f>
      </c>
      <c r="R117" s="102">
        <f>Q117/SUM(T117,V117,X117,Z117,AB117,AD117,AF117)-1</f>
      </c>
      <c r="S117" s="1409">
        <f>T117+V117+X117+Z117+AB117+AD117+AF117</f>
      </c>
      <c r="T117" s="1409">
        <f>出租!T18-出租!T20</f>
        <v/>
      </c>
      <c r="U117" s="31">
        <f>T117/AV117-1</f>
        <v/>
      </c>
      <c r="V117" s="1409">
        <f>出租!V18-出租!V20</f>
        <v/>
      </c>
      <c r="W117" s="31">
        <f>V117/AX117-1</f>
        <v/>
      </c>
      <c r="X117" s="1409">
        <f>出租!X18-出租!X20</f>
        <v/>
      </c>
      <c r="Y117" s="31">
        <f>X117/AZ117-1</f>
        <v/>
      </c>
      <c r="Z117" s="1409">
        <f>出租!Z18-出租!Z20</f>
        <v/>
      </c>
      <c r="AA117" s="31">
        <f>Z117/BB117-1</f>
        <v/>
      </c>
      <c r="AB117" s="1409">
        <f>出租!AB18-出租!AB20</f>
        <v/>
      </c>
      <c r="AC117" s="31">
        <f>AB117/BD117-1</f>
        <v/>
      </c>
      <c r="AD117" s="1409">
        <f>出租!AD18-出租!AD20</f>
        <v/>
      </c>
      <c r="AE117" s="31">
        <f>AD117/BF117-1</f>
        <v/>
      </c>
      <c r="AF117" s="1409">
        <f>出租!AF18-出租!AF20</f>
        <v/>
      </c>
      <c r="AG117" s="31">
        <f>AF117/BH117-1</f>
        <v/>
      </c>
      <c r="AH117" s="1409">
        <f>出租!AH18-出租!AH20</f>
        <v/>
      </c>
      <c r="AI117" s="31">
        <f>AH117/BJ117-1</f>
        <v/>
      </c>
      <c r="AJ117" s="1409">
        <f>出租!AJ18-出租!AJ20</f>
        <v/>
      </c>
      <c r="AK117" s="31">
        <f>AJ117/BL117-1</f>
        <v/>
      </c>
      <c r="AL117" s="1409">
        <f>出租!AL18-出租!AL20</f>
        <v/>
      </c>
      <c r="AM117" s="31">
        <f>AL117/BN117-1</f>
        <v/>
      </c>
      <c r="AN117" s="1409">
        <f>出租!AN18-出租!AN20</f>
        <v/>
      </c>
      <c r="AO117" s="31">
        <f>AN117/BP117-1</f>
        <v/>
      </c>
      <c r="AP117" s="1409">
        <f>出租!AP18-出租!AP20</f>
        <v/>
      </c>
      <c r="AQ117" s="31">
        <f>AP117/BR117-1</f>
        <v/>
      </c>
      <c r="AR117" s="1409">
        <f>V117+T117+X117+Z117+AB117+AD117+AF117+AH117+AJ117+AL117+AN117+AP117</f>
      </c>
      <c r="AS117" s="31">
        <f>AR117/SUM(AV117,AX117,AZ117,BB117,BD117,BF117,BH117,BJ117,BL117,BN117,BP117,BR117)-1</f>
        <v/>
      </c>
      <c r="AT117" s="32" t="n"/>
      <c r="AU117" s="1915">
        <f>AV117+AX117+AZ117+BB117+BD117+BF117+BH117+BJ117+BL117+BN117+BP117</f>
        <v/>
      </c>
      <c r="AV117" s="1409" t="n">
        <v>827.9299999999999</v>
      </c>
      <c r="AW117" s="31" t="n"/>
      <c r="AX117" s="1409" t="n">
        <v>776.1</v>
      </c>
      <c r="AY117" s="31" t="n"/>
      <c r="AZ117" s="1409" t="n">
        <v>671.36</v>
      </c>
      <c r="BA117" s="31" t="n"/>
      <c r="BB117" s="1409" t="n">
        <v>704.99</v>
      </c>
      <c r="BC117" s="31" t="n"/>
      <c r="BD117" s="1409" t="n">
        <v>688.39</v>
      </c>
      <c r="BE117" s="31" t="n"/>
      <c r="BF117" s="1409" t="n">
        <v>625.5599999999999</v>
      </c>
      <c r="BG117" s="31" t="n"/>
      <c r="BH117" s="1409" t="n">
        <v>722.03</v>
      </c>
      <c r="BI117" s="31" t="n"/>
      <c r="BJ117" s="1409" t="n">
        <v>711.51</v>
      </c>
      <c r="BK117" s="31" t="n"/>
      <c r="BL117" s="1409" t="n">
        <v>659.46</v>
      </c>
      <c r="BM117" s="31" t="n"/>
      <c r="BN117" s="1409" t="n">
        <v>695.16</v>
      </c>
      <c r="BO117" s="31" t="n"/>
      <c r="BP117" s="1409" t="n">
        <v>620.23</v>
      </c>
      <c r="BQ117" s="31" t="n"/>
      <c r="BR117" s="1409" t="n">
        <v>700.61</v>
      </c>
      <c r="BS117" s="31" t="n"/>
      <c r="BT117" s="1409">
        <f>AV117+AX117+AZ117+BB117+BD117+BF117+BH117+BJ117+BL117+BN117+BP117+BR117</f>
        <v/>
      </c>
      <c r="BU117" s="31" t="n"/>
      <c r="BV117" s="1354" t="n"/>
      <c r="BW117" s="1355" t="n"/>
      <c r="BX117" s="1355" t="n"/>
      <c r="BY117" s="1355" t="n"/>
      <c r="BZ117" s="1355" t="n"/>
      <c r="CA117" s="1355" t="n"/>
      <c r="CB117" s="1355" t="n"/>
      <c r="CC117" s="1414" t="n"/>
      <c r="CD117" s="1355" t="n"/>
      <c r="CE117" s="1414" t="n"/>
      <c r="CF117" s="1414" t="n"/>
      <c r="CG117" s="1414" t="n"/>
      <c r="CH117" s="1414" t="n"/>
      <c r="CI117" s="1289" t="n"/>
    </row>
    <row r="118" ht="28.8" customHeight="1" s="21">
      <c r="A118" s="1954" t="n"/>
      <c r="B118" s="1350" t="inlineStr">
        <is>
          <t>城际城乡网约车旅客周转量(万人公里)</t>
        </is>
      </c>
      <c r="C118" s="1409">
        <f>网约车!C18-网约车!C20</f>
        <v/>
      </c>
      <c r="D118" s="31">
        <f>C118/T118-1</f>
        <v/>
      </c>
      <c r="E118" s="1409">
        <f>网约车!E18-网约车!E20</f>
        <v/>
      </c>
      <c r="F118" s="31">
        <f>E118/V118-1</f>
        <v/>
      </c>
      <c r="G118" s="1409">
        <f>网约车!G18-网约车!G20</f>
        <v/>
      </c>
      <c r="H118" s="31">
        <f>G118/X118-1</f>
        <v/>
      </c>
      <c r="I118" s="1409">
        <f>网约车!I18-网约车!I20</f>
        <v/>
      </c>
      <c r="J118" s="31">
        <f>I118/Z118-1</f>
        <v/>
      </c>
      <c r="K118" s="2750">
        <f>网约车!K18-网约车!K20</f>
      </c>
      <c r="L118" s="31">
        <f>K118/AB118-1</f>
      </c>
      <c r="M118" s="2751">
        <f>网约车!M18-网约车!M20</f>
      </c>
      <c r="N118" s="31">
        <f>M118/AD118-1</f>
      </c>
      <c r="O118" s="2752">
        <f>网约车!O18-网约车!O20</f>
      </c>
      <c r="P118" s="31">
        <f>O118/AF118-1</f>
      </c>
      <c r="Q118" s="2016">
        <f>E118+C118+G118+I118+K118+M118+O118</f>
      </c>
      <c r="R118" s="102">
        <f>Q118/SUM(T118,V118,X118,Z118,AB118,AD118,AF118)-1</f>
      </c>
      <c r="S118" s="1409">
        <f>T118+V118+X118+Z118+AB118+AD118+AF118</f>
      </c>
      <c r="T118" s="1409">
        <f>网约车!T18-网约车!T20</f>
        <v/>
      </c>
      <c r="U118" s="31">
        <f>T118/AV118-1</f>
        <v/>
      </c>
      <c r="V118" s="1409">
        <f>网约车!V18-网约车!V20</f>
        <v/>
      </c>
      <c r="W118" s="31">
        <f>V118/AX118-1</f>
        <v/>
      </c>
      <c r="X118" s="1409">
        <f>网约车!X18-网约车!X20</f>
        <v/>
      </c>
      <c r="Y118" s="31">
        <f>X118/AZ118-1</f>
        <v/>
      </c>
      <c r="Z118" s="1409">
        <f>网约车!Z18-网约车!Z20</f>
        <v/>
      </c>
      <c r="AA118" s="31">
        <f>Z118/BB118-1</f>
        <v/>
      </c>
      <c r="AB118" s="1409">
        <f>网约车!AB18-网约车!AB20</f>
        <v/>
      </c>
      <c r="AC118" s="31">
        <f>AB118/BD118-1</f>
        <v/>
      </c>
      <c r="AD118" s="1409">
        <f>网约车!AD18-网约车!AD20</f>
        <v/>
      </c>
      <c r="AE118" s="31">
        <f>AD118/BF118-1</f>
        <v/>
      </c>
      <c r="AF118" s="1409">
        <f>网约车!AF18-网约车!AF20</f>
        <v/>
      </c>
      <c r="AG118" s="31">
        <f>AF118/BH118-1</f>
        <v/>
      </c>
      <c r="AH118" s="1409">
        <f>网约车!AH18-网约车!AH20</f>
        <v/>
      </c>
      <c r="AI118" s="31">
        <f>AH118/BJ118-1</f>
        <v/>
      </c>
      <c r="AJ118" s="1409">
        <f>网约车!AJ18-网约车!AJ20</f>
        <v/>
      </c>
      <c r="AK118" s="31">
        <f>AJ118/BL118-1</f>
        <v/>
      </c>
      <c r="AL118" s="1409">
        <f>网约车!AL18-网约车!AL20</f>
        <v/>
      </c>
      <c r="AM118" s="31">
        <f>AL118/BN118-1</f>
        <v/>
      </c>
      <c r="AN118" s="1409">
        <f>网约车!AN18-网约车!AN20</f>
        <v/>
      </c>
      <c r="AO118" s="31">
        <f>AN118/BP118-1</f>
        <v/>
      </c>
      <c r="AP118" s="1409">
        <f>网约车!AP18-网约车!AP20</f>
        <v/>
      </c>
      <c r="AQ118" s="31">
        <f>AP118/BR118-1</f>
        <v/>
      </c>
      <c r="AR118" s="1409">
        <f>V118+T118+X118+Z118+AB118+AD118+AF118+AH118+AJ118+AL118+AN118+AP118</f>
      </c>
      <c r="AS118" s="31">
        <f>AR118/SUM(AV118,AX118,AZ118,BB118,BD118,BF118,BH118,BJ118,BL118,BN118,BP118,BR118)-1</f>
        <v/>
      </c>
      <c r="AT118" s="32" t="n"/>
      <c r="AU118" s="1915">
        <f>AV118+AX118+AZ118+BB118+BD118+BF118+BH118+BJ118+BL118+BN118+BP118</f>
        <v/>
      </c>
      <c r="AV118" s="1409" t="n">
        <v>516.882452783824</v>
      </c>
      <c r="AW118" s="31" t="n"/>
      <c r="AX118" s="1409" t="n">
        <v>379.023676036627</v>
      </c>
      <c r="AY118" s="31" t="n"/>
      <c r="AZ118" s="1409" t="n">
        <v>441.907846241542</v>
      </c>
      <c r="BA118" s="31" t="n"/>
      <c r="BB118" s="1409" t="n">
        <v>479.924243028159</v>
      </c>
      <c r="BC118" s="31" t="n"/>
      <c r="BD118" s="1409" t="n">
        <v>486.63551062062</v>
      </c>
      <c r="BE118" s="31" t="n"/>
      <c r="BF118" s="1409" t="n">
        <v>444.373402924636</v>
      </c>
      <c r="BG118" s="31" t="n"/>
      <c r="BH118" s="1409" t="n">
        <v>563.331839070006</v>
      </c>
      <c r="BI118" s="31" t="n"/>
      <c r="BJ118" s="1409" t="n">
        <v>549.601577915274</v>
      </c>
      <c r="BK118" s="31" t="n"/>
      <c r="BL118" s="1409" t="n">
        <v>502.564253538698</v>
      </c>
      <c r="BM118" s="31" t="n"/>
      <c r="BN118" s="1409" t="n">
        <v>448.642210301716</v>
      </c>
      <c r="BO118" s="31" t="n"/>
      <c r="BP118" s="1409" t="n">
        <v>447.42629537132</v>
      </c>
      <c r="BQ118" s="31" t="n"/>
      <c r="BR118" s="1409" t="n">
        <v>562.527066267406</v>
      </c>
      <c r="BS118" s="31" t="n"/>
      <c r="BT118" s="1409">
        <f>AV118+AX118+AZ118+BB118+BD118+BF118+BH118+BJ118+BL118+BN118+BP118+BR118</f>
        <v/>
      </c>
      <c r="BU118" s="31" t="n"/>
      <c r="BV118" s="1354" t="n"/>
      <c r="BW118" s="1355" t="n"/>
      <c r="BX118" s="1355" t="n"/>
      <c r="BY118" s="1355" t="n"/>
      <c r="BZ118" s="1355" t="n"/>
      <c r="CA118" s="1355" t="n"/>
      <c r="CB118" s="1355" t="n"/>
      <c r="CC118" s="1355" t="n"/>
      <c r="CD118" s="1355" t="n"/>
      <c r="CE118" s="1355" t="n"/>
      <c r="CF118" s="1355" t="n"/>
      <c r="CG118" s="1355" t="n"/>
      <c r="CH118" s="1355" t="n"/>
      <c r="CI118" s="1289" t="n"/>
    </row>
    <row r="119" ht="28.8" customFormat="1" customHeight="1" s="24">
      <c r="A119" s="1358" t="inlineStr">
        <is>
          <t>宜昌市</t>
        </is>
      </c>
      <c r="B119" s="1350" t="inlineStr">
        <is>
          <t>总旅客周转量（万人公里）</t>
        </is>
      </c>
      <c r="C119" s="1409">
        <f>C120+C121+C122+C123</f>
        <v/>
      </c>
      <c r="D119" s="31">
        <f>C119/T119-1</f>
        <v/>
      </c>
      <c r="E119" s="1409">
        <f>E120+E121+E122+E123</f>
        <v/>
      </c>
      <c r="F119" s="31">
        <f>E119/V119-1</f>
        <v/>
      </c>
      <c r="G119" s="1409">
        <f>G120+G121+G122+G123</f>
        <v/>
      </c>
      <c r="H119" s="31">
        <f>G119/X119-1</f>
        <v/>
      </c>
      <c r="I119" s="1409">
        <f>I120+I121+I122+I123</f>
        <v/>
      </c>
      <c r="J119" s="31">
        <f>I119/Z119-1</f>
        <v/>
      </c>
      <c r="K119" s="2753">
        <f>K120+K121+K122+K123</f>
      </c>
      <c r="L119" s="31">
        <f>K119/AB119-1</f>
      </c>
      <c r="M119" s="2754">
        <f>M120+M121+M122+M123</f>
      </c>
      <c r="N119" s="31">
        <f>M119/AD119-1</f>
      </c>
      <c r="O119" s="2755">
        <f>O120+O121+O122+O123</f>
      </c>
      <c r="P119" s="31">
        <f>O119/AF119-1</f>
      </c>
      <c r="Q119" s="2016">
        <f>E119+C119+G119+I119+K119+M119+O119</f>
      </c>
      <c r="R119" s="102">
        <f>Q119/SUM(T119,V119,X119,Z119,AB119,AD119,AF119)-1</f>
      </c>
      <c r="S119" s="1409">
        <f>T119+V119+X119+Z119+AB119+AD119+AF119</f>
      </c>
      <c r="T119" s="1409">
        <f>T120+T121+T122+T123</f>
        <v/>
      </c>
      <c r="U119" s="31">
        <f>T119/AV119-1</f>
        <v/>
      </c>
      <c r="V119" s="1409">
        <f>V120+V121+V122+V123</f>
        <v/>
      </c>
      <c r="W119" s="31">
        <f>V119/AX119-1</f>
        <v/>
      </c>
      <c r="X119" s="1409">
        <f>X120+X121+X122+X123</f>
        <v/>
      </c>
      <c r="Y119" s="31">
        <f>X119/AZ119-1</f>
        <v/>
      </c>
      <c r="Z119" s="1409">
        <f>Z120+Z121+Z122+Z123</f>
        <v/>
      </c>
      <c r="AA119" s="31">
        <f>Z119/BB119-1</f>
        <v/>
      </c>
      <c r="AB119" s="1409">
        <f>AB120+AB121+AB122+AB123</f>
        <v/>
      </c>
      <c r="AC119" s="31">
        <f>AB119/BD119-1</f>
        <v/>
      </c>
      <c r="AD119" s="1409">
        <f>AD120+AD121+AD122+AD123</f>
        <v/>
      </c>
      <c r="AE119" s="31">
        <f>AD119/BF119-1</f>
        <v/>
      </c>
      <c r="AF119" s="1409">
        <f>AF120+AF121+AF122+AF123</f>
        <v/>
      </c>
      <c r="AG119" s="31">
        <f>AF119/BH119-1</f>
        <v/>
      </c>
      <c r="AH119" s="1409">
        <f>AH120+AH121+AH122+AH123</f>
        <v/>
      </c>
      <c r="AI119" s="31">
        <f>AH119/BJ119-1</f>
        <v/>
      </c>
      <c r="AJ119" s="1409">
        <f>AJ120+AJ121+AJ122+AJ123</f>
        <v/>
      </c>
      <c r="AK119" s="31">
        <f>AJ119/BL119-1</f>
        <v/>
      </c>
      <c r="AL119" s="1409">
        <f>AL120+AL121+AL122+AL123</f>
        <v/>
      </c>
      <c r="AM119" s="31">
        <f>AL119/BN119-1</f>
        <v/>
      </c>
      <c r="AN119" s="1409">
        <f>AN120+AN121+AN122+AN123</f>
        <v/>
      </c>
      <c r="AO119" s="31">
        <f>AN119/BP119-1</f>
        <v/>
      </c>
      <c r="AP119" s="1409">
        <f>AP120+AP121+AP122+AP123</f>
        <v/>
      </c>
      <c r="AQ119" s="31">
        <f>AP119/BR119-1</f>
        <v/>
      </c>
      <c r="AR119" s="1409">
        <f>V119+T119+X119+Z119+AB119+AD119+AF119+AH119+AJ119+AL119+AN119+AP119</f>
      </c>
      <c r="AS119" s="31">
        <f>AR119/SUM(AV119,AX119,AZ119,BB119,BD119,BF119,BH119,BJ119,BL119,BN119,BP119,BR119)-1</f>
        <v/>
      </c>
      <c r="AT119" s="32" t="n"/>
      <c r="AU119" s="1915">
        <f>AV119+AX119+AZ119+BB119+BD119+BF119+BH119+BJ119+BL119+BN119+BP119</f>
        <v/>
      </c>
      <c r="AV119" s="1915">
        <f>AV120+AV121+AV122+AV123</f>
        <v/>
      </c>
      <c r="AW119" s="32" t="n"/>
      <c r="AX119" s="1915">
        <f>AX120+AX121+AX122+AX123</f>
        <v/>
      </c>
      <c r="AY119" s="32" t="n"/>
      <c r="AZ119" s="1915">
        <f>AZ120+AZ121+AZ122+AZ123</f>
        <v/>
      </c>
      <c r="BA119" s="32" t="n"/>
      <c r="BB119" s="1915">
        <f>BB120+BB121+BB122+BB123</f>
        <v/>
      </c>
      <c r="BC119" s="32" t="n"/>
      <c r="BD119" s="1915">
        <f>BD120+BD121+BD122+BD123</f>
        <v/>
      </c>
      <c r="BE119" s="32" t="n"/>
      <c r="BF119" s="1915">
        <f>BF120+BF121+BF122+BF123</f>
        <v/>
      </c>
      <c r="BG119" s="32" t="n"/>
      <c r="BH119" s="1915">
        <f>BH120+BH121+BH122+BH123</f>
        <v/>
      </c>
      <c r="BI119" s="32" t="n"/>
      <c r="BJ119" s="1915">
        <f>BJ120+BJ121+BJ122+BJ123</f>
        <v/>
      </c>
      <c r="BK119" s="32" t="n"/>
      <c r="BL119" s="1915">
        <f>BL120+BL121+BL122+BL123</f>
        <v/>
      </c>
      <c r="BM119" s="32" t="n"/>
      <c r="BN119" s="1915">
        <f>BN120+BN121+BN122+BN123</f>
        <v/>
      </c>
      <c r="BO119" s="32" t="n"/>
      <c r="BP119" s="1915">
        <f>BP120+BP121+BP122+BP123</f>
        <v/>
      </c>
      <c r="BQ119" s="32" t="n"/>
      <c r="BR119" s="1915">
        <f>BR120+BR121+BR122+BR123</f>
        <v/>
      </c>
      <c r="BS119" s="32" t="n"/>
      <c r="BT119" s="1915">
        <f>AV119+AX119+AZ119+BB119+BD119+BF119+BH119+BJ119+BL119+BN119+BP119+BR119</f>
        <v/>
      </c>
      <c r="BU119" s="32" t="n"/>
      <c r="BV119" s="1353" t="n"/>
      <c r="BW119" s="1352" t="n"/>
      <c r="BX119" s="1352" t="n"/>
      <c r="BY119" s="1352" t="n"/>
      <c r="BZ119" s="1352" t="n"/>
      <c r="CA119" s="1352" t="n"/>
      <c r="CB119" s="1352" t="n"/>
      <c r="CC119" s="1352" t="n"/>
      <c r="CD119" s="1352" t="n"/>
      <c r="CE119" s="1352" t="n"/>
      <c r="CF119" s="1352" t="n"/>
      <c r="CG119" s="1352" t="n"/>
      <c r="CH119" s="1352" t="n"/>
      <c r="CI119" s="1352" t="n"/>
    </row>
    <row r="120" ht="28.8" customHeight="1" s="21">
      <c r="A120" s="1977" t="n"/>
      <c r="B120" s="1350" t="inlineStr">
        <is>
          <t>公路班线旅客周转量（万人公里）</t>
        </is>
      </c>
      <c r="C120" s="1409">
        <f>班线包车!C19</f>
        <v/>
      </c>
      <c r="D120" s="31">
        <f>C120/T120-1</f>
        <v/>
      </c>
      <c r="E120" s="1409">
        <f>班线包车!E19</f>
        <v/>
      </c>
      <c r="F120" s="31">
        <f>E120/V120-1</f>
        <v/>
      </c>
      <c r="G120" s="1409">
        <f>班线包车!G19</f>
        <v/>
      </c>
      <c r="H120" s="31">
        <f>G120/X120-1</f>
        <v/>
      </c>
      <c r="I120" s="1409">
        <f>班线包车!I19</f>
        <v/>
      </c>
      <c r="J120" s="31">
        <f>I120/Z120-1</f>
        <v/>
      </c>
      <c r="K120" s="1409">
        <f>班线包车!K19</f>
      </c>
      <c r="L120" s="31">
        <f>K120/AB120-1</f>
      </c>
      <c r="M120" s="1409">
        <f>班线包车!M19</f>
      </c>
      <c r="N120" s="31">
        <f>M120/AD120-1</f>
      </c>
      <c r="O120" s="1409">
        <f>班线包车!O19</f>
      </c>
      <c r="P120" s="31">
        <f>O120/AF120-1</f>
      </c>
      <c r="Q120" s="2016">
        <f>E120+C120+G120+I120+K120+M120+O120</f>
      </c>
      <c r="R120" s="102">
        <f>Q120/SUM(T120,V120,X120,Z120,AB120,AD120,AF120)-1</f>
      </c>
      <c r="S120" s="1409">
        <f>T120+V120+X120+Z120+AB120+AD120+AF120</f>
      </c>
      <c r="T120" s="1409">
        <f>班线包车!T19</f>
        <v/>
      </c>
      <c r="U120" s="31">
        <f>T120/AV120-1</f>
        <v/>
      </c>
      <c r="V120" s="1409">
        <f>班线包车!V19</f>
        <v/>
      </c>
      <c r="W120" s="31">
        <f>V120/AX120-1</f>
        <v/>
      </c>
      <c r="X120" s="1409">
        <f>班线包车!X19</f>
        <v/>
      </c>
      <c r="Y120" s="31">
        <f>X120/AZ120-1</f>
        <v/>
      </c>
      <c r="Z120" s="1409">
        <f>班线包车!Z19</f>
        <v/>
      </c>
      <c r="AA120" s="31">
        <f>Z120/BB120-1</f>
        <v/>
      </c>
      <c r="AB120" s="1409">
        <f>班线包车!AB19</f>
        <v/>
      </c>
      <c r="AC120" s="31">
        <f>AB120/BD120-1</f>
        <v/>
      </c>
      <c r="AD120" s="1409">
        <f>班线包车!AD19</f>
        <v/>
      </c>
      <c r="AE120" s="31">
        <f>AD120/BF120-1</f>
        <v/>
      </c>
      <c r="AF120" s="1409">
        <f>班线包车!AF19</f>
        <v/>
      </c>
      <c r="AG120" s="31">
        <f>AF120/BH120-1</f>
        <v/>
      </c>
      <c r="AH120" s="1409">
        <f>班线包车!AH19</f>
        <v/>
      </c>
      <c r="AI120" s="31">
        <f>AH120/BJ120-1</f>
        <v/>
      </c>
      <c r="AJ120" s="1409">
        <f>班线包车!AJ19</f>
        <v/>
      </c>
      <c r="AK120" s="31">
        <f>AJ120/BL120-1</f>
        <v/>
      </c>
      <c r="AL120" s="1409">
        <f>班线包车!AL19</f>
        <v/>
      </c>
      <c r="AM120" s="31">
        <f>AL120/BN120-1</f>
        <v/>
      </c>
      <c r="AN120" s="1409">
        <f>班线包车!AN19</f>
        <v/>
      </c>
      <c r="AO120" s="31">
        <f>AN120/BP120-1</f>
        <v/>
      </c>
      <c r="AP120" s="1409">
        <f>班线包车!AP19</f>
        <v/>
      </c>
      <c r="AQ120" s="31">
        <f>AP120/BR120-1</f>
        <v/>
      </c>
      <c r="AR120" s="1409">
        <f>V120+T120+X120+Z120+AB120+AD120+AF120+AH120+AJ120+AL120+AN120+AP120</f>
      </c>
      <c r="AS120" s="31">
        <f>AR120/SUM(AV120,AX120,AZ120,BB120,BD120,BF120,BH120,BJ120,BL120,BN120,BP120,BR120)-1</f>
        <v/>
      </c>
      <c r="AT120" s="32" t="n"/>
      <c r="AU120" s="1915">
        <f>AV120+AX120+AZ120+BB120+BD120+BF120+BH120+BJ120+BL120+BN120+BP120</f>
        <v/>
      </c>
      <c r="AV120" s="1409" t="n">
        <v>13052.9142</v>
      </c>
      <c r="AW120" s="31" t="n"/>
      <c r="AX120" s="1409" t="n">
        <v>14758.8764</v>
      </c>
      <c r="AY120" s="31" t="n"/>
      <c r="AZ120" s="1409" t="n">
        <v>15835.2168</v>
      </c>
      <c r="BA120" s="31" t="n"/>
      <c r="BB120" s="1409" t="n">
        <v>19270.2744</v>
      </c>
      <c r="BC120" s="31" t="n"/>
      <c r="BD120" s="1409" t="n">
        <v>18831.6952</v>
      </c>
      <c r="BE120" s="31" t="n"/>
      <c r="BF120" s="1409" t="n">
        <v>17440.1711</v>
      </c>
      <c r="BG120" s="31" t="n"/>
      <c r="BH120" s="1409" t="n">
        <v>18894.036</v>
      </c>
      <c r="BI120" s="31" t="n"/>
      <c r="BJ120" s="1409" t="n">
        <v>19904.6098</v>
      </c>
      <c r="BK120" s="31" t="n"/>
      <c r="BL120" s="1409" t="n">
        <v>18647.4868</v>
      </c>
      <c r="BM120" s="31" t="n"/>
      <c r="BN120" s="1409" t="n">
        <v>20086.4599</v>
      </c>
      <c r="BO120" s="31" t="n"/>
      <c r="BP120" s="1409" t="n">
        <v>18932.3259</v>
      </c>
      <c r="BQ120" s="31" t="n"/>
      <c r="BR120" s="1409" t="n">
        <v>13402.5978</v>
      </c>
      <c r="BS120" s="31" t="n"/>
      <c r="BT120" s="1409">
        <f>AV120+AX120+AZ120+BB120+BD120+BF120+BH120+BJ120+BL120+BN120+BP120+BR120</f>
        <v/>
      </c>
      <c r="BU120" s="31" t="n"/>
      <c r="BV120" s="1354" t="n"/>
      <c r="BW120" s="1355" t="n"/>
      <c r="BX120" s="1355" t="n"/>
      <c r="BY120" s="1355" t="n"/>
      <c r="BZ120" s="1355" t="n"/>
      <c r="CA120" s="1355" t="n"/>
      <c r="CB120" s="1355" t="n"/>
      <c r="CC120" s="1355" t="n"/>
      <c r="CD120" s="1355" t="n"/>
      <c r="CE120" s="1355" t="n"/>
      <c r="CF120" s="1355" t="n"/>
      <c r="CG120" s="1355" t="n"/>
      <c r="CH120" s="1355" t="n"/>
      <c r="CI120" s="1289" t="n"/>
    </row>
    <row r="121" ht="28.8" customHeight="1" s="21">
      <c r="A121" s="1977" t="n"/>
      <c r="B121" s="1350" t="inlineStr">
        <is>
          <t>城际城乡公交旅客周转量（万人公里）</t>
        </is>
      </c>
      <c r="C121" s="1409">
        <f>公交!C22-公交!C24</f>
        <v/>
      </c>
      <c r="D121" s="31">
        <f>C121/T121-1</f>
        <v/>
      </c>
      <c r="E121" s="1409">
        <f>公交!E22-公交!E24</f>
        <v/>
      </c>
      <c r="F121" s="31">
        <f>E121/V121-1</f>
        <v/>
      </c>
      <c r="G121" s="1409">
        <f>公交!G22-公交!G24</f>
        <v/>
      </c>
      <c r="H121" s="31">
        <f>G121/X121-1</f>
        <v/>
      </c>
      <c r="I121" s="1409">
        <f>公交!I22-公交!I24</f>
        <v/>
      </c>
      <c r="J121" s="31">
        <f>I121/Z121-1</f>
        <v/>
      </c>
      <c r="K121" s="1409">
        <f>公交!K22-公交!K24</f>
      </c>
      <c r="L121" s="31">
        <f>K121/AB121-1</f>
      </c>
      <c r="M121" s="1409">
        <f>公交!M22-公交!M24</f>
      </c>
      <c r="N121" s="31">
        <f>M121/AD121-1</f>
      </c>
      <c r="O121" s="1409">
        <f>公交!O22-公交!O24</f>
      </c>
      <c r="P121" s="31">
        <f>O121/AF121-1</f>
      </c>
      <c r="Q121" s="2016">
        <f>E121+C121+G121+I121+K121+M121+O121</f>
      </c>
      <c r="R121" s="102">
        <f>Q121/SUM(T121,V121,X121,Z121,AB121,AD121,AF121)-1</f>
      </c>
      <c r="S121" s="1409">
        <f>T121+V121+X121+Z121+AB121+AD121+AF121</f>
      </c>
      <c r="T121" s="1409">
        <f>公交!T22-公交!T24</f>
        <v/>
      </c>
      <c r="U121" s="31">
        <f>T121/AV121-1</f>
        <v/>
      </c>
      <c r="V121" s="1409">
        <f>公交!V22-公交!V24</f>
        <v/>
      </c>
      <c r="W121" s="31">
        <f>V121/AX121-1</f>
        <v/>
      </c>
      <c r="X121" s="1409">
        <f>公交!X22-公交!X24</f>
        <v/>
      </c>
      <c r="Y121" s="31">
        <f>X121/AZ121-1</f>
        <v/>
      </c>
      <c r="Z121" s="1409">
        <f>公交!Z22-公交!Z24</f>
        <v/>
      </c>
      <c r="AA121" s="31">
        <f>Z121/BB121-1</f>
        <v/>
      </c>
      <c r="AB121" s="1409">
        <f>公交!AB22-公交!AB24</f>
        <v/>
      </c>
      <c r="AC121" s="31">
        <f>AB121/BD121-1</f>
        <v/>
      </c>
      <c r="AD121" s="1409">
        <f>公交!AD22-公交!AD24</f>
        <v/>
      </c>
      <c r="AE121" s="31">
        <f>AD121/BF121-1</f>
        <v/>
      </c>
      <c r="AF121" s="1409">
        <f>公交!AF22-公交!AF24</f>
        <v/>
      </c>
      <c r="AG121" s="31">
        <f>AF121/BH121-1</f>
        <v/>
      </c>
      <c r="AH121" s="1409">
        <f>公交!AH22-公交!AH24</f>
        <v/>
      </c>
      <c r="AI121" s="31">
        <f>AH121/BJ121-1</f>
        <v/>
      </c>
      <c r="AJ121" s="1409">
        <f>公交!AJ22-公交!AJ24</f>
        <v/>
      </c>
      <c r="AK121" s="31">
        <f>AJ121/BL121-1</f>
        <v/>
      </c>
      <c r="AL121" s="1409">
        <f>公交!AL22-公交!AL24</f>
        <v/>
      </c>
      <c r="AM121" s="31">
        <f>AL121/BN121-1</f>
        <v/>
      </c>
      <c r="AN121" s="1409">
        <f>公交!AN22-公交!AN24</f>
        <v/>
      </c>
      <c r="AO121" s="31">
        <f>AN121/BP121-1</f>
        <v/>
      </c>
      <c r="AP121" s="1409">
        <f>公交!AP22-公交!AP24</f>
        <v/>
      </c>
      <c r="AQ121" s="31">
        <f>AP121/BR121-1</f>
        <v/>
      </c>
      <c r="AR121" s="1409">
        <f>V121+T121+X121+Z121+AB121+AD121+AF121+AH121+AJ121+AL121+AN121+AP121</f>
      </c>
      <c r="AS121" s="31">
        <f>AR121/SUM(AV121,AX121,AZ121,BB121,BD121,BF121,BH121,BJ121,BL121,BN121,BP121,BR121)-1</f>
        <v/>
      </c>
      <c r="AT121" s="32" t="n"/>
      <c r="AU121" s="1915">
        <f>AV121+AX121+AZ121+BB121+BD121+BF121+BH121+BJ121+BL121+BN121+BP121</f>
        <v/>
      </c>
      <c r="AV121" s="1409" t="n">
        <v>275.64</v>
      </c>
      <c r="AW121" s="31" t="n"/>
      <c r="AX121" s="1409" t="n">
        <v>291.02</v>
      </c>
      <c r="AY121" s="31" t="n"/>
      <c r="AZ121" s="1409" t="n">
        <v>280.54</v>
      </c>
      <c r="BA121" s="31" t="n"/>
      <c r="BB121" s="1409" t="n">
        <v>281.2</v>
      </c>
      <c r="BC121" s="31" t="n"/>
      <c r="BD121" s="1409" t="n">
        <v>313.5</v>
      </c>
      <c r="BE121" s="31" t="n"/>
      <c r="BF121" s="1409" t="n">
        <v>310.57</v>
      </c>
      <c r="BG121" s="31" t="n"/>
      <c r="BH121" s="1409" t="n">
        <v>265.65</v>
      </c>
      <c r="BI121" s="31" t="n"/>
      <c r="BJ121" s="1409" t="n">
        <v>282.5</v>
      </c>
      <c r="BK121" s="31" t="n"/>
      <c r="BL121" s="1409" t="n">
        <v>277.63</v>
      </c>
      <c r="BM121" s="31" t="n"/>
      <c r="BN121" s="1409" t="n">
        <v>301.88</v>
      </c>
      <c r="BO121" s="31" t="n"/>
      <c r="BP121" s="1409" t="n">
        <v>672.97</v>
      </c>
      <c r="BQ121" s="31" t="n"/>
      <c r="BR121" s="1409" t="n">
        <v>708.55</v>
      </c>
      <c r="BS121" s="31" t="n"/>
      <c r="BT121" s="1409">
        <f>AV121+AX121+AZ121+BB121+BD121+BF121+BH121+BJ121+BL121+BN121+BP121+BR121</f>
        <v/>
      </c>
      <c r="BU121" s="31" t="n"/>
      <c r="BV121" s="1354" t="n"/>
      <c r="BW121" s="1355" t="n"/>
      <c r="BX121" s="1355" t="n"/>
      <c r="BY121" s="1355" t="n"/>
      <c r="BZ121" s="1355" t="n"/>
      <c r="CA121" s="1355" t="n"/>
      <c r="CB121" s="1355" t="n"/>
      <c r="CC121" s="1355" t="n"/>
      <c r="CD121" s="1355" t="n"/>
      <c r="CE121" s="1355" t="n"/>
      <c r="CF121" s="1355" t="n"/>
      <c r="CG121" s="1355" t="n"/>
      <c r="CH121" s="1355" t="n"/>
      <c r="CI121" s="1289" t="n"/>
    </row>
    <row r="122" ht="28.8" customHeight="1" s="21">
      <c r="A122" s="1977" t="n"/>
      <c r="B122" s="1350" t="inlineStr">
        <is>
          <t>城际城乡巡游出租旅客周转量（万人公里）</t>
        </is>
      </c>
      <c r="C122" s="1409">
        <f>出租!C22-出租!C24</f>
        <v/>
      </c>
      <c r="D122" s="31">
        <f>C122/T122-1</f>
        <v/>
      </c>
      <c r="E122" s="1409">
        <f>出租!E22-出租!E24</f>
        <v/>
      </c>
      <c r="F122" s="31">
        <f>E122/V122-1</f>
        <v/>
      </c>
      <c r="G122" s="1409">
        <f>出租!G22-出租!G24</f>
        <v/>
      </c>
      <c r="H122" s="31">
        <f>G122/X122-1</f>
        <v/>
      </c>
      <c r="I122" s="1409">
        <f>出租!I22-出租!I24</f>
        <v/>
      </c>
      <c r="J122" s="31">
        <f>I122/Z122-1</f>
        <v/>
      </c>
      <c r="K122" s="1409">
        <f>出租!K22-出租!K24</f>
      </c>
      <c r="L122" s="31">
        <f>K122/AB122-1</f>
      </c>
      <c r="M122" s="1409">
        <f>出租!M22-出租!M24</f>
      </c>
      <c r="N122" s="31">
        <f>M122/AD122-1</f>
      </c>
      <c r="O122" s="1409">
        <f>出租!O22-出租!O24</f>
      </c>
      <c r="P122" s="31">
        <f>O122/AF122-1</f>
      </c>
      <c r="Q122" s="2016">
        <f>E122+C122+G122+I122+K122+M122+O122</f>
      </c>
      <c r="R122" s="102">
        <f>Q122/SUM(T122,V122,X122,Z122,AB122,AD122,AF122)-1</f>
      </c>
      <c r="S122" s="1409">
        <f>T122+V122+X122+Z122+AB122+AD122+AF122</f>
      </c>
      <c r="T122" s="1409">
        <f>出租!T22-出租!T24</f>
        <v/>
      </c>
      <c r="U122" s="31">
        <f>T122/AV122-1</f>
        <v/>
      </c>
      <c r="V122" s="1409">
        <f>出租!V22-出租!V24</f>
        <v/>
      </c>
      <c r="W122" s="31">
        <f>V122/AX122-1</f>
        <v/>
      </c>
      <c r="X122" s="1409">
        <f>出租!X22-出租!X24</f>
        <v/>
      </c>
      <c r="Y122" s="31">
        <f>X122/AZ122-1</f>
        <v/>
      </c>
      <c r="Z122" s="1409">
        <f>出租!Z22-出租!Z24</f>
        <v/>
      </c>
      <c r="AA122" s="31">
        <f>Z122/BB122-1</f>
        <v/>
      </c>
      <c r="AB122" s="1409">
        <f>出租!AB22-出租!AB24</f>
        <v/>
      </c>
      <c r="AC122" s="31">
        <f>AB122/BD122-1</f>
        <v/>
      </c>
      <c r="AD122" s="1409">
        <f>出租!AD22-出租!AD24</f>
        <v/>
      </c>
      <c r="AE122" s="31">
        <f>AD122/BF122-1</f>
        <v/>
      </c>
      <c r="AF122" s="1409">
        <f>出租!AF22-出租!AF24</f>
        <v/>
      </c>
      <c r="AG122" s="31">
        <f>AF122/BH122-1</f>
        <v/>
      </c>
      <c r="AH122" s="1409">
        <f>出租!AH22-出租!AH24</f>
        <v/>
      </c>
      <c r="AI122" s="31">
        <f>AH122/BJ122-1</f>
        <v/>
      </c>
      <c r="AJ122" s="1409">
        <f>出租!AJ22-出租!AJ24</f>
        <v/>
      </c>
      <c r="AK122" s="31">
        <f>AJ122/BL122-1</f>
        <v/>
      </c>
      <c r="AL122" s="1409">
        <f>出租!AL22-出租!AL24</f>
        <v/>
      </c>
      <c r="AM122" s="31">
        <f>AL122/BN122-1</f>
        <v/>
      </c>
      <c r="AN122" s="1409">
        <f>出租!AN22-出租!AN24</f>
        <v/>
      </c>
      <c r="AO122" s="31">
        <f>AN122/BP122-1</f>
        <v/>
      </c>
      <c r="AP122" s="1409">
        <f>出租!AP22-出租!AP24</f>
        <v/>
      </c>
      <c r="AQ122" s="31">
        <f>AP122/BR122-1</f>
        <v/>
      </c>
      <c r="AR122" s="1409">
        <f>V122+T122+X122+Z122+AB122+AD122+AF122+AH122+AJ122+AL122+AN122+AP122</f>
      </c>
      <c r="AS122" s="31">
        <f>AR122/SUM(AV122,AX122,AZ122,BB122,BD122,BF122,BH122,BJ122,BL122,BN122,BP122,BR122)-1</f>
        <v/>
      </c>
      <c r="AT122" s="32" t="n"/>
      <c r="AU122" s="1915">
        <f>AV122+AX122+AZ122+BB122+BD122+BF122+BH122+BJ122+BL122+BN122+BP122</f>
        <v/>
      </c>
      <c r="AV122" s="1409" t="n">
        <v>433.33</v>
      </c>
      <c r="AW122" s="31" t="n"/>
      <c r="AX122" s="1409" t="n">
        <v>455.49</v>
      </c>
      <c r="AY122" s="31" t="n"/>
      <c r="AZ122" s="1409" t="n">
        <v>374.2</v>
      </c>
      <c r="BA122" s="31" t="n"/>
      <c r="BB122" s="1409" t="n">
        <v>357.91</v>
      </c>
      <c r="BC122" s="31" t="n"/>
      <c r="BD122" s="1409" t="n">
        <v>367.36</v>
      </c>
      <c r="BE122" s="31" t="n"/>
      <c r="BF122" s="1409" t="n">
        <v>333.05</v>
      </c>
      <c r="BG122" s="31" t="n"/>
      <c r="BH122" s="1409" t="n">
        <v>354.65</v>
      </c>
      <c r="BI122" s="31" t="n"/>
      <c r="BJ122" s="1409" t="n">
        <v>335.62</v>
      </c>
      <c r="BK122" s="31" t="n"/>
      <c r="BL122" s="1409" t="n">
        <v>324.01</v>
      </c>
      <c r="BM122" s="31" t="n"/>
      <c r="BN122" s="1409" t="n">
        <v>324.47</v>
      </c>
      <c r="BO122" s="31" t="n"/>
      <c r="BP122" s="1409" t="n">
        <v>302.39</v>
      </c>
      <c r="BQ122" s="31" t="n"/>
      <c r="BR122" s="1409" t="n">
        <v>316.97</v>
      </c>
      <c r="BS122" s="31" t="n"/>
      <c r="BT122" s="1409">
        <f>AV122+AX122+AZ122+BB122+BD122+BF122+BH122+BJ122+BL122+BN122+BP122+BR122</f>
        <v/>
      </c>
      <c r="BU122" s="31" t="n"/>
      <c r="BV122" s="1354" t="n"/>
      <c r="BW122" s="1291" t="n"/>
      <c r="BX122" s="1291" t="n"/>
      <c r="BY122" s="1291" t="n"/>
      <c r="BZ122" s="1291" t="n"/>
      <c r="CA122" s="1291" t="n"/>
      <c r="CB122" s="1291" t="n"/>
      <c r="CC122" s="1417" t="n"/>
      <c r="CD122" s="1291" t="n"/>
      <c r="CE122" s="1417" t="n"/>
      <c r="CF122" s="1417" t="n"/>
      <c r="CG122" s="1417" t="n"/>
      <c r="CH122" s="1417" t="n"/>
      <c r="CI122" s="1289" t="n"/>
    </row>
    <row r="123" ht="28.8" customHeight="1" s="21">
      <c r="A123" s="1954" t="n"/>
      <c r="B123" s="1350" t="inlineStr">
        <is>
          <t>城际城乡网约车旅客周转量(万人公里)</t>
        </is>
      </c>
      <c r="C123" s="1409">
        <f>网约车!C22-网约车!C24</f>
        <v/>
      </c>
      <c r="D123" s="31">
        <f>C123/T123-1</f>
        <v/>
      </c>
      <c r="E123" s="1409">
        <f>网约车!E22-网约车!E24</f>
        <v/>
      </c>
      <c r="F123" s="31">
        <f>E123/V123-1</f>
        <v/>
      </c>
      <c r="G123" s="1409">
        <f>网约车!G22-网约车!G24</f>
        <v/>
      </c>
      <c r="H123" s="31">
        <f>G123/X123-1</f>
        <v/>
      </c>
      <c r="I123" s="1409">
        <f>网约车!I22-网约车!I24</f>
        <v/>
      </c>
      <c r="J123" s="31">
        <f>I123/Z123-1</f>
        <v/>
      </c>
      <c r="K123" s="2756">
        <f>网约车!K22-网约车!K24</f>
      </c>
      <c r="L123" s="31">
        <f>K123/AB123-1</f>
      </c>
      <c r="M123" s="2757">
        <f>网约车!M22-网约车!M24</f>
      </c>
      <c r="N123" s="31">
        <f>M123/AD123-1</f>
      </c>
      <c r="O123" s="2758">
        <f>网约车!O22-网约车!O24</f>
      </c>
      <c r="P123" s="31">
        <f>O123/AF123-1</f>
      </c>
      <c r="Q123" s="2016">
        <f>E123+C123+G123+I123+K123+M123+O123</f>
      </c>
      <c r="R123" s="102">
        <f>Q123/SUM(T123,V123,X123,Z123,AB123,AD123,AF123)-1</f>
      </c>
      <c r="S123" s="1409">
        <f>T123+V123+X123+Z123+AB123+AD123+AF123</f>
      </c>
      <c r="T123" s="1409">
        <f>网约车!T22-网约车!T24</f>
        <v/>
      </c>
      <c r="U123" s="31">
        <f>T123/AV123-1</f>
        <v/>
      </c>
      <c r="V123" s="1409">
        <f>网约车!V22-网约车!V24</f>
        <v/>
      </c>
      <c r="W123" s="31">
        <f>V123/AX123-1</f>
        <v/>
      </c>
      <c r="X123" s="1409">
        <f>网约车!X22-网约车!X24</f>
        <v/>
      </c>
      <c r="Y123" s="31">
        <f>X123/AZ123-1</f>
        <v/>
      </c>
      <c r="Z123" s="1409">
        <f>网约车!Z22-网约车!Z24</f>
        <v/>
      </c>
      <c r="AA123" s="31">
        <f>Z123/BB123-1</f>
        <v/>
      </c>
      <c r="AB123" s="1409">
        <f>网约车!AB22-网约车!AB24</f>
        <v/>
      </c>
      <c r="AC123" s="31">
        <f>AB123/BD123-1</f>
        <v/>
      </c>
      <c r="AD123" s="1409">
        <f>网约车!AD22-网约车!AD24</f>
        <v/>
      </c>
      <c r="AE123" s="31">
        <f>AD123/BF123-1</f>
        <v/>
      </c>
      <c r="AF123" s="1409">
        <f>网约车!AF22-网约车!AF24</f>
        <v/>
      </c>
      <c r="AG123" s="31">
        <f>AF123/BH123-1</f>
        <v/>
      </c>
      <c r="AH123" s="1409">
        <f>网约车!AH22-网约车!AH24</f>
        <v/>
      </c>
      <c r="AI123" s="31">
        <f>AH123/BJ123-1</f>
        <v/>
      </c>
      <c r="AJ123" s="1409">
        <f>网约车!AJ22-网约车!AJ24</f>
        <v/>
      </c>
      <c r="AK123" s="31">
        <f>AJ123/BL123-1</f>
        <v/>
      </c>
      <c r="AL123" s="1409">
        <f>网约车!AL22-网约车!AL24</f>
        <v/>
      </c>
      <c r="AM123" s="31">
        <f>AL123/BN123-1</f>
        <v/>
      </c>
      <c r="AN123" s="1409">
        <f>网约车!AN22-网约车!AN24</f>
        <v/>
      </c>
      <c r="AO123" s="31">
        <f>AN123/BP123-1</f>
        <v/>
      </c>
      <c r="AP123" s="1409">
        <f>网约车!AP22-网约车!AP24</f>
        <v/>
      </c>
      <c r="AQ123" s="31">
        <f>AP123/BR123-1</f>
        <v/>
      </c>
      <c r="AR123" s="1409">
        <f>V123+T123+X123+Z123+AB123+AD123+AF123+AH123+AJ123+AL123+AN123+AP123</f>
      </c>
      <c r="AS123" s="31">
        <f>AR123/SUM(AV123,AX123,AZ123,BB123,BD123,BF123,BH123,BJ123,BL123,BN123,BP123,BR123)-1</f>
        <v/>
      </c>
      <c r="AT123" s="32" t="n"/>
      <c r="AU123" s="1915">
        <f>AV123+AX123+AZ123+BB123+BD123+BF123+BH123+BJ123+BL123+BN123+BP123</f>
        <v/>
      </c>
      <c r="AV123" s="1409" t="n">
        <v>436.386975390362</v>
      </c>
      <c r="AW123" s="31" t="n"/>
      <c r="AX123" s="1409" t="n">
        <v>255.62916781351</v>
      </c>
      <c r="AY123" s="31" t="n"/>
      <c r="AZ123" s="1409" t="n">
        <v>381.69023494459</v>
      </c>
      <c r="BA123" s="31" t="n"/>
      <c r="BB123" s="1409" t="n">
        <v>405.315942478037</v>
      </c>
      <c r="BC123" s="31" t="n"/>
      <c r="BD123" s="1409" t="n">
        <v>426.774099881878</v>
      </c>
      <c r="BE123" s="31" t="n"/>
      <c r="BF123" s="1409" t="n">
        <v>355.753636787291</v>
      </c>
      <c r="BG123" s="31" t="n"/>
      <c r="BH123" s="1409" t="n">
        <v>434.362516046132</v>
      </c>
      <c r="BI123" s="31" t="n"/>
      <c r="BJ123" s="1409" t="n">
        <v>358.899034625301</v>
      </c>
      <c r="BK123" s="31" t="n"/>
      <c r="BL123" s="1409" t="n">
        <v>391.831495677656</v>
      </c>
      <c r="BM123" s="31" t="n"/>
      <c r="BN123" s="1409" t="n">
        <v>384.993710592736</v>
      </c>
      <c r="BO123" s="31" t="n"/>
      <c r="BP123" s="1409" t="n">
        <v>370.555873089337</v>
      </c>
      <c r="BQ123" s="31" t="n"/>
      <c r="BR123" s="1409" t="n">
        <v>333.656950196038</v>
      </c>
      <c r="BS123" s="31" t="n"/>
      <c r="BT123" s="1409">
        <f>AV123+AX123+AZ123+BB123+BD123+BF123+BH123+BJ123+BL123+BN123+BP123+BR123</f>
        <v/>
      </c>
      <c r="BU123" s="31" t="n"/>
      <c r="BV123" s="1354" t="n"/>
      <c r="BW123" s="1291" t="n"/>
      <c r="BX123" s="1291" t="n"/>
      <c r="BY123" s="1291" t="n"/>
      <c r="BZ123" s="1291" t="n"/>
      <c r="CA123" s="1291" t="n"/>
      <c r="CB123" s="1291" t="n"/>
      <c r="CC123" s="1291" t="n"/>
      <c r="CD123" s="1291" t="n"/>
      <c r="CE123" s="1291" t="n"/>
      <c r="CF123" s="1291" t="n"/>
      <c r="CG123" s="1291" t="n"/>
      <c r="CH123" s="1291" t="n"/>
      <c r="CI123" s="1289" t="n"/>
    </row>
    <row r="124" ht="28.8" customFormat="1" customHeight="1" s="24">
      <c r="A124" s="1358" t="inlineStr">
        <is>
          <t>襄阳市</t>
        </is>
      </c>
      <c r="B124" s="1350" t="inlineStr">
        <is>
          <t>总旅客周转量（万人公里）</t>
        </is>
      </c>
      <c r="C124" s="1409">
        <f>C125+C126+C127+C128</f>
        <v/>
      </c>
      <c r="D124" s="31">
        <f>C124/T124-1</f>
        <v/>
      </c>
      <c r="E124" s="1409">
        <f>E125+E126+E127+E128</f>
        <v/>
      </c>
      <c r="F124" s="31">
        <f>E124/V124-1</f>
        <v/>
      </c>
      <c r="G124" s="1409">
        <f>G125+G126+G127+G128</f>
        <v/>
      </c>
      <c r="H124" s="31">
        <f>G124/X124-1</f>
        <v/>
      </c>
      <c r="I124" s="1409">
        <f>I125+I126+I127+I128</f>
        <v/>
      </c>
      <c r="J124" s="31">
        <f>I124/Z124-1</f>
        <v/>
      </c>
      <c r="K124" s="2759">
        <f>K125+K126+K127+K128</f>
      </c>
      <c r="L124" s="31">
        <f>K124/AB124-1</f>
      </c>
      <c r="M124" s="2760">
        <f>M125+M126+M127+M128</f>
      </c>
      <c r="N124" s="31">
        <f>M124/AD124-1</f>
      </c>
      <c r="O124" s="2761">
        <f>O125+O126+O127+O128</f>
      </c>
      <c r="P124" s="31">
        <f>O124/AF124-1</f>
      </c>
      <c r="Q124" s="2016">
        <f>E124+C124+G124+I124+K124+M124+O124</f>
      </c>
      <c r="R124" s="102">
        <f>Q124/SUM(T124,V124,X124,Z124,AB124,AD124,AF124)-1</f>
      </c>
      <c r="S124" s="1409">
        <f>T124+V124+X124+Z124+AB124+AD124+AF124</f>
      </c>
      <c r="T124" s="1409">
        <f>T125+T126+T127+T128</f>
        <v/>
      </c>
      <c r="U124" s="31">
        <f>T124/AV124-1</f>
        <v/>
      </c>
      <c r="V124" s="1409">
        <f>V125+V126+V127+V128</f>
        <v/>
      </c>
      <c r="W124" s="31">
        <f>V124/AX124-1</f>
        <v/>
      </c>
      <c r="X124" s="1409">
        <f>X125+X126+X127+X128</f>
        <v/>
      </c>
      <c r="Y124" s="31">
        <f>X124/AZ124-1</f>
        <v/>
      </c>
      <c r="Z124" s="1409">
        <f>Z125+Z126+Z127+Z128</f>
        <v/>
      </c>
      <c r="AA124" s="31">
        <f>Z124/BB124-1</f>
        <v/>
      </c>
      <c r="AB124" s="1409">
        <f>AB125+AB126+AB127+AB128</f>
        <v/>
      </c>
      <c r="AC124" s="31">
        <f>AB124/BD124-1</f>
        <v/>
      </c>
      <c r="AD124" s="1409">
        <f>AD125+AD126+AD127+AD128</f>
        <v/>
      </c>
      <c r="AE124" s="31">
        <f>AD124/BF124-1</f>
        <v/>
      </c>
      <c r="AF124" s="1409">
        <f>AF125+AF126+AF127+AF128</f>
        <v/>
      </c>
      <c r="AG124" s="31">
        <f>AF124/BH124-1</f>
        <v/>
      </c>
      <c r="AH124" s="1409">
        <f>AH125+AH126+AH127+AH128</f>
        <v/>
      </c>
      <c r="AI124" s="31">
        <f>AH124/BJ124-1</f>
        <v/>
      </c>
      <c r="AJ124" s="1409">
        <f>AJ125+AJ126+AJ127+AJ128</f>
        <v/>
      </c>
      <c r="AK124" s="31">
        <f>AJ124/BL124-1</f>
        <v/>
      </c>
      <c r="AL124" s="1409">
        <f>AL125+AL126+AL127+AL128</f>
        <v/>
      </c>
      <c r="AM124" s="31">
        <f>AL124/BN124-1</f>
        <v/>
      </c>
      <c r="AN124" s="1409">
        <f>AN125+AN126+AN127+AN128</f>
        <v/>
      </c>
      <c r="AO124" s="31">
        <f>AN124/BP124-1</f>
        <v/>
      </c>
      <c r="AP124" s="1409">
        <f>AP125+AP126+AP127+AP128</f>
        <v/>
      </c>
      <c r="AQ124" s="31">
        <f>AP124/BR124-1</f>
        <v/>
      </c>
      <c r="AR124" s="1409">
        <f>V124+T124+X124+Z124+AB124+AD124+AF124+AH124+AJ124+AL124+AN124+AP124</f>
      </c>
      <c r="AS124" s="31">
        <f>AR124/SUM(AV124,AX124,AZ124,BB124,BD124,BF124,BH124,BJ124,BL124,BN124,BP124,BR124)-1</f>
        <v/>
      </c>
      <c r="AT124" s="32" t="n"/>
      <c r="AU124" s="1915">
        <f>AV124+AX124+AZ124+BB124+BD124+BF124+BH124+BJ124+BL124+BN124+BP124</f>
        <v/>
      </c>
      <c r="AV124" s="1915">
        <f>AV125+AV126+AV127+AV128</f>
        <v/>
      </c>
      <c r="AW124" s="32" t="n"/>
      <c r="AX124" s="1915">
        <f>AX125+AX126+AX127+AX128</f>
        <v/>
      </c>
      <c r="AY124" s="32" t="n"/>
      <c r="AZ124" s="1915">
        <f>AZ125+AZ126+AZ127+AZ128</f>
        <v/>
      </c>
      <c r="BA124" s="32" t="n"/>
      <c r="BB124" s="1915">
        <f>BB125+BB126+BB127+BB128</f>
        <v/>
      </c>
      <c r="BC124" s="32" t="n"/>
      <c r="BD124" s="1915">
        <f>BD125+BD126+BD127+BD128</f>
        <v/>
      </c>
      <c r="BE124" s="32" t="n"/>
      <c r="BF124" s="1915">
        <f>BF125+BF126+BF127+BF128</f>
        <v/>
      </c>
      <c r="BG124" s="32" t="n"/>
      <c r="BH124" s="1915">
        <f>BH125+BH126+BH127+BH128</f>
        <v/>
      </c>
      <c r="BI124" s="32" t="n"/>
      <c r="BJ124" s="1915">
        <f>BJ125+BJ126+BJ127+BJ128</f>
        <v/>
      </c>
      <c r="BK124" s="32" t="n"/>
      <c r="BL124" s="1915">
        <f>BL125+BL126+BL127+BL128</f>
        <v/>
      </c>
      <c r="BM124" s="32" t="n"/>
      <c r="BN124" s="1915">
        <f>BN125+BN126+BN127+BN128</f>
        <v/>
      </c>
      <c r="BO124" s="32" t="n"/>
      <c r="BP124" s="1915">
        <f>BP125+BP126+BP127+BP128</f>
        <v/>
      </c>
      <c r="BQ124" s="32" t="n"/>
      <c r="BR124" s="1915">
        <f>BR125+BR126+BR127+BR128</f>
        <v/>
      </c>
      <c r="BS124" s="32" t="n"/>
      <c r="BT124" s="1915">
        <f>AV124+AX124+AZ124+BB124+BD124+BF124+BH124+BJ124+BL124+BN124+BP124+BR124</f>
        <v/>
      </c>
      <c r="BU124" s="32" t="n"/>
      <c r="BV124" s="1353" t="n"/>
      <c r="BW124" s="1352" t="n"/>
      <c r="BX124" s="1352" t="n"/>
      <c r="BY124" s="1352" t="n"/>
      <c r="BZ124" s="1352" t="n"/>
      <c r="CA124" s="1352" t="n"/>
      <c r="CB124" s="1352" t="n"/>
      <c r="CC124" s="1352" t="n"/>
      <c r="CD124" s="1352" t="n"/>
      <c r="CE124" s="1352" t="n"/>
      <c r="CF124" s="1352" t="n"/>
      <c r="CG124" s="1352" t="n"/>
      <c r="CH124" s="1352" t="n"/>
      <c r="CI124" s="1352" t="n"/>
    </row>
    <row r="125" ht="28.8" customHeight="1" s="21">
      <c r="A125" s="1977" t="n"/>
      <c r="B125" s="1350" t="inlineStr">
        <is>
          <t>公路班线旅客周转量（万人公里）</t>
        </is>
      </c>
      <c r="C125" s="1409">
        <f>班线包车!C23</f>
        <v/>
      </c>
      <c r="D125" s="31">
        <f>C125/T125-1</f>
        <v/>
      </c>
      <c r="E125" s="1409">
        <f>班线包车!E23</f>
        <v/>
      </c>
      <c r="F125" s="31">
        <f>E125/V125-1</f>
        <v/>
      </c>
      <c r="G125" s="1409">
        <f>班线包车!G23</f>
        <v/>
      </c>
      <c r="H125" s="31">
        <f>G125/X125-1</f>
        <v/>
      </c>
      <c r="I125" s="1409">
        <f>班线包车!I23</f>
        <v/>
      </c>
      <c r="J125" s="31">
        <f>I125/Z125-1</f>
        <v/>
      </c>
      <c r="K125" s="1409">
        <f>班线包车!K23</f>
      </c>
      <c r="L125" s="31">
        <f>K125/AB125-1</f>
      </c>
      <c r="M125" s="1409">
        <f>班线包车!M23</f>
      </c>
      <c r="N125" s="31">
        <f>M125/AD125-1</f>
      </c>
      <c r="O125" s="1409">
        <f>班线包车!O23</f>
      </c>
      <c r="P125" s="31">
        <f>O125/AF125-1</f>
      </c>
      <c r="Q125" s="2016">
        <f>E125+C125+G125+I125+K125+M125+O125</f>
      </c>
      <c r="R125" s="102">
        <f>Q125/SUM(T125,V125,X125,Z125,AB125,AD125,AF125)-1</f>
      </c>
      <c r="S125" s="1409">
        <f>T125+V125+X125+Z125+AB125+AD125+AF125</f>
      </c>
      <c r="T125" s="1409">
        <f>班线包车!T23</f>
        <v/>
      </c>
      <c r="U125" s="31">
        <f>T125/AV125-1</f>
        <v/>
      </c>
      <c r="V125" s="1409">
        <f>班线包车!V23</f>
        <v/>
      </c>
      <c r="W125" s="31">
        <f>V125/AX125-1</f>
        <v/>
      </c>
      <c r="X125" s="1409">
        <f>班线包车!X23</f>
        <v/>
      </c>
      <c r="Y125" s="31">
        <f>X125/AZ125-1</f>
        <v/>
      </c>
      <c r="Z125" s="1409">
        <f>班线包车!Z23</f>
        <v/>
      </c>
      <c r="AA125" s="31">
        <f>Z125/BB125-1</f>
        <v/>
      </c>
      <c r="AB125" s="1409">
        <f>班线包车!AB23</f>
        <v/>
      </c>
      <c r="AC125" s="31">
        <f>AB125/BD125-1</f>
        <v/>
      </c>
      <c r="AD125" s="1409">
        <f>班线包车!AD23</f>
        <v/>
      </c>
      <c r="AE125" s="31">
        <f>AD125/BF125-1</f>
        <v/>
      </c>
      <c r="AF125" s="1409">
        <f>班线包车!AF23</f>
        <v/>
      </c>
      <c r="AG125" s="31">
        <f>AF125/BH125-1</f>
        <v/>
      </c>
      <c r="AH125" s="1409">
        <f>班线包车!AH23</f>
        <v/>
      </c>
      <c r="AI125" s="31">
        <f>AH125/BJ125-1</f>
        <v/>
      </c>
      <c r="AJ125" s="1409">
        <f>班线包车!AJ23</f>
        <v/>
      </c>
      <c r="AK125" s="31">
        <f>AJ125/BL125-1</f>
        <v/>
      </c>
      <c r="AL125" s="1409">
        <f>班线包车!AL23</f>
        <v/>
      </c>
      <c r="AM125" s="31">
        <f>AL125/BN125-1</f>
        <v/>
      </c>
      <c r="AN125" s="1409">
        <f>班线包车!AN23</f>
        <v/>
      </c>
      <c r="AO125" s="31">
        <f>AN125/BP125-1</f>
        <v/>
      </c>
      <c r="AP125" s="1409">
        <f>班线包车!AP23</f>
        <v/>
      </c>
      <c r="AQ125" s="31">
        <f>AP125/BR125-1</f>
        <v/>
      </c>
      <c r="AR125" s="1409">
        <f>V125+T125+X125+Z125+AB125+AD125+AF125+AH125+AJ125+AL125+AN125+AP125</f>
      </c>
      <c r="AS125" s="31">
        <f>AR125/SUM(AV125,AX125,AZ125,BB125,BD125,BF125,BH125,BJ125,BL125,BN125,BP125,BR125)-1</f>
        <v/>
      </c>
      <c r="AT125" s="32" t="n"/>
      <c r="AU125" s="1915">
        <f>AV125+AX125+AZ125+BB125+BD125+BF125+BH125+BJ125+BL125+BN125+BP125</f>
        <v/>
      </c>
      <c r="AV125" s="1409" t="n">
        <v>11165.6778</v>
      </c>
      <c r="AW125" s="31" t="n"/>
      <c r="AX125" s="1409" t="n">
        <v>13609.320984</v>
      </c>
      <c r="AY125" s="31" t="n"/>
      <c r="AZ125" s="1409" t="n">
        <v>12666.9078</v>
      </c>
      <c r="BA125" s="31" t="n"/>
      <c r="BB125" s="1409" t="n">
        <v>13484.067</v>
      </c>
      <c r="BC125" s="31" t="n"/>
      <c r="BD125" s="1409" t="n">
        <v>12790.887412</v>
      </c>
      <c r="BE125" s="31" t="n"/>
      <c r="BF125" s="1409" t="n">
        <v>11384.6373</v>
      </c>
      <c r="BG125" s="31" t="n"/>
      <c r="BH125" s="1409" t="n">
        <v>12548.169224</v>
      </c>
      <c r="BI125" s="31" t="n"/>
      <c r="BJ125" s="1409" t="n">
        <v>13070.53576</v>
      </c>
      <c r="BK125" s="31" t="n"/>
      <c r="BL125" s="1409" t="n">
        <v>10952.70528</v>
      </c>
      <c r="BM125" s="31" t="n"/>
      <c r="BN125" s="1409" t="n">
        <v>12583.925824</v>
      </c>
      <c r="BO125" s="31" t="n"/>
      <c r="BP125" s="1409" t="n">
        <v>12494.690492</v>
      </c>
      <c r="BQ125" s="31" t="n"/>
      <c r="BR125" s="1409" t="n">
        <v>10871.255708</v>
      </c>
      <c r="BS125" s="31" t="n"/>
      <c r="BT125" s="1409">
        <f>AV125+AX125+AZ125+BB125+BD125+BF125+BH125+BJ125+BL125+BN125+BP125+BR125</f>
        <v/>
      </c>
      <c r="BU125" s="31" t="n"/>
      <c r="BV125" s="1354" t="n"/>
      <c r="BW125" s="1355" t="n"/>
      <c r="BX125" s="1355" t="n"/>
      <c r="BY125" s="1355" t="n"/>
      <c r="BZ125" s="1355" t="n"/>
      <c r="CA125" s="1355" t="n"/>
      <c r="CB125" s="1355" t="n"/>
      <c r="CC125" s="1355" t="n"/>
      <c r="CD125" s="1355" t="n"/>
      <c r="CE125" s="1355" t="n"/>
      <c r="CF125" s="1355" t="n"/>
      <c r="CG125" s="1355" t="n"/>
      <c r="CH125" s="1355" t="n"/>
      <c r="CI125" s="1289" t="n"/>
    </row>
    <row r="126" ht="28.8" customHeight="1" s="21">
      <c r="A126" s="1977" t="n"/>
      <c r="B126" s="1350" t="inlineStr">
        <is>
          <t>城际城乡公交旅客周转量（万人公里）</t>
        </is>
      </c>
      <c r="C126" s="1409">
        <f>公交!C26-公交!C28</f>
        <v/>
      </c>
      <c r="D126" s="31">
        <f>C126/T126-1</f>
        <v/>
      </c>
      <c r="E126" s="1409">
        <f>公交!E26-公交!E28</f>
        <v/>
      </c>
      <c r="F126" s="31">
        <f>E126/V126-1</f>
        <v/>
      </c>
      <c r="G126" s="1409">
        <f>公交!G26-公交!G28</f>
        <v/>
      </c>
      <c r="H126" s="31">
        <f>G126/X126-1</f>
        <v/>
      </c>
      <c r="I126" s="1409">
        <f>公交!I26-公交!I28</f>
        <v/>
      </c>
      <c r="J126" s="31">
        <f>I126/Z126-1</f>
        <v/>
      </c>
      <c r="K126" s="1409">
        <f>公交!K26-公交!K28</f>
      </c>
      <c r="L126" s="31">
        <f>K126/AB126-1</f>
      </c>
      <c r="M126" s="1409">
        <f>公交!M26-公交!M28</f>
      </c>
      <c r="N126" s="31">
        <f>M126/AD126-1</f>
      </c>
      <c r="O126" s="1409">
        <f>公交!O26-公交!O28</f>
      </c>
      <c r="P126" s="31">
        <f>O126/AF126-1</f>
      </c>
      <c r="Q126" s="2016">
        <f>E126+C126+G126+I126+K126+M126+O126</f>
      </c>
      <c r="R126" s="102">
        <f>Q126/SUM(T126,V126,X126,Z126,AB126,AD126,AF126)-1</f>
      </c>
      <c r="S126" s="1409">
        <f>T126+V126+X126+Z126+AB126+AD126+AF126</f>
      </c>
      <c r="T126" s="1409">
        <f>公交!T26-公交!T28</f>
        <v/>
      </c>
      <c r="U126" s="31">
        <f>T126/AV126-1</f>
        <v/>
      </c>
      <c r="V126" s="1409">
        <f>公交!V26-公交!V28</f>
        <v/>
      </c>
      <c r="W126" s="31">
        <f>V126/AX126-1</f>
        <v/>
      </c>
      <c r="X126" s="1409">
        <f>公交!X26-公交!X28</f>
        <v/>
      </c>
      <c r="Y126" s="31">
        <f>X126/AZ126-1</f>
        <v/>
      </c>
      <c r="Z126" s="1409">
        <f>公交!Z26-公交!Z28</f>
        <v/>
      </c>
      <c r="AA126" s="31">
        <f>Z126/BB126-1</f>
        <v/>
      </c>
      <c r="AB126" s="1409">
        <f>公交!AB26-公交!AB28</f>
        <v/>
      </c>
      <c r="AC126" s="31">
        <f>AB126/BD126-1</f>
        <v/>
      </c>
      <c r="AD126" s="1409">
        <f>公交!AD26-公交!AD28</f>
        <v/>
      </c>
      <c r="AE126" s="31">
        <f>AD126/BF126-1</f>
        <v/>
      </c>
      <c r="AF126" s="1409">
        <f>公交!AF26-公交!AF28</f>
        <v/>
      </c>
      <c r="AG126" s="31">
        <f>AF126/BH126-1</f>
        <v/>
      </c>
      <c r="AH126" s="1409">
        <f>公交!AH26-公交!AH28</f>
        <v/>
      </c>
      <c r="AI126" s="31">
        <f>AH126/BJ126-1</f>
        <v/>
      </c>
      <c r="AJ126" s="1409">
        <f>公交!AJ26-公交!AJ28</f>
        <v/>
      </c>
      <c r="AK126" s="31">
        <f>AJ126/BL126-1</f>
        <v/>
      </c>
      <c r="AL126" s="1409">
        <f>公交!AL26-公交!AL28</f>
        <v/>
      </c>
      <c r="AM126" s="31">
        <f>AL126/BN126-1</f>
        <v/>
      </c>
      <c r="AN126" s="1409">
        <f>公交!AN26-公交!AN28</f>
        <v/>
      </c>
      <c r="AO126" s="31">
        <f>AN126/BP126-1</f>
        <v/>
      </c>
      <c r="AP126" s="1409">
        <f>公交!AP26-公交!AP28</f>
        <v/>
      </c>
      <c r="AQ126" s="31">
        <f>AP126/BR126-1</f>
        <v/>
      </c>
      <c r="AR126" s="1409">
        <f>V126+T126+X126+Z126+AB126+AD126+AF126+AH126+AJ126+AL126+AN126+AP126</f>
      </c>
      <c r="AS126" s="31">
        <f>AR126/SUM(AV126,AX126,AZ126,BB126,BD126,BF126,BH126,BJ126,BL126,BN126,BP126,BR126)-1</f>
        <v/>
      </c>
      <c r="AT126" s="32" t="n"/>
      <c r="AU126" s="1915">
        <f>AV126+AX126+AZ126+BB126+BD126+BF126+BH126+BJ126+BL126+BN126+BP126</f>
        <v/>
      </c>
      <c r="AV126" s="1409" t="n">
        <v>1114.47</v>
      </c>
      <c r="AW126" s="31" t="n"/>
      <c r="AX126" s="1409" t="n">
        <v>1047.18</v>
      </c>
      <c r="AY126" s="31" t="n"/>
      <c r="AZ126" s="1409" t="n">
        <v>974.73</v>
      </c>
      <c r="BA126" s="31" t="n"/>
      <c r="BB126" s="1409" t="n">
        <v>1001.25</v>
      </c>
      <c r="BC126" s="31" t="n"/>
      <c r="BD126" s="1409" t="n">
        <v>978.7799999999989</v>
      </c>
      <c r="BE126" s="31" t="n"/>
      <c r="BF126" s="1409" t="n">
        <v>996.4600000000009</v>
      </c>
      <c r="BG126" s="31" t="n"/>
      <c r="BH126" s="1409" t="n">
        <v>987.890000000001</v>
      </c>
      <c r="BI126" s="31" t="n"/>
      <c r="BJ126" s="1409" t="n">
        <v>946.139999999999</v>
      </c>
      <c r="BK126" s="31" t="n"/>
      <c r="BL126" s="1409" t="n">
        <v>944.089999999998</v>
      </c>
      <c r="BM126" s="31" t="n"/>
      <c r="BN126" s="1409" t="n">
        <v>992.719999999999</v>
      </c>
      <c r="BO126" s="31" t="n"/>
      <c r="BP126" s="1409" t="n">
        <v>943.389999999999</v>
      </c>
      <c r="BQ126" s="31" t="n"/>
      <c r="BR126" s="1409" t="n">
        <v>979.959999999999</v>
      </c>
      <c r="BS126" s="31" t="n"/>
      <c r="BT126" s="1409">
        <f>AV126+AX126+AZ126+BB126+BD126+BF126+BH126+BJ126+BL126+BN126+BP126+BR126</f>
        <v/>
      </c>
      <c r="BU126" s="31" t="n"/>
      <c r="BV126" s="1354" t="n"/>
      <c r="BW126" s="1355" t="n"/>
      <c r="BX126" s="1355" t="n"/>
      <c r="BY126" s="1355" t="n"/>
      <c r="BZ126" s="1355" t="n"/>
      <c r="CA126" s="1355" t="n"/>
      <c r="CB126" s="1355" t="n"/>
      <c r="CC126" s="1355" t="n"/>
      <c r="CD126" s="1355" t="n"/>
      <c r="CE126" s="1355" t="n"/>
      <c r="CF126" s="1355" t="n"/>
      <c r="CG126" s="1355" t="n"/>
      <c r="CH126" s="1355" t="n"/>
      <c r="CI126" s="1289" t="n"/>
    </row>
    <row r="127" ht="28.8" customHeight="1" s="21">
      <c r="A127" s="1977" t="n"/>
      <c r="B127" s="1350" t="inlineStr">
        <is>
          <t>城际城乡巡游出租旅客周转量（万人公里）</t>
        </is>
      </c>
      <c r="C127" s="1409">
        <f>出租!C26-出租!C28</f>
        <v/>
      </c>
      <c r="D127" s="31">
        <f>C127/T127-1</f>
        <v/>
      </c>
      <c r="E127" s="1409">
        <f>出租!E26-出租!E28</f>
        <v/>
      </c>
      <c r="F127" s="31">
        <f>E127/V127-1</f>
        <v/>
      </c>
      <c r="G127" s="1409">
        <f>出租!G26-出租!G28</f>
        <v/>
      </c>
      <c r="H127" s="31">
        <f>G127/X127-1</f>
        <v/>
      </c>
      <c r="I127" s="1409">
        <f>出租!I26-出租!I28</f>
        <v/>
      </c>
      <c r="J127" s="31">
        <f>I127/Z127-1</f>
        <v/>
      </c>
      <c r="K127" s="1409">
        <f>出租!K26-出租!K28</f>
      </c>
      <c r="L127" s="31">
        <f>K127/AB127-1</f>
      </c>
      <c r="M127" s="1409">
        <f>出租!M26-出租!M28</f>
      </c>
      <c r="N127" s="31">
        <f>M127/AD127-1</f>
      </c>
      <c r="O127" s="1409">
        <f>出租!O26-出租!O28</f>
      </c>
      <c r="P127" s="31">
        <f>O127/AF127-1</f>
      </c>
      <c r="Q127" s="2016">
        <f>E127+C127+G127+I127+K127+M127+O127</f>
      </c>
      <c r="R127" s="102">
        <f>Q127/SUM(T127,V127,X127,Z127,AB127,AD127,AF127)-1</f>
      </c>
      <c r="S127" s="1409">
        <f>T127+V127+X127+Z127+AB127+AD127+AF127</f>
      </c>
      <c r="T127" s="1409">
        <f>出租!T26-出租!T28</f>
        <v/>
      </c>
      <c r="U127" s="31">
        <f>T127/AV127-1</f>
        <v/>
      </c>
      <c r="V127" s="1409">
        <f>出租!V26-出租!V28</f>
        <v/>
      </c>
      <c r="W127" s="31">
        <f>V127/AX127-1</f>
        <v/>
      </c>
      <c r="X127" s="1409">
        <f>出租!X26-出租!X28</f>
        <v/>
      </c>
      <c r="Y127" s="31">
        <f>X127/AZ127-1</f>
        <v/>
      </c>
      <c r="Z127" s="1409">
        <f>出租!Z26-出租!Z28</f>
        <v/>
      </c>
      <c r="AA127" s="31">
        <f>Z127/BB127-1</f>
        <v/>
      </c>
      <c r="AB127" s="1409">
        <f>出租!AB26-出租!AB28</f>
        <v/>
      </c>
      <c r="AC127" s="31">
        <f>AB127/BD127-1</f>
        <v/>
      </c>
      <c r="AD127" s="1409">
        <f>出租!AD26-出租!AD28</f>
        <v/>
      </c>
      <c r="AE127" s="31">
        <f>AD127/BF127-1</f>
        <v/>
      </c>
      <c r="AF127" s="1409">
        <f>出租!AF26-出租!AF28</f>
        <v/>
      </c>
      <c r="AG127" s="31">
        <f>AF127/BH127-1</f>
        <v/>
      </c>
      <c r="AH127" s="1409">
        <f>出租!AH26-出租!AH28</f>
        <v/>
      </c>
      <c r="AI127" s="31">
        <f>AH127/BJ127-1</f>
        <v/>
      </c>
      <c r="AJ127" s="1409">
        <f>出租!AJ26-出租!AJ28</f>
        <v/>
      </c>
      <c r="AK127" s="31">
        <f>AJ127/BL127-1</f>
        <v/>
      </c>
      <c r="AL127" s="1409">
        <f>出租!AL26-出租!AL28</f>
        <v/>
      </c>
      <c r="AM127" s="31">
        <f>AL127/BN127-1</f>
        <v/>
      </c>
      <c r="AN127" s="1409">
        <f>出租!AN26-出租!AN28</f>
        <v/>
      </c>
      <c r="AO127" s="31">
        <f>AN127/BP127-1</f>
        <v/>
      </c>
      <c r="AP127" s="1409">
        <f>出租!AP26-出租!AP28</f>
        <v/>
      </c>
      <c r="AQ127" s="31">
        <f>AP127/BR127-1</f>
        <v/>
      </c>
      <c r="AR127" s="1409">
        <f>V127+T127+X127+Z127+AB127+AD127+AF127+AH127+AJ127+AL127+AN127+AP127</f>
      </c>
      <c r="AS127" s="31">
        <f>AR127/SUM(AV127,AX127,AZ127,BB127,BD127,BF127,BH127,BJ127,BL127,BN127,BP127,BR127)-1</f>
        <v/>
      </c>
      <c r="AT127" s="32" t="n"/>
      <c r="AU127" s="1915">
        <f>AV127+AX127+AZ127+BB127+BD127+BF127+BH127+BJ127+BL127+BN127+BP127</f>
        <v/>
      </c>
      <c r="AV127" s="1409" t="n">
        <v>636.88</v>
      </c>
      <c r="AW127" s="31" t="n"/>
      <c r="AX127" s="1409" t="n">
        <v>621.96</v>
      </c>
      <c r="AY127" s="31" t="n"/>
      <c r="AZ127" s="1409" t="n">
        <v>607.91</v>
      </c>
      <c r="BA127" s="31" t="n"/>
      <c r="BB127" s="1409" t="n">
        <v>583.67</v>
      </c>
      <c r="BC127" s="31" t="n"/>
      <c r="BD127" s="1409" t="n">
        <v>568.59</v>
      </c>
      <c r="BE127" s="31" t="n"/>
      <c r="BF127" s="1409" t="n">
        <v>571.01</v>
      </c>
      <c r="BG127" s="31" t="n"/>
      <c r="BH127" s="1409" t="n">
        <v>581.73</v>
      </c>
      <c r="BI127" s="31" t="n"/>
      <c r="BJ127" s="1409" t="n">
        <v>572.54</v>
      </c>
      <c r="BK127" s="31" t="n"/>
      <c r="BL127" s="1409" t="n">
        <v>555.21</v>
      </c>
      <c r="BM127" s="31" t="n"/>
      <c r="BN127" s="1409" t="n">
        <v>562.92</v>
      </c>
      <c r="BO127" s="31" t="n"/>
      <c r="BP127" s="1409" t="n">
        <v>536.59</v>
      </c>
      <c r="BQ127" s="31" t="n"/>
      <c r="BR127" s="1409" t="n">
        <v>536.74</v>
      </c>
      <c r="BS127" s="31" t="n"/>
      <c r="BT127" s="1409">
        <f>AV127+AX127+AZ127+BB127+BD127+BF127+BH127+BJ127+BL127+BN127+BP127+BR127</f>
        <v/>
      </c>
      <c r="BU127" s="31" t="n"/>
      <c r="BV127" s="1354" t="n"/>
      <c r="BW127" s="1291" t="n"/>
      <c r="BX127" s="1291" t="n"/>
      <c r="BY127" s="1291" t="n"/>
      <c r="BZ127" s="1291" t="n"/>
      <c r="CA127" s="1291" t="n"/>
      <c r="CB127" s="1291" t="n"/>
      <c r="CC127" s="1417" t="n"/>
      <c r="CD127" s="1291" t="n"/>
      <c r="CE127" s="1417" t="n"/>
      <c r="CF127" s="1417" t="n"/>
      <c r="CG127" s="1417" t="n"/>
      <c r="CH127" s="1417" t="n"/>
      <c r="CI127" s="1289" t="n"/>
    </row>
    <row r="128" ht="28.8" customHeight="1" s="21">
      <c r="A128" s="1954" t="n"/>
      <c r="B128" s="1350" t="inlineStr">
        <is>
          <t>城际城乡网约车旅客周转量(万人公里)</t>
        </is>
      </c>
      <c r="C128" s="1409">
        <f>网约车!C26-网约车!C28</f>
        <v/>
      </c>
      <c r="D128" s="31">
        <f>C128/T128-1</f>
        <v/>
      </c>
      <c r="E128" s="1409">
        <f>网约车!E26-网约车!E28</f>
        <v/>
      </c>
      <c r="F128" s="31">
        <f>E128/V128-1</f>
        <v/>
      </c>
      <c r="G128" s="1409">
        <f>网约车!G26-网约车!G28</f>
        <v/>
      </c>
      <c r="H128" s="31">
        <f>G128/X128-1</f>
        <v/>
      </c>
      <c r="I128" s="1409">
        <f>网约车!I26-网约车!I28</f>
        <v/>
      </c>
      <c r="J128" s="31">
        <f>I128/Z128-1</f>
        <v/>
      </c>
      <c r="K128" s="2762">
        <f>网约车!K26-网约车!K28</f>
      </c>
      <c r="L128" s="31">
        <f>K128/AB128-1</f>
      </c>
      <c r="M128" s="2763">
        <f>网约车!M26-网约车!M28</f>
      </c>
      <c r="N128" s="31">
        <f>M128/AD128-1</f>
      </c>
      <c r="O128" s="2764">
        <f>网约车!O26-网约车!O28</f>
      </c>
      <c r="P128" s="31">
        <f>O128/AF128-1</f>
      </c>
      <c r="Q128" s="2016">
        <f>E128+C128+G128+I128+K128+M128+O128</f>
      </c>
      <c r="R128" s="102">
        <f>Q128/SUM(T128,V128,X128,Z128,AB128,AD128,AF128)-1</f>
      </c>
      <c r="S128" s="1409">
        <f>T128+V128+X128+Z128+AB128+AD128+AF128</f>
      </c>
      <c r="T128" s="1409">
        <f>网约车!T26-网约车!T28</f>
        <v/>
      </c>
      <c r="U128" s="31">
        <f>T128/AV128-1</f>
        <v/>
      </c>
      <c r="V128" s="1409">
        <f>网约车!V26-网约车!V28</f>
        <v/>
      </c>
      <c r="W128" s="31">
        <f>V128/AX128-1</f>
        <v/>
      </c>
      <c r="X128" s="1409">
        <f>网约车!X26-网约车!X28</f>
        <v/>
      </c>
      <c r="Y128" s="31">
        <f>X128/AZ128-1</f>
        <v/>
      </c>
      <c r="Z128" s="1409">
        <f>网约车!Z26-网约车!Z28</f>
        <v/>
      </c>
      <c r="AA128" s="31">
        <f>Z128/BB128-1</f>
        <v/>
      </c>
      <c r="AB128" s="1409">
        <f>网约车!AB26-网约车!AB28</f>
        <v/>
      </c>
      <c r="AC128" s="31">
        <f>AB128/BD128-1</f>
        <v/>
      </c>
      <c r="AD128" s="1409">
        <f>网约车!AD26-网约车!AD28</f>
        <v/>
      </c>
      <c r="AE128" s="31">
        <f>AD128/BF128-1</f>
        <v/>
      </c>
      <c r="AF128" s="1409">
        <f>网约车!AF26-网约车!AF28</f>
        <v/>
      </c>
      <c r="AG128" s="31">
        <f>AF128/BH128-1</f>
        <v/>
      </c>
      <c r="AH128" s="1409">
        <f>网约车!AH26-网约车!AH28</f>
        <v/>
      </c>
      <c r="AI128" s="31">
        <f>AH128/BJ128-1</f>
        <v/>
      </c>
      <c r="AJ128" s="1409">
        <f>网约车!AJ26-网约车!AJ28</f>
        <v/>
      </c>
      <c r="AK128" s="31">
        <f>AJ128/BL128-1</f>
        <v/>
      </c>
      <c r="AL128" s="1409">
        <f>网约车!AL26-网约车!AL28</f>
        <v/>
      </c>
      <c r="AM128" s="31">
        <f>AL128/BN128-1</f>
        <v/>
      </c>
      <c r="AN128" s="1409">
        <f>网约车!AN26-网约车!AN28</f>
        <v/>
      </c>
      <c r="AO128" s="31">
        <f>AN128/BP128-1</f>
        <v/>
      </c>
      <c r="AP128" s="1409">
        <f>网约车!AP26-网约车!AP28</f>
        <v/>
      </c>
      <c r="AQ128" s="31">
        <f>AP128/BR128-1</f>
        <v/>
      </c>
      <c r="AR128" s="1409">
        <f>V128+T128+X128+Z128+AB128+AD128+AF128+AH128+AJ128+AL128+AN128+AP128</f>
      </c>
      <c r="AS128" s="31">
        <f>AR128/SUM(AV128,AX128,AZ128,BB128,BD128,BF128,BH128,BJ128,BL128,BN128,BP128,BR128)-1</f>
        <v/>
      </c>
      <c r="AT128" s="32" t="n"/>
      <c r="AU128" s="1915">
        <f>AV128+AX128+AZ128+BB128+BD128+BF128+BH128+BJ128+BL128+BN128+BP128</f>
        <v/>
      </c>
      <c r="AV128" s="1409" t="n">
        <v>476.891164107141</v>
      </c>
      <c r="AW128" s="31" t="n"/>
      <c r="AX128" s="1409" t="n">
        <v>309.417448907389</v>
      </c>
      <c r="AY128" s="31" t="n"/>
      <c r="AZ128" s="1409" t="n">
        <v>382.277366094315</v>
      </c>
      <c r="BA128" s="31" t="n"/>
      <c r="BB128" s="1409" t="n">
        <v>425.152973500877</v>
      </c>
      <c r="BC128" s="31" t="n"/>
      <c r="BD128" s="1409" t="n">
        <v>420.649657704255</v>
      </c>
      <c r="BE128" s="31" t="n"/>
      <c r="BF128" s="1409" t="n">
        <v>398.231906753746</v>
      </c>
      <c r="BG128" s="31" t="n"/>
      <c r="BH128" s="1409" t="n">
        <v>464.217582279822</v>
      </c>
      <c r="BI128" s="31" t="n"/>
      <c r="BJ128" s="1409" t="n">
        <v>459.559450145546</v>
      </c>
      <c r="BK128" s="31" t="n"/>
      <c r="BL128" s="1409" t="n">
        <v>440.444877129979</v>
      </c>
      <c r="BM128" s="31" t="n"/>
      <c r="BN128" s="1409" t="n">
        <v>477.122504121784</v>
      </c>
      <c r="BO128" s="31" t="n"/>
      <c r="BP128" s="1409" t="n">
        <v>478.252070232026</v>
      </c>
      <c r="BQ128" s="31" t="n"/>
      <c r="BR128" s="1409" t="n">
        <v>497.30684967967</v>
      </c>
      <c r="BS128" s="31" t="n"/>
      <c r="BT128" s="1409">
        <f>AV128+AX128+AZ128+BB128+BD128+BF128+BH128+BJ128+BL128+BN128+BP128+BR128</f>
        <v/>
      </c>
      <c r="BU128" s="31" t="n"/>
      <c r="BV128" s="1354" t="n"/>
      <c r="BW128" s="1291" t="n"/>
      <c r="BX128" s="1291" t="n"/>
      <c r="BY128" s="1291" t="n"/>
      <c r="BZ128" s="1291" t="n"/>
      <c r="CA128" s="1291" t="n"/>
      <c r="CB128" s="1291" t="n"/>
      <c r="CC128" s="1291" t="n"/>
      <c r="CD128" s="1291" t="n"/>
      <c r="CE128" s="1291" t="n"/>
      <c r="CF128" s="1291" t="n"/>
      <c r="CG128" s="1291" t="n"/>
      <c r="CH128" s="1291" t="n"/>
      <c r="CI128" s="1289" t="n"/>
    </row>
    <row r="129" ht="28.8" customFormat="1" customHeight="1" s="24">
      <c r="A129" s="1358" t="inlineStr">
        <is>
          <t>鄂州市</t>
        </is>
      </c>
      <c r="B129" s="1350" t="inlineStr">
        <is>
          <t>总旅客周转量（万人公里）</t>
        </is>
      </c>
      <c r="C129" s="1409">
        <f>C130+C131+C132+C133</f>
        <v/>
      </c>
      <c r="D129" s="31">
        <f>C129/T129-1</f>
        <v/>
      </c>
      <c r="E129" s="1409">
        <f>E130+E131+E132+E133</f>
        <v/>
      </c>
      <c r="F129" s="31">
        <f>E129/V129-1</f>
        <v/>
      </c>
      <c r="G129" s="1409">
        <f>G130+G131+G132+G133</f>
        <v/>
      </c>
      <c r="H129" s="31">
        <f>G129/X129-1</f>
        <v/>
      </c>
      <c r="I129" s="1409">
        <f>I130+I131+I132+I133</f>
        <v/>
      </c>
      <c r="J129" s="31">
        <f>I129/Z129-1</f>
        <v/>
      </c>
      <c r="K129" s="2765">
        <f>K130+K131+K132+K133</f>
      </c>
      <c r="L129" s="31">
        <f>K129/AB129-1</f>
      </c>
      <c r="M129" s="2766">
        <f>M130+M131+M132+M133</f>
      </c>
      <c r="N129" s="31">
        <f>M129/AD129-1</f>
      </c>
      <c r="O129" s="2767">
        <f>O130+O131+O132+O133</f>
      </c>
      <c r="P129" s="31">
        <f>O129/AF129-1</f>
      </c>
      <c r="Q129" s="2016">
        <f>E129+C129+G129+I129+K129+M129+O129</f>
      </c>
      <c r="R129" s="102">
        <f>Q129/SUM(T129,V129,X129,Z129,AB129,AD129,AF129)-1</f>
      </c>
      <c r="S129" s="1409">
        <f>T129+V129+X129+Z129+AB129+AD129+AF129</f>
      </c>
      <c r="T129" s="1409">
        <f>T130+T131+T132+T133</f>
        <v/>
      </c>
      <c r="U129" s="31">
        <f>T129/AV129-1</f>
        <v/>
      </c>
      <c r="V129" s="1409">
        <f>V130+V131+V132+V133</f>
        <v/>
      </c>
      <c r="W129" s="31">
        <f>V129/AX129-1</f>
        <v/>
      </c>
      <c r="X129" s="1409">
        <f>X130+X131+X132+X133</f>
        <v/>
      </c>
      <c r="Y129" s="31">
        <f>X129/AZ129-1</f>
        <v/>
      </c>
      <c r="Z129" s="1409">
        <f>Z130+Z131+Z132+Z133</f>
        <v/>
      </c>
      <c r="AA129" s="31">
        <f>Z129/BB129-1</f>
        <v/>
      </c>
      <c r="AB129" s="1409">
        <f>AB130+AB131+AB132+AB133</f>
        <v/>
      </c>
      <c r="AC129" s="31">
        <f>AB129/BD129-1</f>
        <v/>
      </c>
      <c r="AD129" s="1409">
        <f>AD130+AD131+AD132+AD133</f>
        <v/>
      </c>
      <c r="AE129" s="31">
        <f>AD129/BF129-1</f>
        <v/>
      </c>
      <c r="AF129" s="1409">
        <f>AF130+AF131+AF132+AF133</f>
        <v/>
      </c>
      <c r="AG129" s="31">
        <f>AF129/BH129-1</f>
        <v/>
      </c>
      <c r="AH129" s="1409">
        <f>AH130+AH131+AH132+AH133</f>
        <v/>
      </c>
      <c r="AI129" s="31">
        <f>AH129/BJ129-1</f>
        <v/>
      </c>
      <c r="AJ129" s="1409">
        <f>AJ130+AJ131+AJ132+AJ133</f>
        <v/>
      </c>
      <c r="AK129" s="31">
        <f>AJ129/BL129-1</f>
        <v/>
      </c>
      <c r="AL129" s="1409">
        <f>AL130+AL131+AL132+AL133</f>
        <v/>
      </c>
      <c r="AM129" s="31">
        <f>AL129/BN129-1</f>
        <v/>
      </c>
      <c r="AN129" s="1409">
        <f>AN130+AN131+AN132+AN133</f>
        <v/>
      </c>
      <c r="AO129" s="31">
        <f>AN129/BP129-1</f>
        <v/>
      </c>
      <c r="AP129" s="1409">
        <f>AP130+AP131+AP132+AP133</f>
        <v/>
      </c>
      <c r="AQ129" s="31">
        <f>AP129/BR129-1</f>
        <v/>
      </c>
      <c r="AR129" s="1409">
        <f>V129+T129+X129+Z129+AB129+AD129+AF129+AH129+AJ129+AL129+AN129+AP129</f>
      </c>
      <c r="AS129" s="31">
        <f>AR129/SUM(AV129,AX129,AZ129,BB129,BD129,BF129,BH129,BJ129,BL129,BN129,BP129,BR129)-1</f>
        <v/>
      </c>
      <c r="AT129" s="32" t="n"/>
      <c r="AU129" s="1915">
        <f>AV129+AX129+AZ129+BB129+BD129+BF129+BH129+BJ129+BL129+BN129+BP129</f>
        <v/>
      </c>
      <c r="AV129" s="1915">
        <f>AV130+AV131+AV132+AV133</f>
        <v/>
      </c>
      <c r="AW129" s="32" t="n"/>
      <c r="AX129" s="1915">
        <f>AX130+AX131+AX132+AX133</f>
        <v/>
      </c>
      <c r="AY129" s="32" t="n"/>
      <c r="AZ129" s="1915">
        <f>AZ130+AZ131+AZ132+AZ133</f>
        <v/>
      </c>
      <c r="BA129" s="32" t="n"/>
      <c r="BB129" s="1915">
        <f>BB130+BB131+BB132+BB133</f>
        <v/>
      </c>
      <c r="BC129" s="32" t="n"/>
      <c r="BD129" s="1915">
        <f>BD130+BD131+BD132+BD133</f>
        <v/>
      </c>
      <c r="BE129" s="32" t="n"/>
      <c r="BF129" s="1915">
        <f>BF130+BF131+BF132+BF133</f>
        <v/>
      </c>
      <c r="BG129" s="32" t="n"/>
      <c r="BH129" s="1915">
        <f>BH130+BH131+BH132+BH133</f>
        <v/>
      </c>
      <c r="BI129" s="32" t="n"/>
      <c r="BJ129" s="1915">
        <f>BJ130+BJ131+BJ132+BJ133</f>
        <v/>
      </c>
      <c r="BK129" s="32" t="n"/>
      <c r="BL129" s="1915">
        <f>BL130+BL131+BL132+BL133</f>
        <v/>
      </c>
      <c r="BM129" s="32" t="n"/>
      <c r="BN129" s="1915">
        <f>BN130+BN131+BN132+BN133</f>
        <v/>
      </c>
      <c r="BO129" s="32" t="n"/>
      <c r="BP129" s="1915">
        <f>BP130+BP131+BP132+BP133</f>
        <v/>
      </c>
      <c r="BQ129" s="32" t="n"/>
      <c r="BR129" s="1915">
        <f>BR130+BR131+BR132+BR133</f>
        <v/>
      </c>
      <c r="BS129" s="32" t="n"/>
      <c r="BT129" s="1915">
        <f>AV129+AX129+AZ129+BB129+BD129+BF129+BH129+BJ129+BL129+BN129+BP129+BR129</f>
        <v/>
      </c>
      <c r="BU129" s="32" t="n"/>
      <c r="BV129" s="1353" t="n"/>
      <c r="BW129" s="1352" t="n"/>
      <c r="BX129" s="1352" t="n"/>
      <c r="BY129" s="1352" t="n"/>
      <c r="BZ129" s="1352" t="n"/>
      <c r="CA129" s="1352" t="n"/>
      <c r="CB129" s="1352" t="n"/>
      <c r="CC129" s="1352" t="n"/>
      <c r="CD129" s="1352" t="n"/>
      <c r="CE129" s="1352" t="n"/>
      <c r="CF129" s="1352" t="n"/>
      <c r="CG129" s="1352" t="n"/>
      <c r="CH129" s="1352" t="n"/>
      <c r="CI129" s="1352" t="n"/>
    </row>
    <row r="130" ht="28.8" customHeight="1" s="21">
      <c r="A130" s="1977" t="n"/>
      <c r="B130" s="1350" t="inlineStr">
        <is>
          <t>公路班线旅客周转量（万人公里）</t>
        </is>
      </c>
      <c r="C130" s="1409">
        <f>班线包车!C27</f>
        <v/>
      </c>
      <c r="D130" s="31">
        <f>C130/T130-1</f>
        <v/>
      </c>
      <c r="E130" s="1409">
        <f>班线包车!E27</f>
        <v/>
      </c>
      <c r="F130" s="31">
        <f>E130/V130-1</f>
        <v/>
      </c>
      <c r="G130" s="1409">
        <f>班线包车!G27</f>
        <v/>
      </c>
      <c r="H130" s="31">
        <f>G130/X130-1</f>
        <v/>
      </c>
      <c r="I130" s="1409">
        <f>班线包车!I27</f>
        <v/>
      </c>
      <c r="J130" s="31">
        <f>I130/Z130-1</f>
        <v/>
      </c>
      <c r="K130" s="1409">
        <f>班线包车!K27</f>
      </c>
      <c r="L130" s="31">
        <f>K130/AB130-1</f>
      </c>
      <c r="M130" s="1409">
        <f>班线包车!M27</f>
      </c>
      <c r="N130" s="31">
        <f>M130/AD130-1</f>
      </c>
      <c r="O130" s="1409">
        <f>班线包车!O27</f>
      </c>
      <c r="P130" s="31">
        <f>O130/AF130-1</f>
      </c>
      <c r="Q130" s="2016">
        <f>E130+C130+G130+I130+K130+M130+O130</f>
      </c>
      <c r="R130" s="102">
        <f>Q130/SUM(T130,V130,X130,Z130,AB130,AD130,AF130)-1</f>
      </c>
      <c r="S130" s="1409">
        <f>T130+V130+X130+Z130+AB130+AD130+AF130</f>
      </c>
      <c r="T130" s="1409">
        <f>班线包车!T27</f>
        <v/>
      </c>
      <c r="U130" s="31">
        <f>T130/AV130-1</f>
        <v/>
      </c>
      <c r="V130" s="1409">
        <f>班线包车!V27</f>
        <v/>
      </c>
      <c r="W130" s="31">
        <f>V130/AX130-1</f>
        <v/>
      </c>
      <c r="X130" s="1409">
        <f>班线包车!X27</f>
        <v/>
      </c>
      <c r="Y130" s="31">
        <f>X130/AZ130-1</f>
        <v/>
      </c>
      <c r="Z130" s="1409">
        <f>班线包车!Z27</f>
        <v/>
      </c>
      <c r="AA130" s="31">
        <f>Z130/BB130-1</f>
        <v/>
      </c>
      <c r="AB130" s="1409">
        <f>班线包车!AB27</f>
        <v/>
      </c>
      <c r="AC130" s="31">
        <f>AB130/BD130-1</f>
        <v/>
      </c>
      <c r="AD130" s="1409">
        <f>班线包车!AD27</f>
        <v/>
      </c>
      <c r="AE130" s="31">
        <f>AD130/BF130-1</f>
        <v/>
      </c>
      <c r="AF130" s="1409">
        <f>班线包车!AF27</f>
        <v/>
      </c>
      <c r="AG130" s="31">
        <f>AF130/BH130-1</f>
        <v/>
      </c>
      <c r="AH130" s="1409">
        <f>班线包车!AH27</f>
        <v/>
      </c>
      <c r="AI130" s="31">
        <f>AH130/BJ130-1</f>
        <v/>
      </c>
      <c r="AJ130" s="1409">
        <f>班线包车!AJ27</f>
        <v/>
      </c>
      <c r="AK130" s="31">
        <f>AJ130/BL130-1</f>
        <v/>
      </c>
      <c r="AL130" s="1409">
        <f>班线包车!AL27</f>
        <v/>
      </c>
      <c r="AM130" s="31">
        <f>AL130/BN130-1</f>
        <v/>
      </c>
      <c r="AN130" s="1409">
        <f>班线包车!AN27</f>
        <v/>
      </c>
      <c r="AO130" s="31">
        <f>AN130/BP130-1</f>
        <v/>
      </c>
      <c r="AP130" s="1409">
        <f>班线包车!AP27</f>
        <v/>
      </c>
      <c r="AQ130" s="31">
        <f>AP130/BR130-1</f>
        <v/>
      </c>
      <c r="AR130" s="1409">
        <f>V130+T130+X130+Z130+AB130+AD130+AF130+AH130+AJ130+AL130+AN130+AP130</f>
      </c>
      <c r="AS130" s="31">
        <f>AR130/SUM(AV130,AX130,AZ130,BB130,BD130,BF130,BH130,BJ130,BL130,BN130,BP130,BR130)-1</f>
        <v/>
      </c>
      <c r="AT130" s="32" t="n"/>
      <c r="AU130" s="1915">
        <f>AV130+AX130+AZ130+BB130+BD130+BF130+BH130+BJ130+BL130+BN130+BP130</f>
        <v/>
      </c>
      <c r="AV130" s="1409" t="n">
        <v>1986.468</v>
      </c>
      <c r="AW130" s="31" t="n"/>
      <c r="AX130" s="1409" t="n">
        <v>1863.7694</v>
      </c>
      <c r="AY130" s="31" t="n"/>
      <c r="AZ130" s="1409" t="n">
        <v>2053.4641</v>
      </c>
      <c r="BA130" s="31" t="n"/>
      <c r="BB130" s="1409" t="n">
        <v>2137.3247</v>
      </c>
      <c r="BC130" s="31" t="n"/>
      <c r="BD130" s="1409" t="n">
        <v>2204.6692</v>
      </c>
      <c r="BE130" s="31" t="n"/>
      <c r="BF130" s="1409" t="n">
        <v>2504.8492</v>
      </c>
      <c r="BG130" s="31" t="n"/>
      <c r="BH130" s="1409" t="n">
        <v>2350.583</v>
      </c>
      <c r="BI130" s="31" t="n"/>
      <c r="BJ130" s="1409" t="n">
        <v>2350.628</v>
      </c>
      <c r="BK130" s="31" t="n"/>
      <c r="BL130" s="1409" t="n">
        <v>2335.6249</v>
      </c>
      <c r="BM130" s="31" t="n"/>
      <c r="BN130" s="1409" t="n">
        <v>2435.4038</v>
      </c>
      <c r="BO130" s="31" t="n"/>
      <c r="BP130" s="1409" t="n">
        <v>2712.2854</v>
      </c>
      <c r="BQ130" s="31" t="n"/>
      <c r="BR130" s="1409" t="n">
        <v>2533.2785</v>
      </c>
      <c r="BS130" s="31" t="n"/>
      <c r="BT130" s="1409">
        <f>AV130+AX130+AZ130+BB130+BD130+BF130+BH130+BJ130+BL130+BN130+BP130+BR130</f>
        <v/>
      </c>
      <c r="BU130" s="31" t="n"/>
      <c r="BV130" s="1354" t="n"/>
      <c r="BW130" s="1355" t="n"/>
      <c r="BX130" s="1355" t="n"/>
      <c r="BY130" s="1355" t="n"/>
      <c r="BZ130" s="1355" t="n"/>
      <c r="CA130" s="1355" t="n"/>
      <c r="CB130" s="1355" t="n"/>
      <c r="CC130" s="1355" t="n"/>
      <c r="CD130" s="1355" t="n"/>
      <c r="CE130" s="1355" t="n"/>
      <c r="CF130" s="1355" t="n"/>
      <c r="CG130" s="1355" t="n"/>
      <c r="CH130" s="1355" t="n"/>
      <c r="CI130" s="1289" t="n"/>
    </row>
    <row r="131" ht="28.8" customHeight="1" s="21">
      <c r="A131" s="1977" t="n"/>
      <c r="B131" s="1350" t="inlineStr">
        <is>
          <t>城际城乡公交旅客周转量（万人公里）</t>
        </is>
      </c>
      <c r="C131" s="1409">
        <f>公交!C30-公交!C32</f>
        <v/>
      </c>
      <c r="D131" s="31">
        <f>C131/T131-1</f>
        <v/>
      </c>
      <c r="E131" s="1409">
        <f>公交!E30-公交!E32</f>
        <v/>
      </c>
      <c r="F131" s="31">
        <f>E131/V131-1</f>
        <v/>
      </c>
      <c r="G131" s="1409">
        <f>公交!G30-公交!G32</f>
        <v/>
      </c>
      <c r="H131" s="31">
        <f>G131/X131-1</f>
        <v/>
      </c>
      <c r="I131" s="1409">
        <f>公交!I30-公交!I32</f>
        <v/>
      </c>
      <c r="J131" s="31">
        <f>I131/Z131-1</f>
        <v/>
      </c>
      <c r="K131" s="1409">
        <f>公交!K30-公交!K32</f>
      </c>
      <c r="L131" s="31">
        <f>K131/AB131-1</f>
      </c>
      <c r="M131" s="1409">
        <f>公交!M30-公交!M32</f>
      </c>
      <c r="N131" s="31">
        <f>M131/AD131-1</f>
      </c>
      <c r="O131" s="1409">
        <f>公交!O30-公交!O32</f>
      </c>
      <c r="P131" s="31">
        <f>O131/AF131-1</f>
      </c>
      <c r="Q131" s="2016">
        <f>E131+C131+G131+I131+K131+M131+O131</f>
      </c>
      <c r="R131" s="102">
        <f>Q131/SUM(T131,V131,X131,Z131,AB131,AD131,AF131)-1</f>
      </c>
      <c r="S131" s="1409">
        <f>T131+V131+X131+Z131+AB131+AD131+AF131</f>
      </c>
      <c r="T131" s="1409">
        <f>公交!T30-公交!T32</f>
        <v/>
      </c>
      <c r="U131" s="31">
        <f>T131/AV131-1</f>
        <v/>
      </c>
      <c r="V131" s="1409">
        <f>公交!V30-公交!V32</f>
        <v/>
      </c>
      <c r="W131" s="31">
        <f>V131/AX131-1</f>
        <v/>
      </c>
      <c r="X131" s="1409">
        <f>公交!X30-公交!X32</f>
        <v/>
      </c>
      <c r="Y131" s="31">
        <f>X131/AZ131-1</f>
        <v/>
      </c>
      <c r="Z131" s="1409">
        <f>公交!Z30-公交!Z32</f>
        <v/>
      </c>
      <c r="AA131" s="31">
        <f>Z131/BB131-1</f>
        <v/>
      </c>
      <c r="AB131" s="1409">
        <f>公交!AB30-公交!AB32</f>
        <v/>
      </c>
      <c r="AC131" s="31">
        <f>AB131/BD131-1</f>
        <v/>
      </c>
      <c r="AD131" s="1409">
        <f>公交!AD30-公交!AD32</f>
        <v/>
      </c>
      <c r="AE131" s="31">
        <f>AD131/BF131-1</f>
        <v/>
      </c>
      <c r="AF131" s="1409">
        <f>公交!AF30-公交!AF32</f>
        <v/>
      </c>
      <c r="AG131" s="31">
        <f>AF131/BH131-1</f>
        <v/>
      </c>
      <c r="AH131" s="1409">
        <f>公交!AH30-公交!AH32</f>
        <v/>
      </c>
      <c r="AI131" s="31">
        <f>AH131/BJ131-1</f>
        <v/>
      </c>
      <c r="AJ131" s="1409">
        <f>公交!AJ30-公交!AJ32</f>
        <v/>
      </c>
      <c r="AK131" s="31">
        <f>AJ131/BL131-1</f>
        <v/>
      </c>
      <c r="AL131" s="1409">
        <f>公交!AL30-公交!AL32</f>
        <v/>
      </c>
      <c r="AM131" s="31">
        <f>AL131/BN131-1</f>
        <v/>
      </c>
      <c r="AN131" s="1409">
        <f>公交!AN30-公交!AN32</f>
        <v/>
      </c>
      <c r="AO131" s="31">
        <f>AN131/BP131-1</f>
        <v/>
      </c>
      <c r="AP131" s="1409">
        <f>公交!AP30-公交!AP32</f>
        <v/>
      </c>
      <c r="AQ131" s="31">
        <f>AP131/BR131-1</f>
        <v/>
      </c>
      <c r="AR131" s="1409">
        <f>V131+T131+X131+Z131+AB131+AD131+AF131+AH131+AJ131+AL131+AN131+AP131</f>
      </c>
      <c r="AS131" s="31">
        <f>AR131/SUM(AV131,AX131,AZ131,BB131,BD131,BF131,BH131,BJ131,BL131,BN131,BP131,BR131)-1</f>
        <v/>
      </c>
      <c r="AT131" s="32" t="n"/>
      <c r="AU131" s="1915">
        <f>AV131+AX131+AZ131+BB131+BD131+BF131+BH131+BJ131+BL131+BN131+BP131</f>
        <v/>
      </c>
      <c r="AV131" s="1409" t="n">
        <v>312.69</v>
      </c>
      <c r="AW131" s="31" t="n"/>
      <c r="AX131" s="1409" t="n">
        <v>336.56</v>
      </c>
      <c r="AY131" s="31" t="n"/>
      <c r="AZ131" s="1409" t="n">
        <v>312.7</v>
      </c>
      <c r="BA131" s="31" t="n"/>
      <c r="BB131" s="1409" t="n">
        <v>368.75</v>
      </c>
      <c r="BC131" s="31" t="n"/>
      <c r="BD131" s="1409" t="n">
        <v>343.08</v>
      </c>
      <c r="BE131" s="31" t="n"/>
      <c r="BF131" s="1409" t="n">
        <v>321.17</v>
      </c>
      <c r="BG131" s="31" t="n"/>
      <c r="BH131" s="1409" t="n">
        <v>308.81</v>
      </c>
      <c r="BI131" s="31" t="n"/>
      <c r="BJ131" s="1409" t="n">
        <v>282.77</v>
      </c>
      <c r="BK131" s="31" t="n"/>
      <c r="BL131" s="1409" t="n">
        <v>281.56</v>
      </c>
      <c r="BM131" s="31" t="n"/>
      <c r="BN131" s="1409" t="n">
        <v>321.81</v>
      </c>
      <c r="BO131" s="31" t="n"/>
      <c r="BP131" s="1409" t="n">
        <v>290.15</v>
      </c>
      <c r="BQ131" s="31" t="n"/>
      <c r="BR131" s="1409" t="n">
        <v>276.64</v>
      </c>
      <c r="BS131" s="31" t="n"/>
      <c r="BT131" s="1409">
        <f>AV131+AX131+AZ131+BB131+BD131+BF131+BH131+BJ131+BL131+BN131+BP131+BR131</f>
        <v/>
      </c>
      <c r="BU131" s="31" t="n"/>
      <c r="BV131" s="1354" t="n"/>
      <c r="BW131" s="1355" t="n"/>
      <c r="BX131" s="1355" t="n"/>
      <c r="BY131" s="1355" t="n"/>
      <c r="BZ131" s="1355" t="n"/>
      <c r="CA131" s="1355" t="n"/>
      <c r="CB131" s="1355" t="n"/>
      <c r="CC131" s="1355" t="n"/>
      <c r="CD131" s="1355" t="n"/>
      <c r="CE131" s="1355" t="n"/>
      <c r="CF131" s="1355" t="n"/>
      <c r="CG131" s="1355" t="n"/>
      <c r="CH131" s="1355" t="n"/>
      <c r="CI131" s="1289" t="n"/>
    </row>
    <row r="132" ht="28.8" customHeight="1" s="21">
      <c r="A132" s="1977" t="n"/>
      <c r="B132" s="1350" t="inlineStr">
        <is>
          <t>城际城乡巡游出租旅客周转量（万人公里）</t>
        </is>
      </c>
      <c r="C132" s="1409">
        <f>出租!C30-出租!C32</f>
        <v/>
      </c>
      <c r="D132" s="31">
        <f>C132/T132-1</f>
        <v/>
      </c>
      <c r="E132" s="1409">
        <f>出租!E30-出租!E32</f>
        <v/>
      </c>
      <c r="F132" s="31">
        <f>E132/V132-1</f>
        <v/>
      </c>
      <c r="G132" s="1409">
        <f>出租!G30-出租!G32</f>
        <v/>
      </c>
      <c r="H132" s="31">
        <f>G132/X132-1</f>
        <v/>
      </c>
      <c r="I132" s="1409">
        <f>出租!I30-出租!I32</f>
        <v/>
      </c>
      <c r="J132" s="31">
        <f>I132/Z132-1</f>
        <v/>
      </c>
      <c r="K132" s="1409">
        <f>出租!K30-出租!K32</f>
      </c>
      <c r="L132" s="31">
        <f>K132/AB132-1</f>
      </c>
      <c r="M132" s="1409">
        <f>出租!M30-出租!M32</f>
      </c>
      <c r="N132" s="31">
        <f>M132/AD132-1</f>
      </c>
      <c r="O132" s="1409">
        <f>出租!O30-出租!O32</f>
      </c>
      <c r="P132" s="31">
        <f>O132/AF132-1</f>
      </c>
      <c r="Q132" s="2016">
        <f>E132+C132+G132+I132+K132+M132+O132</f>
      </c>
      <c r="R132" s="102">
        <f>Q132/SUM(T132,V132,X132,Z132,AB132,AD132,AF132)-1</f>
      </c>
      <c r="S132" s="1409">
        <f>T132+V132+X132+Z132+AB132+AD132+AF132</f>
      </c>
      <c r="T132" s="1409">
        <f>出租!T30-出租!T32</f>
        <v/>
      </c>
      <c r="U132" s="31">
        <f>T132/AV132-1</f>
        <v/>
      </c>
      <c r="V132" s="1409">
        <f>出租!V30-出租!V32</f>
        <v/>
      </c>
      <c r="W132" s="31">
        <f>V132/AX132-1</f>
        <v/>
      </c>
      <c r="X132" s="1409">
        <f>出租!X30-出租!X32</f>
        <v/>
      </c>
      <c r="Y132" s="31">
        <f>X132/AZ132-1</f>
        <v/>
      </c>
      <c r="Z132" s="1409">
        <f>出租!Z30-出租!Z32</f>
        <v/>
      </c>
      <c r="AA132" s="31">
        <f>Z132/BB132-1</f>
        <v/>
      </c>
      <c r="AB132" s="1409">
        <f>出租!AB30-出租!AB32</f>
        <v/>
      </c>
      <c r="AC132" s="31">
        <f>AB132/BD132-1</f>
        <v/>
      </c>
      <c r="AD132" s="1409">
        <f>出租!AD30-出租!AD32</f>
        <v/>
      </c>
      <c r="AE132" s="31">
        <f>AD132/BF132-1</f>
        <v/>
      </c>
      <c r="AF132" s="1409">
        <f>出租!AF30-出租!AF32</f>
        <v/>
      </c>
      <c r="AG132" s="31">
        <f>AF132/BH132-1</f>
        <v/>
      </c>
      <c r="AH132" s="1409">
        <f>出租!AH30-出租!AH32</f>
        <v/>
      </c>
      <c r="AI132" s="31">
        <f>AH132/BJ132-1</f>
        <v/>
      </c>
      <c r="AJ132" s="1409">
        <f>出租!AJ30-出租!AJ32</f>
        <v/>
      </c>
      <c r="AK132" s="31">
        <f>AJ132/BL132-1</f>
        <v/>
      </c>
      <c r="AL132" s="1409">
        <f>出租!AL30-出租!AL32</f>
        <v/>
      </c>
      <c r="AM132" s="31">
        <f>AL132/BN132-1</f>
        <v/>
      </c>
      <c r="AN132" s="1409">
        <f>出租!AN30-出租!AN32</f>
        <v/>
      </c>
      <c r="AO132" s="31">
        <f>AN132/BP132-1</f>
        <v/>
      </c>
      <c r="AP132" s="1409">
        <f>出租!AP30-出租!AP32</f>
        <v/>
      </c>
      <c r="AQ132" s="31">
        <f>AP132/BR132-1</f>
        <v/>
      </c>
      <c r="AR132" s="1409">
        <f>V132+T132+X132+Z132+AB132+AD132+AF132+AH132+AJ132+AL132+AN132+AP132</f>
      </c>
      <c r="AS132" s="31">
        <f>AR132/SUM(AV132,AX132,AZ132,BB132,BD132,BF132,BH132,BJ132,BL132,BN132,BP132,BR132)-1</f>
        <v/>
      </c>
      <c r="AT132" s="32" t="n"/>
      <c r="AU132" s="1915">
        <f>AV132+AX132+AZ132+BB132+BD132+BF132+BH132+BJ132+BL132+BN132+BP132</f>
        <v/>
      </c>
      <c r="AV132" s="1409" t="n">
        <v>208.14</v>
      </c>
      <c r="AW132" s="31" t="n"/>
      <c r="AX132" s="1409" t="n">
        <v>199.2</v>
      </c>
      <c r="AY132" s="31" t="n"/>
      <c r="AZ132" s="1409" t="n">
        <v>197.77</v>
      </c>
      <c r="BA132" s="31" t="n"/>
      <c r="BB132" s="1409" t="n">
        <v>198.38</v>
      </c>
      <c r="BC132" s="31" t="n"/>
      <c r="BD132" s="1409" t="n">
        <v>207.53</v>
      </c>
      <c r="BE132" s="31" t="n"/>
      <c r="BF132" s="1409" t="n">
        <v>193.81</v>
      </c>
      <c r="BG132" s="31" t="n"/>
      <c r="BH132" s="1409" t="n">
        <v>188.33</v>
      </c>
      <c r="BI132" s="31" t="n"/>
      <c r="BJ132" s="1409" t="n">
        <v>188.31</v>
      </c>
      <c r="BK132" s="31" t="n"/>
      <c r="BL132" s="1409" t="n">
        <v>191.99</v>
      </c>
      <c r="BM132" s="31" t="n"/>
      <c r="BN132" s="1409" t="n">
        <v>199.03</v>
      </c>
      <c r="BO132" s="31" t="n"/>
      <c r="BP132" s="1409" t="n">
        <v>186.88</v>
      </c>
      <c r="BQ132" s="31" t="n"/>
      <c r="BR132" s="1409" t="n">
        <v>199.21</v>
      </c>
      <c r="BS132" s="31" t="n"/>
      <c r="BT132" s="1409">
        <f>AV132+AX132+AZ132+BB132+BD132+BF132+BH132+BJ132+BL132+BN132+BP132+BR132</f>
        <v/>
      </c>
      <c r="BU132" s="31" t="n"/>
      <c r="BV132" s="1354" t="n"/>
      <c r="BW132" s="1291" t="n"/>
      <c r="BX132" s="1291" t="n"/>
      <c r="BY132" s="1291" t="n"/>
      <c r="BZ132" s="1291" t="n"/>
      <c r="CA132" s="1291" t="n"/>
      <c r="CB132" s="1291" t="n"/>
      <c r="CC132" s="1417" t="n"/>
      <c r="CD132" s="1291" t="n"/>
      <c r="CE132" s="1417" t="n"/>
      <c r="CF132" s="1417" t="n"/>
      <c r="CG132" s="1417" t="n"/>
      <c r="CH132" s="1417" t="n"/>
      <c r="CI132" s="1289" t="n"/>
    </row>
    <row r="133" ht="28.8" customHeight="1" s="21">
      <c r="A133" s="1954" t="n"/>
      <c r="B133" s="1350" t="inlineStr">
        <is>
          <t>城际城乡网约车旅客周转量(万人公里)</t>
        </is>
      </c>
      <c r="C133" s="1409">
        <f>网约车!C30-网约车!C32</f>
        <v/>
      </c>
      <c r="D133" s="31">
        <f>C133/T133-1</f>
        <v/>
      </c>
      <c r="E133" s="1409">
        <f>网约车!E30-网约车!E32</f>
        <v/>
      </c>
      <c r="F133" s="31">
        <f>E133/V133-1</f>
        <v/>
      </c>
      <c r="G133" s="1409">
        <f>网约车!G30-网约车!G32</f>
        <v/>
      </c>
      <c r="H133" s="31">
        <f>G133/X133-1</f>
        <v/>
      </c>
      <c r="I133" s="1409">
        <f>网约车!I30-网约车!I32</f>
        <v/>
      </c>
      <c r="J133" s="31">
        <f>I133/Z133-1</f>
        <v/>
      </c>
      <c r="K133" s="2768">
        <f>网约车!K30-网约车!K32</f>
      </c>
      <c r="L133" s="31">
        <f>K133/AB133-1</f>
      </c>
      <c r="M133" s="2769">
        <f>网约车!M30-网约车!M32</f>
      </c>
      <c r="N133" s="31">
        <f>M133/AD133-1</f>
      </c>
      <c r="O133" s="2770">
        <f>网约车!O30-网约车!O32</f>
      </c>
      <c r="P133" s="31">
        <f>O133/AF133-1</f>
      </c>
      <c r="Q133" s="2016">
        <f>E133+C133+G133+I133+K133+M133+O133</f>
      </c>
      <c r="R133" s="102">
        <f>Q133/SUM(T133,V133,X133,Z133,AB133,AD133,AF133)-1</f>
      </c>
      <c r="S133" s="1409">
        <f>T133+V133+X133+Z133+AB133+AD133+AF133</f>
      </c>
      <c r="T133" s="1409">
        <f>网约车!T30-网约车!T32</f>
        <v/>
      </c>
      <c r="U133" s="31">
        <f>T133/AV133-1</f>
        <v/>
      </c>
      <c r="V133" s="1409">
        <f>网约车!V30-网约车!V32</f>
        <v/>
      </c>
      <c r="W133" s="31">
        <f>V133/AX133-1</f>
        <v/>
      </c>
      <c r="X133" s="1409">
        <f>网约车!X30-网约车!X32</f>
        <v/>
      </c>
      <c r="Y133" s="31">
        <f>X133/AZ133-1</f>
        <v/>
      </c>
      <c r="Z133" s="1409">
        <f>网约车!Z30-网约车!Z32</f>
        <v/>
      </c>
      <c r="AA133" s="31">
        <f>Z133/BB133-1</f>
        <v/>
      </c>
      <c r="AB133" s="1409">
        <f>网约车!AB30-网约车!AB32</f>
        <v/>
      </c>
      <c r="AC133" s="31">
        <f>AB133/BD133-1</f>
        <v/>
      </c>
      <c r="AD133" s="1409">
        <f>网约车!AD30-网约车!AD32</f>
        <v/>
      </c>
      <c r="AE133" s="31">
        <f>AD133/BF133-1</f>
        <v/>
      </c>
      <c r="AF133" s="1409">
        <f>网约车!AF30-网约车!AF32</f>
        <v/>
      </c>
      <c r="AG133" s="31">
        <f>AF133/BH133-1</f>
        <v/>
      </c>
      <c r="AH133" s="1409">
        <f>网约车!AH30-网约车!AH32</f>
        <v/>
      </c>
      <c r="AI133" s="31">
        <f>AH133/BJ133-1</f>
        <v/>
      </c>
      <c r="AJ133" s="1409">
        <f>网约车!AJ30-网约车!AJ32</f>
        <v/>
      </c>
      <c r="AK133" s="31">
        <f>AJ133/BL133-1</f>
        <v/>
      </c>
      <c r="AL133" s="1409">
        <f>网约车!AL30-网约车!AL32</f>
        <v/>
      </c>
      <c r="AM133" s="31">
        <f>AL133/BN133-1</f>
        <v/>
      </c>
      <c r="AN133" s="1409">
        <f>网约车!AN30-网约车!AN32</f>
        <v/>
      </c>
      <c r="AO133" s="31">
        <f>AN133/BP133-1</f>
        <v/>
      </c>
      <c r="AP133" s="1409">
        <f>网约车!AP30-网约车!AP32</f>
        <v/>
      </c>
      <c r="AQ133" s="31">
        <f>AP133/BR133-1</f>
        <v/>
      </c>
      <c r="AR133" s="1409">
        <f>V133+T133+X133+Z133+AB133+AD133+AF133+AH133+AJ133+AL133+AN133+AP133</f>
      </c>
      <c r="AS133" s="31">
        <f>AR133/SUM(AV133,AX133,AZ133,BB133,BD133,BF133,BH133,BJ133,BL133,BN133,BP133,BR133)-1</f>
        <v/>
      </c>
      <c r="AT133" s="32" t="n"/>
      <c r="AU133" s="1915">
        <f>AV133+AX133+AZ133+BB133+BD133+BF133+BH133+BJ133+BL133+BN133+BP133</f>
        <v/>
      </c>
      <c r="AV133" s="1409" t="n">
        <v>101.08503607664</v>
      </c>
      <c r="AW133" s="31" t="n"/>
      <c r="AX133" s="1409" t="n">
        <v>73.0250837260686</v>
      </c>
      <c r="AY133" s="31" t="n"/>
      <c r="AZ133" s="1409" t="n">
        <v>89.3810918521197</v>
      </c>
      <c r="BA133" s="31" t="n"/>
      <c r="BB133" s="1409" t="n">
        <v>99.3141311579074</v>
      </c>
      <c r="BC133" s="31" t="n"/>
      <c r="BD133" s="1409" t="n">
        <v>100.286098529326</v>
      </c>
      <c r="BE133" s="31" t="n"/>
      <c r="BF133" s="1409" t="n">
        <v>92.6497030399341</v>
      </c>
      <c r="BG133" s="31" t="n"/>
      <c r="BH133" s="1409" t="n">
        <v>98.5811867399665</v>
      </c>
      <c r="BI133" s="31" t="n"/>
      <c r="BJ133" s="1409" t="n">
        <v>96.12828739403891</v>
      </c>
      <c r="BK133" s="31" t="n"/>
      <c r="BL133" s="1409" t="n">
        <v>108.037046217208</v>
      </c>
      <c r="BM133" s="31" t="n"/>
      <c r="BN133" s="1409" t="n">
        <v>108.824978803409</v>
      </c>
      <c r="BO133" s="31" t="n"/>
      <c r="BP133" s="1409" t="n">
        <v>104.155442529791</v>
      </c>
      <c r="BQ133" s="31" t="n"/>
      <c r="BR133" s="1409" t="n">
        <v>116.483132232347</v>
      </c>
      <c r="BS133" s="31" t="n"/>
      <c r="BT133" s="1409">
        <f>AV133+AX133+AZ133+BB133+BD133+BF133+BH133+BJ133+BL133+BN133+BP133+BR133</f>
        <v/>
      </c>
      <c r="BU133" s="31" t="n"/>
      <c r="BV133" s="1354" t="n"/>
      <c r="BW133" s="1291" t="n"/>
      <c r="BX133" s="1291" t="n"/>
      <c r="BY133" s="1291" t="n"/>
      <c r="BZ133" s="1291" t="n"/>
      <c r="CA133" s="1291" t="n"/>
      <c r="CB133" s="1291" t="n"/>
      <c r="CC133" s="1291" t="n"/>
      <c r="CD133" s="1291" t="n"/>
      <c r="CE133" s="1291" t="n"/>
      <c r="CF133" s="1291" t="n"/>
      <c r="CG133" s="1291" t="n"/>
      <c r="CH133" s="1291" t="n"/>
      <c r="CI133" s="1289" t="n"/>
    </row>
    <row r="134" ht="28.8" customFormat="1" customHeight="1" s="24">
      <c r="A134" s="1358" t="inlineStr">
        <is>
          <t>荆门市</t>
        </is>
      </c>
      <c r="B134" s="1350" t="inlineStr">
        <is>
          <t>总旅客周转量（万人公里）</t>
        </is>
      </c>
      <c r="C134" s="1409">
        <f>C135+C136+C137+C138</f>
        <v/>
      </c>
      <c r="D134" s="31">
        <f>C134/T134-1</f>
        <v/>
      </c>
      <c r="E134" s="1409">
        <f>E135+E136+E137+E138</f>
        <v/>
      </c>
      <c r="F134" s="31">
        <f>E134/V134-1</f>
        <v/>
      </c>
      <c r="G134" s="1409">
        <f>G135+G136+G137+G138</f>
        <v/>
      </c>
      <c r="H134" s="31">
        <f>G134/X134-1</f>
        <v/>
      </c>
      <c r="I134" s="1409">
        <f>I135+I136+I137+I138</f>
        <v/>
      </c>
      <c r="J134" s="31">
        <f>I134/Z134-1</f>
        <v/>
      </c>
      <c r="K134" s="2771">
        <f>K135+K136+K137+K138</f>
      </c>
      <c r="L134" s="31">
        <f>K134/AB134-1</f>
      </c>
      <c r="M134" s="2772">
        <f>M135+M136+M137+M138</f>
      </c>
      <c r="N134" s="31">
        <f>M134/AD134-1</f>
      </c>
      <c r="O134" s="2773">
        <f>O135+O136+O137+O138</f>
      </c>
      <c r="P134" s="31">
        <f>O134/AF134-1</f>
      </c>
      <c r="Q134" s="2016">
        <f>E134+C134+G134+I134+K134+M134+O134</f>
      </c>
      <c r="R134" s="102">
        <f>Q134/SUM(T134,V134,X134,Z134,AB134,AD134,AF134)-1</f>
      </c>
      <c r="S134" s="1409">
        <f>T134+V134+X134+Z134+AB134+AD134+AF134</f>
      </c>
      <c r="T134" s="1409">
        <f>T135+T136+T137+T138</f>
        <v/>
      </c>
      <c r="U134" s="31">
        <f>T134/AV134-1</f>
        <v/>
      </c>
      <c r="V134" s="1409">
        <f>V135+V136+V137+V138</f>
        <v/>
      </c>
      <c r="W134" s="31">
        <f>V134/AX134-1</f>
        <v/>
      </c>
      <c r="X134" s="1409">
        <f>X135+X136+X137+X138</f>
        <v/>
      </c>
      <c r="Y134" s="31">
        <f>X134/AZ134-1</f>
        <v/>
      </c>
      <c r="Z134" s="1409">
        <f>Z135+Z136+Z137+Z138</f>
        <v/>
      </c>
      <c r="AA134" s="31">
        <f>Z134/BB134-1</f>
        <v/>
      </c>
      <c r="AB134" s="1409">
        <f>AB135+AB136+AB137+AB138</f>
        <v/>
      </c>
      <c r="AC134" s="31">
        <f>AB134/BD134-1</f>
        <v/>
      </c>
      <c r="AD134" s="1409">
        <f>AD135+AD136+AD137+AD138</f>
        <v/>
      </c>
      <c r="AE134" s="31">
        <f>AD134/BF134-1</f>
        <v/>
      </c>
      <c r="AF134" s="1409">
        <f>AF135+AF136+AF137+AF138</f>
        <v/>
      </c>
      <c r="AG134" s="31">
        <f>AF134/BH134-1</f>
        <v/>
      </c>
      <c r="AH134" s="1409">
        <f>AH135+AH136+AH137+AH138</f>
        <v/>
      </c>
      <c r="AI134" s="31">
        <f>AH134/BJ134-1</f>
        <v/>
      </c>
      <c r="AJ134" s="1409">
        <f>AJ135+AJ136+AJ137+AJ138</f>
        <v/>
      </c>
      <c r="AK134" s="31">
        <f>AJ134/BL134-1</f>
        <v/>
      </c>
      <c r="AL134" s="1409">
        <f>AL135+AL136+AL137+AL138</f>
        <v/>
      </c>
      <c r="AM134" s="31">
        <f>AL134/BN134-1</f>
        <v/>
      </c>
      <c r="AN134" s="1409">
        <f>AN135+AN136+AN137+AN138</f>
        <v/>
      </c>
      <c r="AO134" s="31">
        <f>AN134/BP134-1</f>
        <v/>
      </c>
      <c r="AP134" s="1409">
        <f>AP135+AP136+AP137+AP138</f>
        <v/>
      </c>
      <c r="AQ134" s="31">
        <f>AP134/BR134-1</f>
        <v/>
      </c>
      <c r="AR134" s="1409">
        <f>V134+T134+X134+Z134+AB134+AD134+AF134+AH134+AJ134+AL134+AN134+AP134</f>
      </c>
      <c r="AS134" s="31">
        <f>AR134/SUM(AV134,AX134,AZ134,BB134,BD134,BF134,BH134,BJ134,BL134,BN134,BP134,BR134)-1</f>
        <v/>
      </c>
      <c r="AT134" s="32" t="n"/>
      <c r="AU134" s="1915">
        <f>AV134+AX134+AZ134+BB134+BD134+BF134+BH134+BJ134+BL134+BN134+BP134</f>
        <v/>
      </c>
      <c r="AV134" s="1915">
        <f>AV135+AV136+AV137+AV138</f>
        <v/>
      </c>
      <c r="AW134" s="32" t="n"/>
      <c r="AX134" s="1915">
        <f>AX135+AX136+AX137+AX138</f>
        <v/>
      </c>
      <c r="AY134" s="32" t="n"/>
      <c r="AZ134" s="1915">
        <f>AZ135+AZ136+AZ137+AZ138</f>
        <v/>
      </c>
      <c r="BA134" s="32" t="n"/>
      <c r="BB134" s="1915">
        <f>BB135+BB136+BB137+BB138</f>
        <v/>
      </c>
      <c r="BC134" s="32" t="n"/>
      <c r="BD134" s="1915">
        <f>BD135+BD136+BD137+BD138</f>
        <v/>
      </c>
      <c r="BE134" s="32" t="n"/>
      <c r="BF134" s="1915">
        <f>BF135+BF136+BF137+BF138</f>
        <v/>
      </c>
      <c r="BG134" s="32" t="n"/>
      <c r="BH134" s="1915">
        <f>BH135+BH136+BH137+BH138</f>
        <v/>
      </c>
      <c r="BI134" s="32" t="n"/>
      <c r="BJ134" s="1915">
        <f>BJ135+BJ136+BJ137+BJ138</f>
        <v/>
      </c>
      <c r="BK134" s="32" t="n"/>
      <c r="BL134" s="1915">
        <f>BL135+BL136+BL137+BL138</f>
        <v/>
      </c>
      <c r="BM134" s="32" t="n"/>
      <c r="BN134" s="1915">
        <f>BN135+BN136+BN137+BN138</f>
        <v/>
      </c>
      <c r="BO134" s="32" t="n"/>
      <c r="BP134" s="1915">
        <f>BP135+BP136+BP137+BP138</f>
        <v/>
      </c>
      <c r="BQ134" s="32" t="n"/>
      <c r="BR134" s="1915">
        <f>BR135+BR136+BR137+BR138</f>
        <v/>
      </c>
      <c r="BS134" s="32" t="n"/>
      <c r="BT134" s="1915">
        <f>AV134+AX134+AZ134+BB134+BD134+BF134+BH134+BJ134+BL134+BN134+BP134+BR134</f>
        <v/>
      </c>
      <c r="BU134" s="32" t="n"/>
      <c r="BV134" s="1353" t="n"/>
      <c r="BW134" s="1352" t="n"/>
      <c r="BX134" s="1352" t="n"/>
      <c r="BY134" s="1352" t="n"/>
      <c r="BZ134" s="1352" t="n"/>
      <c r="CA134" s="1352" t="n"/>
      <c r="CB134" s="1352" t="n"/>
      <c r="CC134" s="1352" t="n"/>
      <c r="CD134" s="1352" t="n"/>
      <c r="CE134" s="1352" t="n"/>
      <c r="CF134" s="1352" t="n"/>
      <c r="CG134" s="1352" t="n"/>
      <c r="CH134" s="1352" t="n"/>
      <c r="CI134" s="1352" t="n"/>
    </row>
    <row r="135" ht="28.8" customHeight="1" s="21">
      <c r="A135" s="1977" t="n"/>
      <c r="B135" s="1350" t="inlineStr">
        <is>
          <t>公路班线旅客周转量（万人公里）</t>
        </is>
      </c>
      <c r="C135" s="1409">
        <f>班线包车!C29</f>
        <v/>
      </c>
      <c r="D135" s="31">
        <f>C135/T135-1</f>
        <v/>
      </c>
      <c r="E135" s="1409">
        <f>班线包车!E29</f>
        <v/>
      </c>
      <c r="F135" s="31">
        <f>E135/V135-1</f>
        <v/>
      </c>
      <c r="G135" s="1409">
        <f>班线包车!G29</f>
        <v/>
      </c>
      <c r="H135" s="31">
        <f>G135/X135-1</f>
        <v/>
      </c>
      <c r="I135" s="1409">
        <f>班线包车!I29</f>
        <v/>
      </c>
      <c r="J135" s="31">
        <f>I135/Z135-1</f>
        <v/>
      </c>
      <c r="K135" s="1409">
        <f>班线包车!K29</f>
      </c>
      <c r="L135" s="31">
        <f>K135/AB135-1</f>
      </c>
      <c r="M135" s="1409">
        <f>班线包车!M29</f>
      </c>
      <c r="N135" s="31">
        <f>M135/AD135-1</f>
      </c>
      <c r="O135" s="1409">
        <f>班线包车!O29</f>
      </c>
      <c r="P135" s="31">
        <f>O135/AF135-1</f>
      </c>
      <c r="Q135" s="2016">
        <f>E135+C135+G135+I135+K135+M135+O135</f>
      </c>
      <c r="R135" s="102">
        <f>Q135/SUM(T135,V135,X135,Z135,AB135,AD135,AF135)-1</f>
      </c>
      <c r="S135" s="1409">
        <f>T135+V135+X135+Z135+AB135+AD135+AF135</f>
      </c>
      <c r="T135" s="1409">
        <f>班线包车!T29</f>
        <v/>
      </c>
      <c r="U135" s="31">
        <f>T135/AV135-1</f>
        <v/>
      </c>
      <c r="V135" s="1409">
        <f>班线包车!V29</f>
        <v/>
      </c>
      <c r="W135" s="31">
        <f>V135/AX135-1</f>
        <v/>
      </c>
      <c r="X135" s="1409">
        <f>班线包车!X29</f>
        <v/>
      </c>
      <c r="Y135" s="31">
        <f>X135/AZ135-1</f>
        <v/>
      </c>
      <c r="Z135" s="1409">
        <f>班线包车!Z29</f>
        <v/>
      </c>
      <c r="AA135" s="31">
        <f>Z135/BB135-1</f>
        <v/>
      </c>
      <c r="AB135" s="1409">
        <f>班线包车!AB29</f>
        <v/>
      </c>
      <c r="AC135" s="31">
        <f>AB135/BD135-1</f>
        <v/>
      </c>
      <c r="AD135" s="1409">
        <f>班线包车!AD29</f>
        <v/>
      </c>
      <c r="AE135" s="31">
        <f>AD135/BF135-1</f>
        <v/>
      </c>
      <c r="AF135" s="1409">
        <f>班线包车!AF29</f>
        <v/>
      </c>
      <c r="AG135" s="31">
        <f>AF135/BH135-1</f>
        <v/>
      </c>
      <c r="AH135" s="1409">
        <f>班线包车!AH29</f>
        <v/>
      </c>
      <c r="AI135" s="31">
        <f>AH135/BJ135-1</f>
        <v/>
      </c>
      <c r="AJ135" s="1409">
        <f>班线包车!AJ29</f>
        <v/>
      </c>
      <c r="AK135" s="31">
        <f>AJ135/BL135-1</f>
        <v/>
      </c>
      <c r="AL135" s="1409">
        <f>班线包车!AL29</f>
        <v/>
      </c>
      <c r="AM135" s="31">
        <f>AL135/BN135-1</f>
        <v/>
      </c>
      <c r="AN135" s="1409">
        <f>班线包车!AN29</f>
        <v/>
      </c>
      <c r="AO135" s="31">
        <f>AN135/BP135-1</f>
        <v/>
      </c>
      <c r="AP135" s="1409">
        <f>班线包车!AP29</f>
        <v/>
      </c>
      <c r="AQ135" s="31">
        <f>AP135/BR135-1</f>
        <v/>
      </c>
      <c r="AR135" s="1409">
        <f>V135+T135+X135+Z135+AB135+AD135+AF135+AH135+AJ135+AL135+AN135+AP135</f>
      </c>
      <c r="AS135" s="31">
        <f>AR135/SUM(AV135,AX135,AZ135,BB135,BD135,BF135,BH135,BJ135,BL135,BN135,BP135,BR135)-1</f>
        <v/>
      </c>
      <c r="AT135" s="32" t="n"/>
      <c r="AU135" s="1915">
        <f>AV135+AX135+AZ135+BB135+BD135+BF135+BH135+BJ135+BL135+BN135+BP135</f>
        <v/>
      </c>
      <c r="AV135" s="1409" t="n">
        <v>4215.9521</v>
      </c>
      <c r="AW135" s="31" t="n"/>
      <c r="AX135" s="1409" t="n">
        <v>4255.7623</v>
      </c>
      <c r="AY135" s="31" t="n"/>
      <c r="AZ135" s="1409" t="n">
        <v>4380.6747</v>
      </c>
      <c r="BA135" s="31" t="n"/>
      <c r="BB135" s="1409" t="n">
        <v>4734.108</v>
      </c>
      <c r="BC135" s="31" t="n"/>
      <c r="BD135" s="1409" t="n">
        <v>4780.9194</v>
      </c>
      <c r="BE135" s="31" t="n"/>
      <c r="BF135" s="1409" t="n">
        <v>4349.5911</v>
      </c>
      <c r="BG135" s="31" t="n"/>
      <c r="BH135" s="1409" t="n">
        <v>4529.3099</v>
      </c>
      <c r="BI135" s="31" t="n"/>
      <c r="BJ135" s="1409" t="n">
        <v>4600.4986</v>
      </c>
      <c r="BK135" s="31" t="n"/>
      <c r="BL135" s="1409" t="n">
        <v>4446.7467</v>
      </c>
      <c r="BM135" s="31" t="n"/>
      <c r="BN135" s="1409" t="n">
        <v>5381.7577</v>
      </c>
      <c r="BO135" s="31" t="n"/>
      <c r="BP135" s="1409" t="n">
        <v>4748.6248</v>
      </c>
      <c r="BQ135" s="31" t="n"/>
      <c r="BR135" s="1409" t="n">
        <v>4083.7239</v>
      </c>
      <c r="BS135" s="31" t="n"/>
      <c r="BT135" s="1409">
        <f>AV135+AX135+AZ135+BB135+BD135+BF135+BH135+BJ135+BL135+BN135+BP135+BR135</f>
        <v/>
      </c>
      <c r="BU135" s="31" t="n"/>
      <c r="BV135" s="1354" t="n"/>
      <c r="BW135" s="1355" t="n"/>
      <c r="BX135" s="1355" t="n"/>
      <c r="BY135" s="1355" t="n"/>
      <c r="BZ135" s="1355" t="n"/>
      <c r="CA135" s="1355" t="n"/>
      <c r="CB135" s="1355" t="n"/>
      <c r="CC135" s="1355" t="n"/>
      <c r="CD135" s="1355" t="n"/>
      <c r="CE135" s="1355" t="n"/>
      <c r="CF135" s="1355" t="n"/>
      <c r="CG135" s="1355" t="n"/>
      <c r="CH135" s="1355" t="n"/>
      <c r="CI135" s="1289" t="n"/>
    </row>
    <row r="136" ht="28.8" customHeight="1" s="21">
      <c r="A136" s="1977" t="n"/>
      <c r="B136" s="1350" t="inlineStr">
        <is>
          <t>城际城乡公交旅客周转量（万人公里）</t>
        </is>
      </c>
      <c r="C136" s="1409">
        <f>公交!C34-公交!C36</f>
        <v/>
      </c>
      <c r="D136" s="31">
        <f>C136/T136-1</f>
        <v/>
      </c>
      <c r="E136" s="1409">
        <f>公交!E34-公交!E36</f>
        <v/>
      </c>
      <c r="F136" s="31">
        <f>E136/V136-1</f>
        <v/>
      </c>
      <c r="G136" s="1409">
        <f>公交!G34-公交!G36</f>
        <v/>
      </c>
      <c r="H136" s="31">
        <f>G136/X136-1</f>
        <v/>
      </c>
      <c r="I136" s="1409">
        <f>公交!I34-公交!I36</f>
        <v/>
      </c>
      <c r="J136" s="31">
        <f>I136/Z136-1</f>
        <v/>
      </c>
      <c r="K136" s="1409">
        <f>公交!K34-公交!K36</f>
      </c>
      <c r="L136" s="31">
        <f>K136/AB136-1</f>
      </c>
      <c r="M136" s="1409">
        <f>公交!M34-公交!M36</f>
      </c>
      <c r="N136" s="31">
        <f>M136/AD136-1</f>
      </c>
      <c r="O136" s="1409">
        <f>公交!O34-公交!O36</f>
      </c>
      <c r="P136" s="31">
        <f>O136/AF136-1</f>
      </c>
      <c r="Q136" s="2016">
        <f>E136+C136+G136+I136+K136+M136+O136</f>
      </c>
      <c r="R136" s="102">
        <f>Q136/SUM(T136,V136,X136,Z136,AB136,AD136,AF136)-1</f>
      </c>
      <c r="S136" s="1409">
        <f>T136+V136+X136+Z136+AB136+AD136+AF136</f>
      </c>
      <c r="T136" s="1409">
        <f>公交!T34-公交!T36</f>
        <v/>
      </c>
      <c r="U136" s="31">
        <f>T136/AV136-1</f>
        <v/>
      </c>
      <c r="V136" s="1409">
        <f>公交!V34-公交!V36</f>
        <v/>
      </c>
      <c r="W136" s="31">
        <f>V136/AX136-1</f>
        <v/>
      </c>
      <c r="X136" s="1409">
        <f>公交!X34-公交!X36</f>
        <v/>
      </c>
      <c r="Y136" s="31">
        <f>X136/AZ136-1</f>
        <v/>
      </c>
      <c r="Z136" s="1409">
        <f>公交!Z34-公交!Z36</f>
        <v/>
      </c>
      <c r="AA136" s="31">
        <f>Z136/BB136-1</f>
        <v/>
      </c>
      <c r="AB136" s="1409">
        <f>公交!AB34-公交!AB36</f>
        <v/>
      </c>
      <c r="AC136" s="31">
        <f>AB136/BD136-1</f>
        <v/>
      </c>
      <c r="AD136" s="1409">
        <f>公交!AD34-公交!AD36</f>
        <v/>
      </c>
      <c r="AE136" s="31">
        <f>AD136/BF136-1</f>
        <v/>
      </c>
      <c r="AF136" s="1409">
        <f>公交!AF34-公交!AF36</f>
        <v/>
      </c>
      <c r="AG136" s="31">
        <f>AF136/BH136-1</f>
        <v/>
      </c>
      <c r="AH136" s="1409">
        <f>公交!AH34-公交!AH36</f>
        <v/>
      </c>
      <c r="AI136" s="31">
        <f>AH136/BJ136-1</f>
        <v/>
      </c>
      <c r="AJ136" s="1409">
        <f>公交!AJ34-公交!AJ36</f>
        <v/>
      </c>
      <c r="AK136" s="31">
        <f>AJ136/BL136-1</f>
        <v/>
      </c>
      <c r="AL136" s="1409">
        <f>公交!AL34-公交!AL36</f>
        <v/>
      </c>
      <c r="AM136" s="31">
        <f>AL136/BN136-1</f>
        <v/>
      </c>
      <c r="AN136" s="1409">
        <f>公交!AN34-公交!AN36</f>
        <v/>
      </c>
      <c r="AO136" s="31">
        <f>AN136/BP136-1</f>
        <v/>
      </c>
      <c r="AP136" s="1409">
        <f>公交!AP34-公交!AP36</f>
        <v/>
      </c>
      <c r="AQ136" s="31">
        <f>AP136/BR136-1</f>
        <v/>
      </c>
      <c r="AR136" s="1409">
        <f>V136+T136+X136+Z136+AB136+AD136+AF136+AH136+AJ136+AL136+AN136+AP136</f>
      </c>
      <c r="AS136" s="31">
        <f>AR136/SUM(AV136,AX136,AZ136,BB136,BD136,BF136,BH136,BJ136,BL136,BN136,BP136,BR136)-1</f>
        <v/>
      </c>
      <c r="AT136" s="32" t="n"/>
      <c r="AU136" s="1915">
        <f>AV136+AX136+AZ136+BB136+BD136+BF136+BH136+BJ136+BL136+BN136+BP136</f>
        <v/>
      </c>
      <c r="AV136" s="1409" t="n">
        <v>1.28999999999996</v>
      </c>
      <c r="AW136" s="31" t="n"/>
      <c r="AX136" s="1409" t="n">
        <v>1.20000000000027</v>
      </c>
      <c r="AY136" s="31" t="n"/>
      <c r="AZ136" s="1409" t="n">
        <v>1.90999999999985</v>
      </c>
      <c r="BA136" s="31" t="n"/>
      <c r="BB136" s="1409" t="n">
        <v>2.29999999999973</v>
      </c>
      <c r="BC136" s="31" t="n"/>
      <c r="BD136" s="1409" t="n">
        <v>2.67000000000007</v>
      </c>
      <c r="BE136" s="31" t="n"/>
      <c r="BF136" s="1409" t="n">
        <v>2.69000000000005</v>
      </c>
      <c r="BG136" s="31" t="n"/>
      <c r="BH136" s="1409" t="n">
        <v>2.30999999999995</v>
      </c>
      <c r="BI136" s="31" t="n"/>
      <c r="BJ136" s="1409" t="n">
        <v>2.62000000000035</v>
      </c>
      <c r="BK136" s="31" t="n"/>
      <c r="BL136" s="1409" t="n">
        <v>2.52999999999975</v>
      </c>
      <c r="BM136" s="31" t="n"/>
      <c r="BN136" s="1409" t="n">
        <v>2.55999999999995</v>
      </c>
      <c r="BO136" s="31" t="n"/>
      <c r="BP136" s="1409" t="n">
        <v>2.48999999999978</v>
      </c>
      <c r="BQ136" s="31" t="n"/>
      <c r="BR136" s="1409" t="n">
        <v>2.59999999999991</v>
      </c>
      <c r="BS136" s="31" t="n"/>
      <c r="BT136" s="1409">
        <f>AV136+AX136+AZ136+BB136+BD136+BF136+BH136+BJ136+BL136+BN136+BP136+BR136</f>
        <v/>
      </c>
      <c r="BU136" s="31" t="n"/>
      <c r="BV136" s="1354" t="n"/>
      <c r="BW136" s="1355" t="n"/>
      <c r="BX136" s="1355" t="n"/>
      <c r="BY136" s="1355" t="n"/>
      <c r="BZ136" s="1355" t="n"/>
      <c r="CA136" s="1355" t="n"/>
      <c r="CB136" s="1355" t="n"/>
      <c r="CC136" s="1355" t="n"/>
      <c r="CD136" s="1355" t="n"/>
      <c r="CE136" s="1355" t="n"/>
      <c r="CF136" s="1355" t="n"/>
      <c r="CG136" s="1355" t="n"/>
      <c r="CH136" s="1355" t="n"/>
      <c r="CI136" s="1289" t="n"/>
    </row>
    <row r="137" ht="28.8" customHeight="1" s="21">
      <c r="A137" s="1977" t="n"/>
      <c r="B137" s="1350" t="inlineStr">
        <is>
          <t>城际城乡巡游出租旅客周转量（万人公里）</t>
        </is>
      </c>
      <c r="C137" s="1409">
        <f>出租!C34-出租!C36</f>
        <v/>
      </c>
      <c r="D137" s="31">
        <f>C137/T137-1</f>
        <v/>
      </c>
      <c r="E137" s="1409">
        <f>出租!E34-出租!E36</f>
        <v/>
      </c>
      <c r="F137" s="31">
        <f>E137/V137-1</f>
        <v/>
      </c>
      <c r="G137" s="1409">
        <f>出租!G34-出租!G36</f>
        <v/>
      </c>
      <c r="H137" s="31">
        <f>G137/X137-1</f>
        <v/>
      </c>
      <c r="I137" s="1409">
        <f>出租!I34-出租!I36</f>
        <v/>
      </c>
      <c r="J137" s="31">
        <f>I137/Z137-1</f>
        <v/>
      </c>
      <c r="K137" s="1409">
        <f>出租!K34-出租!K36</f>
      </c>
      <c r="L137" s="31">
        <f>K137/AB137-1</f>
      </c>
      <c r="M137" s="1409">
        <f>出租!M34-出租!M36</f>
      </c>
      <c r="N137" s="31">
        <f>M137/AD137-1</f>
      </c>
      <c r="O137" s="1409">
        <f>出租!O34-出租!O36</f>
      </c>
      <c r="P137" s="31">
        <f>O137/AF137-1</f>
      </c>
      <c r="Q137" s="2016">
        <f>E137+C137+G137+I137+K137+M137+O137</f>
      </c>
      <c r="R137" s="102">
        <f>Q137/SUM(T137,V137,X137,Z137,AB137,AD137,AF137)-1</f>
      </c>
      <c r="S137" s="1409">
        <f>T137+V137+X137+Z137+AB137+AD137+AF137</f>
      </c>
      <c r="T137" s="1409">
        <f>出租!T34-出租!T36</f>
        <v/>
      </c>
      <c r="U137" s="31">
        <f>T137/AV137-1</f>
        <v/>
      </c>
      <c r="V137" s="1409">
        <f>出租!V34-出租!V36</f>
        <v/>
      </c>
      <c r="W137" s="31">
        <f>V137/AX137-1</f>
        <v/>
      </c>
      <c r="X137" s="1409">
        <f>出租!X34-出租!X36</f>
        <v/>
      </c>
      <c r="Y137" s="31">
        <f>X137/AZ137-1</f>
        <v/>
      </c>
      <c r="Z137" s="1409">
        <f>出租!Z34-出租!Z36</f>
        <v/>
      </c>
      <c r="AA137" s="31">
        <f>Z137/BB137-1</f>
        <v/>
      </c>
      <c r="AB137" s="1409">
        <f>出租!AB34-出租!AB36</f>
        <v/>
      </c>
      <c r="AC137" s="31">
        <f>AB137/BD137-1</f>
        <v/>
      </c>
      <c r="AD137" s="1409">
        <f>出租!AD34-出租!AD36</f>
        <v/>
      </c>
      <c r="AE137" s="31">
        <f>AD137/BF137-1</f>
        <v/>
      </c>
      <c r="AF137" s="1409">
        <f>出租!AF34-出租!AF36</f>
        <v/>
      </c>
      <c r="AG137" s="31">
        <f>AF137/BH137-1</f>
        <v/>
      </c>
      <c r="AH137" s="1409">
        <f>出租!AH34-出租!AH36</f>
        <v/>
      </c>
      <c r="AI137" s="31">
        <f>AH137/BJ137-1</f>
        <v/>
      </c>
      <c r="AJ137" s="1409">
        <f>出租!AJ34-出租!AJ36</f>
        <v/>
      </c>
      <c r="AK137" s="31">
        <f>AJ137/BL137-1</f>
        <v/>
      </c>
      <c r="AL137" s="1409">
        <f>出租!AL34-出租!AL36</f>
        <v/>
      </c>
      <c r="AM137" s="31">
        <f>AL137/BN137-1</f>
        <v/>
      </c>
      <c r="AN137" s="1409">
        <f>出租!AN34-出租!AN36</f>
        <v/>
      </c>
      <c r="AO137" s="31">
        <f>AN137/BP137-1</f>
        <v/>
      </c>
      <c r="AP137" s="1409">
        <f>出租!AP34-出租!AP36</f>
        <v/>
      </c>
      <c r="AQ137" s="31">
        <f>AP137/BR137-1</f>
        <v/>
      </c>
      <c r="AR137" s="1409">
        <f>V137+T137+X137+Z137+AB137+AD137+AF137+AH137+AJ137+AL137+AN137+AP137</f>
      </c>
      <c r="AS137" s="31">
        <f>AR137/SUM(AV137,AX137,AZ137,BB137,BD137,BF137,BH137,BJ137,BL137,BN137,BP137,BR137)-1</f>
        <v/>
      </c>
      <c r="AT137" s="32" t="n"/>
      <c r="AU137" s="1915">
        <f>AV137+AX137+AZ137+BB137+BD137+BF137+BH137+BJ137+BL137+BN137+BP137</f>
        <v/>
      </c>
      <c r="AV137" s="1409" t="n">
        <v>277.66</v>
      </c>
      <c r="AW137" s="31" t="n"/>
      <c r="AX137" s="1409" t="n">
        <v>265.03</v>
      </c>
      <c r="AY137" s="31" t="n"/>
      <c r="AZ137" s="1409" t="n">
        <v>285.79</v>
      </c>
      <c r="BA137" s="31" t="n"/>
      <c r="BB137" s="1409" t="n">
        <v>231.15</v>
      </c>
      <c r="BC137" s="31" t="n"/>
      <c r="BD137" s="1409" t="n">
        <v>250.36</v>
      </c>
      <c r="BE137" s="31" t="n"/>
      <c r="BF137" s="1409" t="n">
        <v>275.45</v>
      </c>
      <c r="BG137" s="31" t="n"/>
      <c r="BH137" s="1409" t="n">
        <v>288.62</v>
      </c>
      <c r="BI137" s="31" t="n"/>
      <c r="BJ137" s="1409" t="n">
        <v>274.97</v>
      </c>
      <c r="BK137" s="31" t="n"/>
      <c r="BL137" s="1409" t="n">
        <v>270.25</v>
      </c>
      <c r="BM137" s="31" t="n"/>
      <c r="BN137" s="1409" t="n">
        <v>283.46</v>
      </c>
      <c r="BO137" s="31" t="n"/>
      <c r="BP137" s="1409" t="n">
        <v>267.61</v>
      </c>
      <c r="BQ137" s="31" t="n"/>
      <c r="BR137" s="1409" t="n">
        <v>286.55</v>
      </c>
      <c r="BS137" s="31" t="n"/>
      <c r="BT137" s="1409">
        <f>AV137+AX137+AZ137+BB137+BD137+BF137+BH137+BJ137+BL137+BN137+BP137+BR137</f>
        <v/>
      </c>
      <c r="BU137" s="31" t="n"/>
      <c r="BV137" s="1354" t="n"/>
      <c r="BW137" s="1291" t="n"/>
      <c r="BX137" s="1291" t="n"/>
      <c r="BY137" s="1291" t="n"/>
      <c r="BZ137" s="1291" t="n"/>
      <c r="CA137" s="1291" t="n"/>
      <c r="CB137" s="1291" t="n"/>
      <c r="CC137" s="1417" t="n"/>
      <c r="CD137" s="1291" t="n"/>
      <c r="CE137" s="1417" t="n"/>
      <c r="CF137" s="1417" t="n"/>
      <c r="CG137" s="1417" t="n"/>
      <c r="CH137" s="1417" t="n"/>
      <c r="CI137" s="1289" t="n"/>
    </row>
    <row r="138" ht="28.8" customHeight="1" s="21">
      <c r="A138" s="1954" t="n"/>
      <c r="B138" s="1350" t="inlineStr">
        <is>
          <t>城际城乡网约车旅客周转量(万人公里)</t>
        </is>
      </c>
      <c r="C138" s="1409">
        <f>网约车!C34-网约车!C36</f>
        <v/>
      </c>
      <c r="D138" s="31">
        <f>C138/T138-1</f>
        <v/>
      </c>
      <c r="E138" s="1409">
        <f>网约车!E34-网约车!E36</f>
        <v/>
      </c>
      <c r="F138" s="31">
        <f>E138/V138-1</f>
        <v/>
      </c>
      <c r="G138" s="1409">
        <f>网约车!G34-网约车!G36</f>
        <v/>
      </c>
      <c r="H138" s="31">
        <f>G138/X138-1</f>
        <v/>
      </c>
      <c r="I138" s="1409">
        <f>网约车!I34-网约车!I36</f>
        <v/>
      </c>
      <c r="J138" s="31">
        <f>I138/Z138-1</f>
        <v/>
      </c>
      <c r="K138" s="2774">
        <f>网约车!K34-网约车!K36</f>
      </c>
      <c r="L138" s="31">
        <f>K138/AB138-1</f>
      </c>
      <c r="M138" s="2775">
        <f>网约车!M34-网约车!M36</f>
      </c>
      <c r="N138" s="31">
        <f>M138/AD138-1</f>
      </c>
      <c r="O138" s="2776">
        <f>网约车!O34-网约车!O36</f>
      </c>
      <c r="P138" s="31">
        <f>O138/AF138-1</f>
      </c>
      <c r="Q138" s="2016">
        <f>E138+C138+G138+I138+K138+M138+O138</f>
      </c>
      <c r="R138" s="102">
        <f>Q138/SUM(T138,V138,X138,Z138,AB138,AD138,AF138)-1</f>
      </c>
      <c r="S138" s="1409">
        <f>T138+V138+X138+Z138+AB138+AD138+AF138</f>
      </c>
      <c r="T138" s="1409">
        <f>网约车!T34-网约车!T36</f>
        <v/>
      </c>
      <c r="U138" s="31">
        <f>T138/AV138-1</f>
        <v/>
      </c>
      <c r="V138" s="1409">
        <f>网约车!V34-网约车!V36</f>
        <v/>
      </c>
      <c r="W138" s="31">
        <f>V138/AX138-1</f>
        <v/>
      </c>
      <c r="X138" s="1409">
        <f>网约车!X34-网约车!X36</f>
        <v/>
      </c>
      <c r="Y138" s="31">
        <f>X138/AZ138-1</f>
        <v/>
      </c>
      <c r="Z138" s="1409">
        <f>网约车!Z34-网约车!Z36</f>
        <v/>
      </c>
      <c r="AA138" s="31">
        <f>Z138/BB138-1</f>
        <v/>
      </c>
      <c r="AB138" s="1409">
        <f>网约车!AB34-网约车!AB36</f>
        <v/>
      </c>
      <c r="AC138" s="31">
        <f>AB138/BD138-1</f>
        <v/>
      </c>
      <c r="AD138" s="1409">
        <f>网约车!AD34-网约车!AD36</f>
        <v/>
      </c>
      <c r="AE138" s="31">
        <f>AD138/BF138-1</f>
        <v/>
      </c>
      <c r="AF138" s="1409">
        <f>网约车!AF34-网约车!AF36</f>
        <v/>
      </c>
      <c r="AG138" s="31">
        <f>AF138/BH138-1</f>
        <v/>
      </c>
      <c r="AH138" s="1409">
        <f>网约车!AH34-网约车!AH36</f>
        <v/>
      </c>
      <c r="AI138" s="31">
        <f>AH138/BJ138-1</f>
        <v/>
      </c>
      <c r="AJ138" s="1409">
        <f>网约车!AJ34-网约车!AJ36</f>
        <v/>
      </c>
      <c r="AK138" s="31">
        <f>AJ138/BL138-1</f>
        <v/>
      </c>
      <c r="AL138" s="1409">
        <f>网约车!AL34-网约车!AL36</f>
        <v/>
      </c>
      <c r="AM138" s="31">
        <f>AL138/BN138-1</f>
        <v/>
      </c>
      <c r="AN138" s="1409">
        <f>网约车!AN34-网约车!AN36</f>
        <v/>
      </c>
      <c r="AO138" s="31">
        <f>AN138/BP138-1</f>
        <v/>
      </c>
      <c r="AP138" s="1409">
        <f>网约车!AP34-网约车!AP36</f>
        <v/>
      </c>
      <c r="AQ138" s="31">
        <f>AP138/BR138-1</f>
        <v/>
      </c>
      <c r="AR138" s="1409">
        <f>V138+T138+X138+Z138+AB138+AD138+AF138+AH138+AJ138+AL138+AN138+AP138</f>
      </c>
      <c r="AS138" s="31">
        <f>AR138/SUM(AV138,AX138,AZ138,BB138,BD138,BF138,BH138,BJ138,BL138,BN138,BP138,BR138)-1</f>
        <v/>
      </c>
      <c r="AT138" s="32" t="n"/>
      <c r="AU138" s="1915">
        <f>AV138+AX138+AZ138+BB138+BD138+BF138+BH138+BJ138+BL138+BN138+BP138</f>
        <v/>
      </c>
      <c r="AV138" s="1409" t="n">
        <v>114.598373257811</v>
      </c>
      <c r="AW138" s="31" t="n"/>
      <c r="AX138" s="1409" t="n">
        <v>55.6680039859584</v>
      </c>
      <c r="AY138" s="31" t="n"/>
      <c r="AZ138" s="1409" t="n">
        <v>92.04827823266341</v>
      </c>
      <c r="BA138" s="31" t="n"/>
      <c r="BB138" s="1409" t="n">
        <v>103.259558527264</v>
      </c>
      <c r="BC138" s="31" t="n"/>
      <c r="BD138" s="1409" t="n">
        <v>102.154278322494</v>
      </c>
      <c r="BE138" s="31" t="n"/>
      <c r="BF138" s="1409" t="n">
        <v>86.8775522915715</v>
      </c>
      <c r="BG138" s="31" t="n"/>
      <c r="BH138" s="1409" t="n">
        <v>108.550085356479</v>
      </c>
      <c r="BI138" s="31" t="n"/>
      <c r="BJ138" s="1409" t="n">
        <v>106.968812955291</v>
      </c>
      <c r="BK138" s="31" t="n"/>
      <c r="BL138" s="1409" t="n">
        <v>106.657032312022</v>
      </c>
      <c r="BM138" s="31" t="n"/>
      <c r="BN138" s="1409" t="n">
        <v>115.141460923621</v>
      </c>
      <c r="BO138" s="31" t="n"/>
      <c r="BP138" s="1409" t="n">
        <v>122.289934560285</v>
      </c>
      <c r="BQ138" s="31" t="n"/>
      <c r="BR138" s="1409" t="n">
        <v>136.712340816725</v>
      </c>
      <c r="BS138" s="31" t="n"/>
      <c r="BT138" s="1409">
        <f>AV138+AX138+AZ138+BB138+BD138+BF138+BH138+BJ138+BL138+BN138+BP138+BR138</f>
        <v/>
      </c>
      <c r="BU138" s="31" t="n"/>
      <c r="BV138" s="1354" t="n"/>
      <c r="BW138" s="1291" t="n"/>
      <c r="BX138" s="1291" t="n"/>
      <c r="BY138" s="1291" t="n"/>
      <c r="BZ138" s="1291" t="n"/>
      <c r="CA138" s="1291" t="n"/>
      <c r="CB138" s="1291" t="n"/>
      <c r="CC138" s="1291" t="n"/>
      <c r="CD138" s="1291" t="n"/>
      <c r="CE138" s="1291" t="n"/>
      <c r="CF138" s="1291" t="n"/>
      <c r="CG138" s="1291" t="n"/>
      <c r="CH138" s="1291" t="n"/>
      <c r="CI138" s="1289" t="n"/>
    </row>
    <row r="139" ht="28.8" customFormat="1" customHeight="1" s="24">
      <c r="A139" s="1358" t="inlineStr">
        <is>
          <t>孝感市</t>
        </is>
      </c>
      <c r="B139" s="1350" t="inlineStr">
        <is>
          <t>总旅客周转量（万人公里）</t>
        </is>
      </c>
      <c r="C139" s="1409">
        <f>C140+C141+C142+C143</f>
        <v/>
      </c>
      <c r="D139" s="31">
        <f>C139/T139-1</f>
        <v/>
      </c>
      <c r="E139" s="1409">
        <f>E140+E141+E142+E143</f>
        <v/>
      </c>
      <c r="F139" s="31">
        <f>E139/V139-1</f>
        <v/>
      </c>
      <c r="G139" s="1409">
        <f>G140+G141+G142+G143</f>
        <v/>
      </c>
      <c r="H139" s="31">
        <f>G139/X139-1</f>
        <v/>
      </c>
      <c r="I139" s="1409">
        <f>I140+I141+I142+I143</f>
        <v/>
      </c>
      <c r="J139" s="31">
        <f>I139/Z139-1</f>
        <v/>
      </c>
      <c r="K139" s="2777">
        <f>K140+K141+K142+K143</f>
      </c>
      <c r="L139" s="31">
        <f>K139/AB139-1</f>
      </c>
      <c r="M139" s="2778">
        <f>M140+M141+M142+M143</f>
      </c>
      <c r="N139" s="31">
        <f>M139/AD139-1</f>
      </c>
      <c r="O139" s="2779">
        <f>O140+O141+O142+O143</f>
      </c>
      <c r="P139" s="31">
        <f>O139/AF139-1</f>
      </c>
      <c r="Q139" s="2016">
        <f>E139+C139+G139+I139+K139+M139+O139</f>
      </c>
      <c r="R139" s="102">
        <f>Q139/SUM(T139,V139,X139,Z139,AB139,AD139,AF139)-1</f>
      </c>
      <c r="S139" s="1409">
        <f>T139+V139+X139+Z139+AB139+AD139+AF139</f>
      </c>
      <c r="T139" s="1409">
        <f>T140+T141+T142+T143</f>
        <v/>
      </c>
      <c r="U139" s="31">
        <f>T139/AV139-1</f>
        <v/>
      </c>
      <c r="V139" s="1409">
        <f>V140+V141+V142+V143</f>
        <v/>
      </c>
      <c r="W139" s="31">
        <f>V139/AX139-1</f>
        <v/>
      </c>
      <c r="X139" s="1409">
        <f>X140+X141+X142+X143</f>
        <v/>
      </c>
      <c r="Y139" s="31">
        <f>X139/AZ139-1</f>
        <v/>
      </c>
      <c r="Z139" s="1409">
        <f>Z140+Z141+Z142+Z143</f>
        <v/>
      </c>
      <c r="AA139" s="31">
        <f>Z139/BB139-1</f>
        <v/>
      </c>
      <c r="AB139" s="1409">
        <f>AB140+AB141+AB142+AB143</f>
        <v/>
      </c>
      <c r="AC139" s="31">
        <f>AB139/BD139-1</f>
        <v/>
      </c>
      <c r="AD139" s="1409">
        <f>AD140+AD141+AD142+AD143</f>
        <v/>
      </c>
      <c r="AE139" s="31">
        <f>AD139/BF139-1</f>
        <v/>
      </c>
      <c r="AF139" s="1409">
        <f>AF140+AF141+AF142+AF143</f>
        <v/>
      </c>
      <c r="AG139" s="31">
        <f>AF139/BH139-1</f>
        <v/>
      </c>
      <c r="AH139" s="1409">
        <f>AH140+AH141+AH142+AH143</f>
        <v/>
      </c>
      <c r="AI139" s="31">
        <f>AH139/BJ139-1</f>
        <v/>
      </c>
      <c r="AJ139" s="1409">
        <f>AJ140+AJ141+AJ142+AJ143</f>
        <v/>
      </c>
      <c r="AK139" s="31">
        <f>AJ139/BL139-1</f>
        <v/>
      </c>
      <c r="AL139" s="1409">
        <f>AL140+AL141+AL142+AL143</f>
        <v/>
      </c>
      <c r="AM139" s="31">
        <f>AL139/BN139-1</f>
        <v/>
      </c>
      <c r="AN139" s="1409">
        <f>AN140+AN141+AN142+AN143</f>
        <v/>
      </c>
      <c r="AO139" s="31">
        <f>AN139/BP139-1</f>
        <v/>
      </c>
      <c r="AP139" s="1409">
        <f>AP140+AP141+AP142+AP143</f>
        <v/>
      </c>
      <c r="AQ139" s="31">
        <f>AP139/BR139-1</f>
        <v/>
      </c>
      <c r="AR139" s="1409">
        <f>V139+T139+X139+Z139+AB139+AD139+AF139+AH139+AJ139+AL139+AN139+AP139</f>
      </c>
      <c r="AS139" s="31">
        <f>AR139/SUM(AV139,AX139,AZ139,BB139,BD139,BF139,BH139,BJ139,BL139,BN139,BP139,BR139)-1</f>
        <v/>
      </c>
      <c r="AT139" s="32" t="n"/>
      <c r="AU139" s="1915">
        <f>AV139+AX139+AZ139+BB139+BD139+BF139+BH139+BJ139+BL139+BN139+BP139</f>
        <v/>
      </c>
      <c r="AV139" s="1915">
        <f>AV140+AV141+AV142+AV143</f>
        <v/>
      </c>
      <c r="AW139" s="32" t="n"/>
      <c r="AX139" s="1915">
        <f>AX140+AX141+AX142+AX143</f>
        <v/>
      </c>
      <c r="AY139" s="32" t="n"/>
      <c r="AZ139" s="1915">
        <f>AZ140+AZ141+AZ142+AZ143</f>
        <v/>
      </c>
      <c r="BA139" s="32" t="n"/>
      <c r="BB139" s="1915">
        <f>BB140+BB141+BB142+BB143</f>
        <v/>
      </c>
      <c r="BC139" s="32" t="n"/>
      <c r="BD139" s="1915">
        <f>BD140+BD141+BD142+BD143</f>
        <v/>
      </c>
      <c r="BE139" s="32" t="n"/>
      <c r="BF139" s="1915">
        <f>BF140+BF141+BF142+BF143</f>
        <v/>
      </c>
      <c r="BG139" s="32" t="n"/>
      <c r="BH139" s="1915">
        <f>BH140+BH141+BH142+BH143</f>
        <v/>
      </c>
      <c r="BI139" s="32" t="n"/>
      <c r="BJ139" s="1915">
        <f>BJ140+BJ141+BJ142+BJ143</f>
        <v/>
      </c>
      <c r="BK139" s="32" t="n"/>
      <c r="BL139" s="1915">
        <f>BL140+BL141+BL142+BL143</f>
        <v/>
      </c>
      <c r="BM139" s="32" t="n"/>
      <c r="BN139" s="1915">
        <f>BN140+BN141+BN142+BN143</f>
        <v/>
      </c>
      <c r="BO139" s="32" t="n"/>
      <c r="BP139" s="1915">
        <f>BP140+BP141+BP142+BP143</f>
        <v/>
      </c>
      <c r="BQ139" s="32" t="n"/>
      <c r="BR139" s="1915">
        <f>BR140+BR141+BR142+BR143</f>
        <v/>
      </c>
      <c r="BS139" s="32" t="n"/>
      <c r="BT139" s="1915">
        <f>AV139+AX139+AZ139+BB139+BD139+BF139+BH139+BJ139+BL139+BN139+BP139+BR139</f>
        <v/>
      </c>
      <c r="BU139" s="32" t="n"/>
      <c r="BV139" s="1353" t="n"/>
      <c r="BW139" s="1352" t="n"/>
      <c r="BX139" s="1352" t="n"/>
      <c r="BY139" s="1352" t="n"/>
      <c r="BZ139" s="1352" t="n"/>
      <c r="CA139" s="1352" t="n"/>
      <c r="CB139" s="1352" t="n"/>
      <c r="CC139" s="1352" t="n"/>
      <c r="CD139" s="1352" t="n"/>
      <c r="CE139" s="1352" t="n"/>
      <c r="CF139" s="1352" t="n"/>
      <c r="CG139" s="1352" t="n"/>
      <c r="CH139" s="1352" t="n"/>
      <c r="CI139" s="1352" t="n"/>
    </row>
    <row r="140" ht="28.8" customHeight="1" s="21">
      <c r="A140" s="1977" t="n"/>
      <c r="B140" s="1350" t="inlineStr">
        <is>
          <t>公路班线旅客周转量（万人公里）</t>
        </is>
      </c>
      <c r="C140" s="1409">
        <f>班线包车!C33</f>
        <v/>
      </c>
      <c r="D140" s="31">
        <f>C140/T140-1</f>
        <v/>
      </c>
      <c r="E140" s="1409">
        <f>班线包车!E33</f>
        <v/>
      </c>
      <c r="F140" s="31">
        <f>E140/V140-1</f>
        <v/>
      </c>
      <c r="G140" s="1409">
        <f>班线包车!G33</f>
        <v/>
      </c>
      <c r="H140" s="31">
        <f>G140/X140-1</f>
        <v/>
      </c>
      <c r="I140" s="1409">
        <f>班线包车!I33</f>
        <v/>
      </c>
      <c r="J140" s="31">
        <f>I140/Z140-1</f>
        <v/>
      </c>
      <c r="K140" s="1409">
        <f>班线包车!K33</f>
      </c>
      <c r="L140" s="31">
        <f>K140/AB140-1</f>
      </c>
      <c r="M140" s="1409">
        <f>班线包车!M33</f>
      </c>
      <c r="N140" s="31">
        <f>M140/AD140-1</f>
      </c>
      <c r="O140" s="1409">
        <f>班线包车!O33</f>
      </c>
      <c r="P140" s="31">
        <f>O140/AF140-1</f>
      </c>
      <c r="Q140" s="2016">
        <f>E140+C140+G140+I140+K140+M140+O140</f>
      </c>
      <c r="R140" s="102">
        <f>Q140/SUM(T140,V140,X140,Z140,AB140,AD140,AF140)-1</f>
      </c>
      <c r="S140" s="1409">
        <f>T140+V140+X140+Z140+AB140+AD140+AF140</f>
      </c>
      <c r="T140" s="1409">
        <f>班线包车!T33</f>
        <v/>
      </c>
      <c r="U140" s="31">
        <f>T140/AV140-1</f>
        <v/>
      </c>
      <c r="V140" s="1409">
        <f>班线包车!V33</f>
        <v/>
      </c>
      <c r="W140" s="31">
        <f>V140/AX140-1</f>
        <v/>
      </c>
      <c r="X140" s="1409">
        <f>班线包车!X33</f>
        <v/>
      </c>
      <c r="Y140" s="31">
        <f>X140/AZ140-1</f>
        <v/>
      </c>
      <c r="Z140" s="1409">
        <f>班线包车!Z33</f>
        <v/>
      </c>
      <c r="AA140" s="31">
        <f>Z140/BB140-1</f>
        <v/>
      </c>
      <c r="AB140" s="1409">
        <f>班线包车!AB33</f>
        <v/>
      </c>
      <c r="AC140" s="31">
        <f>AB140/BD140-1</f>
        <v/>
      </c>
      <c r="AD140" s="1409">
        <f>班线包车!AD33</f>
        <v/>
      </c>
      <c r="AE140" s="31">
        <f>AD140/BF140-1</f>
        <v/>
      </c>
      <c r="AF140" s="1409">
        <f>班线包车!AF33</f>
        <v/>
      </c>
      <c r="AG140" s="31">
        <f>AF140/BH140-1</f>
        <v/>
      </c>
      <c r="AH140" s="1409">
        <f>班线包车!AH33</f>
        <v/>
      </c>
      <c r="AI140" s="31">
        <f>AH140/BJ140-1</f>
        <v/>
      </c>
      <c r="AJ140" s="1409">
        <f>班线包车!AJ33</f>
        <v/>
      </c>
      <c r="AK140" s="31">
        <f>AJ140/BL140-1</f>
        <v/>
      </c>
      <c r="AL140" s="1409">
        <f>班线包车!AL33</f>
        <v/>
      </c>
      <c r="AM140" s="31">
        <f>AL140/BN140-1</f>
        <v/>
      </c>
      <c r="AN140" s="1409">
        <f>班线包车!AN33</f>
        <v/>
      </c>
      <c r="AO140" s="31">
        <f>AN140/BP140-1</f>
        <v/>
      </c>
      <c r="AP140" s="1409">
        <f>班线包车!AP33</f>
        <v/>
      </c>
      <c r="AQ140" s="31">
        <f>AP140/BR140-1</f>
        <v/>
      </c>
      <c r="AR140" s="1409">
        <f>V140+T140+X140+Z140+AB140+AD140+AF140+AH140+AJ140+AL140+AN140+AP140</f>
      </c>
      <c r="AS140" s="31">
        <f>AR140/SUM(AV140,AX140,AZ140,BB140,BD140,BF140,BH140,BJ140,BL140,BN140,BP140,BR140)-1</f>
        <v/>
      </c>
      <c r="AT140" s="32" t="n"/>
      <c r="AU140" s="1915">
        <f>AV140+AX140+AZ140+BB140+BD140+BF140+BH140+BJ140+BL140+BN140+BP140</f>
        <v/>
      </c>
      <c r="AV140" s="1409" t="n">
        <v>3210.0465</v>
      </c>
      <c r="AW140" s="31" t="n"/>
      <c r="AX140" s="1409" t="n">
        <v>3288.7968</v>
      </c>
      <c r="AY140" s="31" t="n"/>
      <c r="AZ140" s="1409" t="n">
        <v>4022.413</v>
      </c>
      <c r="BA140" s="31" t="n"/>
      <c r="BB140" s="1409" t="n">
        <v>5019.3147</v>
      </c>
      <c r="BC140" s="31" t="n"/>
      <c r="BD140" s="1409" t="n">
        <v>4577.879</v>
      </c>
      <c r="BE140" s="31" t="n"/>
      <c r="BF140" s="1409" t="n">
        <v>3764.2067</v>
      </c>
      <c r="BG140" s="31" t="n"/>
      <c r="BH140" s="1409" t="n">
        <v>3706.5364</v>
      </c>
      <c r="BI140" s="31" t="n"/>
      <c r="BJ140" s="1409" t="n">
        <v>3438.7117</v>
      </c>
      <c r="BK140" s="31" t="n"/>
      <c r="BL140" s="1409" t="n">
        <v>3459.9615</v>
      </c>
      <c r="BM140" s="31" t="n"/>
      <c r="BN140" s="1409" t="n">
        <v>4335.7787</v>
      </c>
      <c r="BO140" s="31" t="n"/>
      <c r="BP140" s="1409" t="n">
        <v>4322.3981</v>
      </c>
      <c r="BQ140" s="31" t="n"/>
      <c r="BR140" s="1409" t="n">
        <v>3279.2029</v>
      </c>
      <c r="BS140" s="31" t="n"/>
      <c r="BT140" s="1409">
        <f>AV140+AX140+AZ140+BB140+BD140+BF140+BH140+BJ140+BL140+BN140+BP140+BR140</f>
        <v/>
      </c>
      <c r="BU140" s="31" t="n"/>
      <c r="BV140" s="1354" t="n"/>
      <c r="BW140" s="1417" t="n"/>
      <c r="BX140" s="1417" t="n"/>
      <c r="BY140" s="1417" t="n"/>
      <c r="BZ140" s="1417" t="n"/>
      <c r="CA140" s="1417" t="n"/>
      <c r="CB140" s="1417" t="n"/>
      <c r="CC140" s="1417" t="n"/>
      <c r="CD140" s="1417" t="n"/>
      <c r="CE140" s="1417" t="n"/>
      <c r="CF140" s="1417" t="n"/>
      <c r="CG140" s="1417" t="n"/>
      <c r="CH140" s="1417" t="n"/>
      <c r="CI140" s="1289" t="n"/>
    </row>
    <row r="141" ht="28.8" customHeight="1" s="21">
      <c r="A141" s="1977" t="n"/>
      <c r="B141" s="1350" t="inlineStr">
        <is>
          <t>城际城乡公交旅客周转量（万人公里）</t>
        </is>
      </c>
      <c r="C141" s="1409">
        <f>公交!C38-公交!C40</f>
        <v/>
      </c>
      <c r="D141" s="31">
        <f>C141/T141-1</f>
        <v/>
      </c>
      <c r="E141" s="1409">
        <f>公交!E38-公交!E40</f>
        <v/>
      </c>
      <c r="F141" s="31">
        <f>E141/V141-1</f>
        <v/>
      </c>
      <c r="G141" s="1409">
        <f>公交!G38-公交!G40</f>
        <v/>
      </c>
      <c r="H141" s="31">
        <f>G141/X141-1</f>
        <v/>
      </c>
      <c r="I141" s="1409">
        <f>公交!I38-公交!I40</f>
        <v/>
      </c>
      <c r="J141" s="31">
        <f>I141/Z141-1</f>
        <v/>
      </c>
      <c r="K141" s="1409">
        <f>公交!K38-公交!K40</f>
      </c>
      <c r="L141" s="31">
        <f>K141/AB141-1</f>
      </c>
      <c r="M141" s="1409">
        <f>公交!M38-公交!M40</f>
      </c>
      <c r="N141" s="31">
        <f>M141/AD141-1</f>
      </c>
      <c r="O141" s="1409">
        <f>公交!O38-公交!O40</f>
      </c>
      <c r="P141" s="31">
        <f>O141/AF141-1</f>
      </c>
      <c r="Q141" s="2016">
        <f>E141+C141+G141+I141+K141+M141+O141</f>
      </c>
      <c r="R141" s="102">
        <f>Q141/SUM(T141,V141,X141,Z141,AB141,AD141,AF141)-1</f>
      </c>
      <c r="S141" s="1409">
        <f>T141+V141+X141+Z141+AB141+AD141+AF141</f>
      </c>
      <c r="T141" s="1409">
        <f>公交!T38-公交!T40</f>
        <v/>
      </c>
      <c r="U141" s="31">
        <f>T141/AV141-1</f>
        <v/>
      </c>
      <c r="V141" s="1409">
        <f>公交!V38-公交!V40</f>
        <v/>
      </c>
      <c r="W141" s="31">
        <f>V141/AX141-1</f>
        <v/>
      </c>
      <c r="X141" s="1409">
        <f>公交!X38-公交!X40</f>
        <v/>
      </c>
      <c r="Y141" s="31">
        <f>X141/AZ141-1</f>
        <v/>
      </c>
      <c r="Z141" s="1409">
        <f>公交!Z38-公交!Z40</f>
        <v/>
      </c>
      <c r="AA141" s="31">
        <f>Z141/BB141-1</f>
        <v/>
      </c>
      <c r="AB141" s="1409">
        <f>公交!AB38-公交!AB40</f>
        <v/>
      </c>
      <c r="AC141" s="31">
        <f>AB141/BD141-1</f>
        <v/>
      </c>
      <c r="AD141" s="1409">
        <f>公交!AD38-公交!AD40</f>
        <v/>
      </c>
      <c r="AE141" s="31">
        <f>AD141/BF141-1</f>
        <v/>
      </c>
      <c r="AF141" s="1409">
        <f>公交!AF38-公交!AF40</f>
        <v/>
      </c>
      <c r="AG141" s="31">
        <f>AF141/BH141-1</f>
        <v/>
      </c>
      <c r="AH141" s="1409">
        <f>公交!AH38-公交!AH40</f>
        <v/>
      </c>
      <c r="AI141" s="31">
        <f>AH141/BJ141-1</f>
        <v/>
      </c>
      <c r="AJ141" s="1409">
        <f>公交!AJ38-公交!AJ40</f>
        <v/>
      </c>
      <c r="AK141" s="31">
        <f>AJ141/BL141-1</f>
        <v/>
      </c>
      <c r="AL141" s="1409">
        <f>公交!AL38-公交!AL40</f>
        <v/>
      </c>
      <c r="AM141" s="31">
        <f>AL141/BN141-1</f>
        <v/>
      </c>
      <c r="AN141" s="1409">
        <f>公交!AN38-公交!AN40</f>
        <v/>
      </c>
      <c r="AO141" s="31">
        <f>AN141/BP141-1</f>
        <v/>
      </c>
      <c r="AP141" s="1409">
        <f>公交!AP38-公交!AP40</f>
        <v/>
      </c>
      <c r="AQ141" s="31">
        <f>AP141/BR141-1</f>
        <v/>
      </c>
      <c r="AR141" s="1409">
        <f>V141+T141+X141+Z141+AB141+AD141+AF141+AH141+AJ141+AL141+AN141+AP141</f>
      </c>
      <c r="AS141" s="31">
        <f>AR141/SUM(AV141,AX141,AZ141,BB141,BD141,BF141,BH141,BJ141,BL141,BN141,BP141,BR141)-1</f>
        <v/>
      </c>
      <c r="AT141" s="32" t="n"/>
      <c r="AU141" s="1915">
        <f>AV141+AX141+AZ141+BB141+BD141+BF141+BH141+BJ141+BL141+BN141+BP141</f>
        <v/>
      </c>
      <c r="AV141" s="1409" t="n">
        <v>2373.81</v>
      </c>
      <c r="AW141" s="31" t="n"/>
      <c r="AX141" s="1409" t="n">
        <v>2181.04</v>
      </c>
      <c r="AY141" s="31" t="n"/>
      <c r="AZ141" s="1409" t="n">
        <v>2387.85</v>
      </c>
      <c r="BA141" s="31" t="n"/>
      <c r="BB141" s="1409" t="n">
        <v>2352.37</v>
      </c>
      <c r="BC141" s="31" t="n"/>
      <c r="BD141" s="1409" t="n">
        <v>2415.07</v>
      </c>
      <c r="BE141" s="31" t="n"/>
      <c r="BF141" s="1409" t="n">
        <v>2343.12</v>
      </c>
      <c r="BG141" s="31" t="n"/>
      <c r="BH141" s="1409" t="n">
        <v>2321.13</v>
      </c>
      <c r="BI141" s="31" t="n"/>
      <c r="BJ141" s="1409" t="n">
        <v>2166.32</v>
      </c>
      <c r="BK141" s="31" t="n"/>
      <c r="BL141" s="1409" t="n">
        <v>2282.19</v>
      </c>
      <c r="BM141" s="31" t="n"/>
      <c r="BN141" s="1409" t="n">
        <v>2506.44</v>
      </c>
      <c r="BO141" s="31" t="n"/>
      <c r="BP141" s="1409" t="n">
        <v>2343.78</v>
      </c>
      <c r="BQ141" s="31" t="n"/>
      <c r="BR141" s="1409" t="n">
        <v>2289.62</v>
      </c>
      <c r="BS141" s="31" t="n"/>
      <c r="BT141" s="1409">
        <f>AV141+AX141+AZ141+BB141+BD141+BF141+BH141+BJ141+BL141+BN141+BP141+BR141</f>
        <v/>
      </c>
      <c r="BU141" s="31" t="n"/>
      <c r="BV141" s="1354" t="n"/>
      <c r="BW141" s="1355" t="n"/>
      <c r="BX141" s="1355" t="n"/>
      <c r="BY141" s="1355" t="n"/>
      <c r="BZ141" s="1355" t="n"/>
      <c r="CA141" s="1355" t="n"/>
      <c r="CB141" s="1355" t="n"/>
      <c r="CC141" s="1355" t="n"/>
      <c r="CD141" s="1355" t="n"/>
      <c r="CE141" s="1355" t="n"/>
      <c r="CF141" s="1355" t="n"/>
      <c r="CG141" s="1355" t="n"/>
      <c r="CH141" s="1355" t="n"/>
      <c r="CI141" s="1289" t="n"/>
    </row>
    <row r="142" ht="28.8" customHeight="1" s="21">
      <c r="A142" s="1977" t="n"/>
      <c r="B142" s="1350" t="inlineStr">
        <is>
          <t>城际城乡巡游出租旅客周转量（万人公里）</t>
        </is>
      </c>
      <c r="C142" s="1409">
        <f>出租!C38-出租!C40</f>
        <v/>
      </c>
      <c r="D142" s="31">
        <f>C142/T142-1</f>
        <v/>
      </c>
      <c r="E142" s="1409">
        <f>出租!E38-出租!E40</f>
        <v/>
      </c>
      <c r="F142" s="31">
        <f>E142/V142-1</f>
        <v/>
      </c>
      <c r="G142" s="1409">
        <f>出租!G38-出租!G40</f>
        <v/>
      </c>
      <c r="H142" s="31">
        <f>G142/X142-1</f>
        <v/>
      </c>
      <c r="I142" s="1409">
        <f>出租!I38-出租!I40</f>
        <v/>
      </c>
      <c r="J142" s="31">
        <f>I142/Z142-1</f>
        <v/>
      </c>
      <c r="K142" s="1409">
        <f>出租!K38-出租!K40</f>
      </c>
      <c r="L142" s="31">
        <f>K142/AB142-1</f>
      </c>
      <c r="M142" s="1409">
        <f>出租!M38-出租!M40</f>
      </c>
      <c r="N142" s="31">
        <f>M142/AD142-1</f>
      </c>
      <c r="O142" s="1409">
        <f>出租!O38-出租!O40</f>
      </c>
      <c r="P142" s="31">
        <f>O142/AF142-1</f>
      </c>
      <c r="Q142" s="2016">
        <f>E142+C142+G142+I142+K142+M142+O142</f>
      </c>
      <c r="R142" s="102">
        <f>Q142/SUM(T142,V142,X142,Z142,AB142,AD142,AF142)-1</f>
      </c>
      <c r="S142" s="1409">
        <f>T142+V142+X142+Z142+AB142+AD142+AF142</f>
      </c>
      <c r="T142" s="1409">
        <f>出租!T38-出租!T40</f>
        <v/>
      </c>
      <c r="U142" s="31">
        <f>T142/AV142-1</f>
        <v/>
      </c>
      <c r="V142" s="1409">
        <f>出租!V38-出租!V40</f>
        <v/>
      </c>
      <c r="W142" s="31">
        <f>V142/AX142-1</f>
        <v/>
      </c>
      <c r="X142" s="1409">
        <f>出租!X38-出租!X40</f>
        <v/>
      </c>
      <c r="Y142" s="31">
        <f>X142/AZ142-1</f>
        <v/>
      </c>
      <c r="Z142" s="1409">
        <f>出租!Z38-出租!Z40</f>
        <v/>
      </c>
      <c r="AA142" s="31">
        <f>Z142/BB142-1</f>
        <v/>
      </c>
      <c r="AB142" s="1409">
        <f>出租!AB38-出租!AB40</f>
        <v/>
      </c>
      <c r="AC142" s="31">
        <f>AB142/BD142-1</f>
        <v/>
      </c>
      <c r="AD142" s="1409">
        <f>出租!AD38-出租!AD40</f>
        <v/>
      </c>
      <c r="AE142" s="31">
        <f>AD142/BF142-1</f>
        <v/>
      </c>
      <c r="AF142" s="1409">
        <f>出租!AF38-出租!AF40</f>
        <v/>
      </c>
      <c r="AG142" s="31">
        <f>AF142/BH142-1</f>
        <v/>
      </c>
      <c r="AH142" s="1409">
        <f>出租!AH38-出租!AH40</f>
        <v/>
      </c>
      <c r="AI142" s="31">
        <f>AH142/BJ142-1</f>
        <v/>
      </c>
      <c r="AJ142" s="1409">
        <f>出租!AJ38-出租!AJ40</f>
        <v/>
      </c>
      <c r="AK142" s="31">
        <f>AJ142/BL142-1</f>
        <v/>
      </c>
      <c r="AL142" s="1409">
        <f>出租!AL38-出租!AL40</f>
        <v/>
      </c>
      <c r="AM142" s="31">
        <f>AL142/BN142-1</f>
        <v/>
      </c>
      <c r="AN142" s="1409">
        <f>出租!AN38-出租!AN40</f>
        <v/>
      </c>
      <c r="AO142" s="31">
        <f>AN142/BP142-1</f>
        <v/>
      </c>
      <c r="AP142" s="1409">
        <f>出租!AP38-出租!AP40</f>
        <v/>
      </c>
      <c r="AQ142" s="31">
        <f>AP142/BR142-1</f>
        <v/>
      </c>
      <c r="AR142" s="1409">
        <f>V142+T142+X142+Z142+AB142+AD142+AF142+AH142+AJ142+AL142+AN142+AP142</f>
      </c>
      <c r="AS142" s="31">
        <f>AR142/SUM(AV142,AX142,AZ142,BB142,BD142,BF142,BH142,BJ142,BL142,BN142,BP142,BR142)-1</f>
        <v/>
      </c>
      <c r="AT142" s="32" t="n"/>
      <c r="AU142" s="1915">
        <f>AV142+AX142+AZ142+BB142+BD142+BF142+BH142+BJ142+BL142+BN142+BP142</f>
        <v/>
      </c>
      <c r="AV142" s="1409" t="n">
        <v>1209.32</v>
      </c>
      <c r="AW142" s="31" t="n"/>
      <c r="AX142" s="1409" t="n">
        <v>1073.55</v>
      </c>
      <c r="AY142" s="31" t="n"/>
      <c r="AZ142" s="1409" t="n">
        <v>1036.29</v>
      </c>
      <c r="BA142" s="31" t="n"/>
      <c r="BB142" s="1409" t="n">
        <v>1003.18</v>
      </c>
      <c r="BC142" s="31" t="n"/>
      <c r="BD142" s="1409" t="n">
        <v>1071.51</v>
      </c>
      <c r="BE142" s="31" t="n"/>
      <c r="BF142" s="1409" t="n">
        <v>1088.29</v>
      </c>
      <c r="BG142" s="31" t="n"/>
      <c r="BH142" s="1409" t="n">
        <v>1025.17</v>
      </c>
      <c r="BI142" s="31" t="n"/>
      <c r="BJ142" s="1409" t="n">
        <v>966.79</v>
      </c>
      <c r="BK142" s="31" t="n"/>
      <c r="BL142" s="1409" t="n">
        <v>935.2</v>
      </c>
      <c r="BM142" s="31" t="n"/>
      <c r="BN142" s="1409" t="n">
        <v>980.02</v>
      </c>
      <c r="BO142" s="31" t="n"/>
      <c r="BP142" s="1409" t="n">
        <v>924.21</v>
      </c>
      <c r="BQ142" s="31" t="n"/>
      <c r="BR142" s="1409" t="n">
        <v>935.11</v>
      </c>
      <c r="BS142" s="31" t="n"/>
      <c r="BT142" s="1409">
        <f>AV142+AX142+AZ142+BB142+BD142+BF142+BH142+BJ142+BL142+BN142+BP142+BR142</f>
        <v/>
      </c>
      <c r="BU142" s="31" t="n"/>
      <c r="BV142" s="1354" t="n"/>
      <c r="BW142" s="1291" t="n"/>
      <c r="BX142" s="1291" t="n"/>
      <c r="BY142" s="1291" t="n"/>
      <c r="BZ142" s="1291" t="n"/>
      <c r="CA142" s="1291" t="n"/>
      <c r="CB142" s="1291" t="n"/>
      <c r="CC142" s="1417" t="n"/>
      <c r="CD142" s="1291" t="n"/>
      <c r="CE142" s="1417" t="n"/>
      <c r="CF142" s="1417" t="n"/>
      <c r="CG142" s="1417" t="n"/>
      <c r="CH142" s="1417" t="n"/>
      <c r="CI142" s="1289" t="n"/>
    </row>
    <row r="143" ht="28.8" customHeight="1" s="21">
      <c r="A143" s="1954" t="n"/>
      <c r="B143" s="1350" t="inlineStr">
        <is>
          <t>城际城乡网约车旅客周转量(万人公里)</t>
        </is>
      </c>
      <c r="C143" s="1409">
        <f>网约车!C38-网约车!C40</f>
        <v/>
      </c>
      <c r="D143" s="31">
        <f>C143/T143-1</f>
        <v/>
      </c>
      <c r="E143" s="1409">
        <f>网约车!E38-网约车!E40</f>
        <v/>
      </c>
      <c r="F143" s="31">
        <f>E143/V143-1</f>
        <v/>
      </c>
      <c r="G143" s="1409">
        <f>网约车!G38-网约车!G40</f>
        <v/>
      </c>
      <c r="H143" s="31">
        <f>G143/X143-1</f>
        <v/>
      </c>
      <c r="I143" s="1409">
        <f>网约车!I38-网约车!I40</f>
        <v/>
      </c>
      <c r="J143" s="31">
        <f>I143/Z143-1</f>
        <v/>
      </c>
      <c r="K143" s="2780">
        <f>网约车!K38-网约车!K40</f>
      </c>
      <c r="L143" s="31">
        <f>K143/AB143-1</f>
      </c>
      <c r="M143" s="2781">
        <f>网约车!M38-网约车!M40</f>
      </c>
      <c r="N143" s="31">
        <f>M143/AD143-1</f>
      </c>
      <c r="O143" s="2782">
        <f>网约车!O38-网约车!O40</f>
      </c>
      <c r="P143" s="31">
        <f>O143/AF143-1</f>
      </c>
      <c r="Q143" s="2016">
        <f>E143+C143+G143+I143+K143+M143+O143</f>
      </c>
      <c r="R143" s="102">
        <f>Q143/SUM(T143,V143,X143,Z143,AB143,AD143,AF143)-1</f>
      </c>
      <c r="S143" s="1409">
        <f>T143+V143+X143+Z143+AB143+AD143+AF143</f>
      </c>
      <c r="T143" s="1409">
        <f>网约车!T38-网约车!T40</f>
        <v/>
      </c>
      <c r="U143" s="31">
        <f>T143/AV143-1</f>
        <v/>
      </c>
      <c r="V143" s="1409">
        <f>网约车!V38-网约车!V40</f>
        <v/>
      </c>
      <c r="W143" s="31">
        <f>V143/AX143-1</f>
        <v/>
      </c>
      <c r="X143" s="1409">
        <f>网约车!X38-网约车!X40</f>
        <v/>
      </c>
      <c r="Y143" s="31">
        <f>X143/AZ143-1</f>
        <v/>
      </c>
      <c r="Z143" s="1409">
        <f>网约车!Z38-网约车!Z40</f>
        <v/>
      </c>
      <c r="AA143" s="31">
        <f>Z143/BB143-1</f>
        <v/>
      </c>
      <c r="AB143" s="1409">
        <f>网约车!AB38-网约车!AB40</f>
        <v/>
      </c>
      <c r="AC143" s="31">
        <f>AB143/BD143-1</f>
        <v/>
      </c>
      <c r="AD143" s="1409">
        <f>网约车!AD38-网约车!AD40</f>
        <v/>
      </c>
      <c r="AE143" s="31">
        <f>AD143/BF143-1</f>
        <v/>
      </c>
      <c r="AF143" s="1409">
        <f>网约车!AF38-网约车!AF40</f>
        <v/>
      </c>
      <c r="AG143" s="31">
        <f>AF143/BH143-1</f>
        <v/>
      </c>
      <c r="AH143" s="1409">
        <f>网约车!AH38-网约车!AH40</f>
        <v/>
      </c>
      <c r="AI143" s="31">
        <f>AH143/BJ143-1</f>
        <v/>
      </c>
      <c r="AJ143" s="1409">
        <f>网约车!AJ38-网约车!AJ40</f>
        <v/>
      </c>
      <c r="AK143" s="31">
        <f>AJ143/BL143-1</f>
        <v/>
      </c>
      <c r="AL143" s="1409">
        <f>网约车!AL38-网约车!AL40</f>
        <v/>
      </c>
      <c r="AM143" s="31">
        <f>AL143/BN143-1</f>
        <v/>
      </c>
      <c r="AN143" s="1409">
        <f>网约车!AN38-网约车!AN40</f>
        <v/>
      </c>
      <c r="AO143" s="31">
        <f>AN143/BP143-1</f>
        <v/>
      </c>
      <c r="AP143" s="1409">
        <f>网约车!AP38-网约车!AP40</f>
        <v/>
      </c>
      <c r="AQ143" s="31">
        <f>AP143/BR143-1</f>
        <v/>
      </c>
      <c r="AR143" s="1409">
        <f>V143+T143+X143+Z143+AB143+AD143+AF143+AH143+AJ143+AL143+AN143+AP143</f>
      </c>
      <c r="AS143" s="31">
        <f>AR143/SUM(AV143,AX143,AZ143,BB143,BD143,BF143,BH143,BJ143,BL143,BN143,BP143,BR143)-1</f>
        <v/>
      </c>
      <c r="AT143" s="32" t="n"/>
      <c r="AU143" s="1915">
        <f>AV143+AX143+AZ143+BB143+BD143+BF143+BH143+BJ143+BL143+BN143+BP143</f>
        <v/>
      </c>
      <c r="AV143" s="1409" t="n">
        <v>218.093899071224</v>
      </c>
      <c r="AW143" s="31" t="n"/>
      <c r="AX143" s="1409" t="n">
        <v>129.488880231963</v>
      </c>
      <c r="AY143" s="31" t="n"/>
      <c r="AZ143" s="1409" t="n">
        <v>167.1008049627</v>
      </c>
      <c r="BA143" s="31" t="n"/>
      <c r="BB143" s="1409" t="n">
        <v>185.347296194228</v>
      </c>
      <c r="BC143" s="31" t="n"/>
      <c r="BD143" s="1409" t="n">
        <v>199.616220920734</v>
      </c>
      <c r="BE143" s="31" t="n"/>
      <c r="BF143" s="1409" t="n">
        <v>178.465102207085</v>
      </c>
      <c r="BG143" s="31" t="n"/>
      <c r="BH143" s="1409" t="n">
        <v>210.306560286132</v>
      </c>
      <c r="BI143" s="31" t="n"/>
      <c r="BJ143" s="1409" t="n">
        <v>201.80596381475</v>
      </c>
      <c r="BK143" s="31" t="n"/>
      <c r="BL143" s="1409" t="n">
        <v>229.129298265466</v>
      </c>
      <c r="BM143" s="31" t="n"/>
      <c r="BN143" s="1409" t="n">
        <v>246.908964261772</v>
      </c>
      <c r="BO143" s="31" t="n"/>
      <c r="BP143" s="1409" t="n">
        <v>251.560904661194</v>
      </c>
      <c r="BQ143" s="31" t="n"/>
      <c r="BR143" s="1409" t="n">
        <v>288.631113922117</v>
      </c>
      <c r="BS143" s="31" t="n"/>
      <c r="BT143" s="1409">
        <f>AV143+AX143+AZ143+BB143+BD143+BF143+BH143+BJ143+BL143+BN143+BP143+BR143</f>
        <v/>
      </c>
      <c r="BU143" s="31" t="n"/>
      <c r="BV143" s="1354" t="n"/>
      <c r="BW143" s="1291" t="n"/>
      <c r="BX143" s="1291" t="n"/>
      <c r="BY143" s="1291" t="n"/>
      <c r="BZ143" s="1291" t="n"/>
      <c r="CA143" s="1291" t="n"/>
      <c r="CB143" s="1291" t="n"/>
      <c r="CC143" s="1291" t="n"/>
      <c r="CD143" s="1291" t="n"/>
      <c r="CE143" s="1291" t="n"/>
      <c r="CF143" s="1291" t="n"/>
      <c r="CG143" s="1291" t="n"/>
      <c r="CH143" s="1291" t="n"/>
      <c r="CI143" s="1289" t="n"/>
    </row>
    <row r="144" ht="28.8" customFormat="1" customHeight="1" s="24">
      <c r="A144" s="1358" t="inlineStr">
        <is>
          <t>荆州市</t>
        </is>
      </c>
      <c r="B144" s="1350" t="inlineStr">
        <is>
          <t>总旅客周转量（万人公里）</t>
        </is>
      </c>
      <c r="C144" s="1409">
        <f>C145+C146+C147+C148</f>
        <v/>
      </c>
      <c r="D144" s="31">
        <f>C144/T144-1</f>
        <v/>
      </c>
      <c r="E144" s="1409">
        <f>E145+E146+E147+E148</f>
        <v/>
      </c>
      <c r="F144" s="31">
        <f>E144/V144-1</f>
        <v/>
      </c>
      <c r="G144" s="1409">
        <f>G145+G146+G147+G148</f>
        <v/>
      </c>
      <c r="H144" s="31">
        <f>G144/X144-1</f>
        <v/>
      </c>
      <c r="I144" s="1409">
        <f>I145+I146+I147+I148</f>
        <v/>
      </c>
      <c r="J144" s="31">
        <f>I144/Z144-1</f>
        <v/>
      </c>
      <c r="K144" s="2783">
        <f>K145+K146+K147+K148</f>
      </c>
      <c r="L144" s="31">
        <f>K144/AB144-1</f>
      </c>
      <c r="M144" s="2784">
        <f>M145+M146+M147+M148</f>
      </c>
      <c r="N144" s="31">
        <f>M144/AD144-1</f>
      </c>
      <c r="O144" s="2785">
        <f>O145+O146+O147+O148</f>
      </c>
      <c r="P144" s="31">
        <f>O144/AF144-1</f>
      </c>
      <c r="Q144" s="2016">
        <f>E144+C144+G144+I144+K144+M144+O144</f>
      </c>
      <c r="R144" s="102">
        <f>Q144/SUM(T144,V144,X144,Z144,AB144,AD144,AF144)-1</f>
      </c>
      <c r="S144" s="1409">
        <f>T144+V144+X144+Z144+AB144+AD144+AF144</f>
      </c>
      <c r="T144" s="1409">
        <f>T145+T146+T147+T148</f>
        <v/>
      </c>
      <c r="U144" s="31">
        <f>T144/AV144-1</f>
        <v/>
      </c>
      <c r="V144" s="1409">
        <f>V145+V146+V147+V148</f>
        <v/>
      </c>
      <c r="W144" s="31">
        <f>V144/AX144-1</f>
        <v/>
      </c>
      <c r="X144" s="1409">
        <f>X145+X146+X147+X148</f>
        <v/>
      </c>
      <c r="Y144" s="31">
        <f>X144/AZ144-1</f>
        <v/>
      </c>
      <c r="Z144" s="1409">
        <f>Z145+Z146+Z147+Z148</f>
        <v/>
      </c>
      <c r="AA144" s="31">
        <f>Z144/BB144-1</f>
        <v/>
      </c>
      <c r="AB144" s="1409">
        <f>AB145+AB146+AB147+AB148</f>
        <v/>
      </c>
      <c r="AC144" s="31">
        <f>AB144/BD144-1</f>
        <v/>
      </c>
      <c r="AD144" s="1409">
        <f>AD145+AD146+AD147+AD148</f>
        <v/>
      </c>
      <c r="AE144" s="31">
        <f>AD144/BF144-1</f>
        <v/>
      </c>
      <c r="AF144" s="1409">
        <f>AF145+AF146+AF147+AF148</f>
        <v/>
      </c>
      <c r="AG144" s="31">
        <f>AF144/BH144-1</f>
        <v/>
      </c>
      <c r="AH144" s="1409">
        <f>AH145+AH146+AH147+AH148</f>
        <v/>
      </c>
      <c r="AI144" s="31">
        <f>AH144/BJ144-1</f>
        <v/>
      </c>
      <c r="AJ144" s="1409">
        <f>AJ145+AJ146+AJ147+AJ148</f>
        <v/>
      </c>
      <c r="AK144" s="31">
        <f>AJ144/BL144-1</f>
        <v/>
      </c>
      <c r="AL144" s="1409">
        <f>AL145+AL146+AL147+AL148</f>
        <v/>
      </c>
      <c r="AM144" s="31">
        <f>AL144/BN144-1</f>
        <v/>
      </c>
      <c r="AN144" s="1409">
        <f>AN145+AN146+AN147+AN148</f>
        <v/>
      </c>
      <c r="AO144" s="31">
        <f>AN144/BP144-1</f>
        <v/>
      </c>
      <c r="AP144" s="1409">
        <f>AP145+AP146+AP147+AP148</f>
        <v/>
      </c>
      <c r="AQ144" s="31">
        <f>AP144/BR144-1</f>
        <v/>
      </c>
      <c r="AR144" s="1409">
        <f>V144+T144+X144+Z144+AB144+AD144+AF144+AH144+AJ144+AL144+AN144+AP144</f>
      </c>
      <c r="AS144" s="31">
        <f>AR144/SUM(AV144,AX144,AZ144,BB144,BD144,BF144,BH144,BJ144,BL144,BN144,BP144,BR144)-1</f>
        <v/>
      </c>
      <c r="AT144" s="32" t="n"/>
      <c r="AU144" s="1915">
        <f>AV144+AX144+AZ144+BB144+BD144+BF144+BH144+BJ144+BL144+BN144+BP144</f>
        <v/>
      </c>
      <c r="AV144" s="1915">
        <f>AV145+AV146+AV147+AV148</f>
        <v/>
      </c>
      <c r="AW144" s="32" t="n"/>
      <c r="AX144" s="1915">
        <f>AX145+AX146+AX147+AX148</f>
        <v/>
      </c>
      <c r="AY144" s="32" t="n"/>
      <c r="AZ144" s="1915">
        <f>AZ145+AZ146+AZ147+AZ148</f>
        <v/>
      </c>
      <c r="BA144" s="32" t="n"/>
      <c r="BB144" s="1915">
        <f>BB145+BB146+BB147+BB148</f>
        <v/>
      </c>
      <c r="BC144" s="32" t="n"/>
      <c r="BD144" s="1915">
        <f>BD145+BD146+BD147+BD148</f>
        <v/>
      </c>
      <c r="BE144" s="32" t="n"/>
      <c r="BF144" s="1915">
        <f>BF145+BF146+BF147+BF148</f>
        <v/>
      </c>
      <c r="BG144" s="32" t="n"/>
      <c r="BH144" s="1915">
        <f>BH145+BH146+BH147+BH148</f>
        <v/>
      </c>
      <c r="BI144" s="32" t="n"/>
      <c r="BJ144" s="1915">
        <f>BJ145+BJ146+BJ147+BJ148</f>
        <v/>
      </c>
      <c r="BK144" s="32" t="n"/>
      <c r="BL144" s="1915">
        <f>BL145+BL146+BL147+BL148</f>
        <v/>
      </c>
      <c r="BM144" s="32" t="n"/>
      <c r="BN144" s="1915">
        <f>BN145+BN146+BN147+BN148</f>
        <v/>
      </c>
      <c r="BO144" s="32" t="n"/>
      <c r="BP144" s="1915">
        <f>BP145+BP146+BP147+BP148</f>
        <v/>
      </c>
      <c r="BQ144" s="32" t="n"/>
      <c r="BR144" s="1915">
        <f>BR145+BR146+BR147+BR148</f>
        <v/>
      </c>
      <c r="BS144" s="32" t="n"/>
      <c r="BT144" s="1915">
        <f>AV144+AX144+AZ144+BB144+BD144+BF144+BH144+BJ144+BL144+BN144+BP144+BR144</f>
        <v/>
      </c>
      <c r="BU144" s="32" t="n"/>
      <c r="BV144" s="1353" t="n"/>
      <c r="BW144" s="1352" t="n"/>
      <c r="BX144" s="1352" t="n"/>
      <c r="BY144" s="1352" t="n"/>
      <c r="BZ144" s="1352" t="n"/>
      <c r="CA144" s="1352" t="n"/>
      <c r="CB144" s="1352" t="n"/>
      <c r="CC144" s="1352" t="n"/>
      <c r="CD144" s="1352" t="n"/>
      <c r="CE144" s="1352" t="n"/>
      <c r="CF144" s="1352" t="n"/>
      <c r="CG144" s="1352" t="n"/>
      <c r="CH144" s="1352" t="n"/>
      <c r="CI144" s="1352" t="n"/>
    </row>
    <row r="145" ht="28.8" customHeight="1" s="21">
      <c r="A145" s="1977" t="n"/>
      <c r="B145" s="1350" t="inlineStr">
        <is>
          <t>公路班线旅客周转量（万人公里）</t>
        </is>
      </c>
      <c r="C145" s="1409">
        <f>班线包车!C37</f>
        <v/>
      </c>
      <c r="D145" s="31">
        <f>C145/T145-1</f>
        <v/>
      </c>
      <c r="E145" s="1409">
        <f>班线包车!E37</f>
        <v/>
      </c>
      <c r="F145" s="31">
        <f>E145/V145-1</f>
        <v/>
      </c>
      <c r="G145" s="1409">
        <f>班线包车!G37</f>
        <v/>
      </c>
      <c r="H145" s="31">
        <f>G145/X145-1</f>
        <v/>
      </c>
      <c r="I145" s="1409">
        <f>班线包车!I37</f>
        <v/>
      </c>
      <c r="J145" s="31">
        <f>I145/Z145-1</f>
        <v/>
      </c>
      <c r="K145" s="1409">
        <f>班线包车!K37</f>
      </c>
      <c r="L145" s="31">
        <f>K145/AB145-1</f>
      </c>
      <c r="M145" s="1409">
        <f>班线包车!M37</f>
      </c>
      <c r="N145" s="31">
        <f>M145/AD145-1</f>
      </c>
      <c r="O145" s="1409">
        <f>班线包车!O37</f>
      </c>
      <c r="P145" s="31">
        <f>O145/AF145-1</f>
      </c>
      <c r="Q145" s="2016">
        <f>E145+C145+G145+I145+K145+M145+O145</f>
      </c>
      <c r="R145" s="102">
        <f>Q145/SUM(T145,V145,X145,Z145,AB145,AD145,AF145)-1</f>
      </c>
      <c r="S145" s="1409">
        <f>T145+V145+X145+Z145+AB145+AD145+AF145</f>
      </c>
      <c r="T145" s="1409">
        <f>班线包车!T37</f>
        <v/>
      </c>
      <c r="U145" s="31">
        <f>T145/AV145-1</f>
        <v/>
      </c>
      <c r="V145" s="1409">
        <f>班线包车!V37</f>
        <v/>
      </c>
      <c r="W145" s="31">
        <f>V145/AX145-1</f>
        <v/>
      </c>
      <c r="X145" s="1409">
        <f>班线包车!X37</f>
        <v/>
      </c>
      <c r="Y145" s="31">
        <f>X145/AZ145-1</f>
        <v/>
      </c>
      <c r="Z145" s="1409">
        <f>班线包车!Z37</f>
        <v/>
      </c>
      <c r="AA145" s="31">
        <f>Z145/BB145-1</f>
        <v/>
      </c>
      <c r="AB145" s="1409">
        <f>班线包车!AB37</f>
        <v/>
      </c>
      <c r="AC145" s="31">
        <f>AB145/BD145-1</f>
        <v/>
      </c>
      <c r="AD145" s="1409">
        <f>班线包车!AD37</f>
        <v/>
      </c>
      <c r="AE145" s="31">
        <f>AD145/BF145-1</f>
        <v/>
      </c>
      <c r="AF145" s="1409">
        <f>班线包车!AF37</f>
        <v/>
      </c>
      <c r="AG145" s="31">
        <f>AF145/BH145-1</f>
        <v/>
      </c>
      <c r="AH145" s="1409">
        <f>班线包车!AH37</f>
        <v/>
      </c>
      <c r="AI145" s="31">
        <f>AH145/BJ145-1</f>
        <v/>
      </c>
      <c r="AJ145" s="1409">
        <f>班线包车!AJ37</f>
        <v/>
      </c>
      <c r="AK145" s="31">
        <f>AJ145/BL145-1</f>
        <v/>
      </c>
      <c r="AL145" s="1409">
        <f>班线包车!AL37</f>
        <v/>
      </c>
      <c r="AM145" s="31">
        <f>AL145/BN145-1</f>
        <v/>
      </c>
      <c r="AN145" s="1409">
        <f>班线包车!AN37</f>
        <v/>
      </c>
      <c r="AO145" s="31">
        <f>AN145/BP145-1</f>
        <v/>
      </c>
      <c r="AP145" s="1409">
        <f>班线包车!AP37</f>
        <v/>
      </c>
      <c r="AQ145" s="31">
        <f>AP145/BR145-1</f>
        <v/>
      </c>
      <c r="AR145" s="1409">
        <f>V145+T145+X145+Z145+AB145+AD145+AF145+AH145+AJ145+AL145+AN145+AP145</f>
      </c>
      <c r="AS145" s="31">
        <f>AR145/SUM(AV145,AX145,AZ145,BB145,BD145,BF145,BH145,BJ145,BL145,BN145,BP145,BR145)-1</f>
        <v/>
      </c>
      <c r="AT145" s="32" t="n"/>
      <c r="AU145" s="1915">
        <f>AV145+AX145+AZ145+BB145+BD145+BF145+BH145+BJ145+BL145+BN145+BP145</f>
        <v/>
      </c>
      <c r="AV145" s="1409" t="n">
        <v>9452.7022</v>
      </c>
      <c r="AW145" s="31" t="n"/>
      <c r="AX145" s="1409" t="n">
        <v>13557.7368</v>
      </c>
      <c r="AY145" s="31" t="n"/>
      <c r="AZ145" s="1409" t="n">
        <v>10272.9172</v>
      </c>
      <c r="BA145" s="31" t="n"/>
      <c r="BB145" s="1409" t="n">
        <v>11245.4144</v>
      </c>
      <c r="BC145" s="31" t="n"/>
      <c r="BD145" s="1409" t="n">
        <v>11804.8435</v>
      </c>
      <c r="BE145" s="31" t="n"/>
      <c r="BF145" s="1409" t="n">
        <v>10524.2317</v>
      </c>
      <c r="BG145" s="31" t="n"/>
      <c r="BH145" s="1409" t="n">
        <v>10914.3791</v>
      </c>
      <c r="BI145" s="31" t="n"/>
      <c r="BJ145" s="1409" t="n">
        <v>10387.0477</v>
      </c>
      <c r="BK145" s="31" t="n"/>
      <c r="BL145" s="1409" t="n">
        <v>9858.844499999999</v>
      </c>
      <c r="BM145" s="31" t="n"/>
      <c r="BN145" s="1409" t="n">
        <v>10725.552</v>
      </c>
      <c r="BO145" s="31" t="n"/>
      <c r="BP145" s="1409" t="n">
        <v>9132.621800000001</v>
      </c>
      <c r="BQ145" s="31" t="n"/>
      <c r="BR145" s="1409" t="n">
        <v>9073.592000000001</v>
      </c>
      <c r="BS145" s="31" t="n"/>
      <c r="BT145" s="1409">
        <f>AV145+AX145+AZ145+BB145+BD145+BF145+BH145+BJ145+BL145+BN145+BP145+BR145</f>
        <v/>
      </c>
      <c r="BU145" s="31" t="n"/>
      <c r="BV145" s="1354" t="n"/>
      <c r="BW145" s="1355" t="n"/>
      <c r="BX145" s="1355" t="n"/>
      <c r="BY145" s="1355" t="n"/>
      <c r="BZ145" s="1355" t="n"/>
      <c r="CA145" s="1355" t="n"/>
      <c r="CB145" s="1355" t="n"/>
      <c r="CC145" s="1355" t="n"/>
      <c r="CD145" s="1355" t="n"/>
      <c r="CE145" s="1355" t="n"/>
      <c r="CF145" s="1355" t="n"/>
      <c r="CG145" s="1355" t="n"/>
      <c r="CH145" s="1355" t="n"/>
      <c r="CI145" s="1289" t="n"/>
    </row>
    <row r="146" ht="28.8" customHeight="1" s="21">
      <c r="A146" s="1977" t="n"/>
      <c r="B146" s="1350" t="inlineStr">
        <is>
          <t>城际城乡公交旅客周转量（万人公里）</t>
        </is>
      </c>
      <c r="C146" s="1409">
        <f>公交!C42-公交!C44</f>
        <v/>
      </c>
      <c r="D146" s="31">
        <f>C146/T146-1</f>
        <v/>
      </c>
      <c r="E146" s="1409">
        <f>公交!E42-公交!E44</f>
        <v/>
      </c>
      <c r="F146" s="31">
        <f>E146/V146-1</f>
        <v/>
      </c>
      <c r="G146" s="1409">
        <f>公交!G42-公交!G44</f>
        <v/>
      </c>
      <c r="H146" s="31">
        <f>G146/X146-1</f>
        <v/>
      </c>
      <c r="I146" s="1409">
        <f>公交!I42-公交!I44</f>
        <v/>
      </c>
      <c r="J146" s="31">
        <f>I146/Z146-1</f>
        <v/>
      </c>
      <c r="K146" s="1409">
        <f>公交!K42-公交!K44</f>
      </c>
      <c r="L146" s="31">
        <f>K146/AB146-1</f>
      </c>
      <c r="M146" s="1409">
        <f>公交!M42-公交!M44</f>
      </c>
      <c r="N146" s="31">
        <f>M146/AD146-1</f>
      </c>
      <c r="O146" s="1409">
        <f>公交!O42-公交!O44</f>
      </c>
      <c r="P146" s="31">
        <f>O146/AF146-1</f>
      </c>
      <c r="Q146" s="2016">
        <f>E146+C146+G146+I146+K146+M146+O146</f>
      </c>
      <c r="R146" s="102">
        <f>Q146/SUM(T146,V146,X146,Z146,AB146,AD146,AF146)-1</f>
      </c>
      <c r="S146" s="1409">
        <f>T146+V146+X146+Z146+AB146+AD146+AF146</f>
      </c>
      <c r="T146" s="1409">
        <f>公交!T42-公交!T44</f>
        <v/>
      </c>
      <c r="U146" s="31">
        <f>T146/AV146-1</f>
        <v/>
      </c>
      <c r="V146" s="1409">
        <f>公交!V42-公交!V44</f>
        <v/>
      </c>
      <c r="W146" s="31">
        <f>V146/AX146-1</f>
        <v/>
      </c>
      <c r="X146" s="1409">
        <f>公交!X42-公交!X44</f>
        <v/>
      </c>
      <c r="Y146" s="31">
        <f>X146/AZ146-1</f>
        <v/>
      </c>
      <c r="Z146" s="1409">
        <f>公交!Z42-公交!Z44</f>
        <v/>
      </c>
      <c r="AA146" s="31">
        <f>Z146/BB146-1</f>
        <v/>
      </c>
      <c r="AB146" s="1409">
        <f>公交!AB42-公交!AB44</f>
        <v/>
      </c>
      <c r="AC146" s="31">
        <f>AB146/BD146-1</f>
        <v/>
      </c>
      <c r="AD146" s="1409">
        <f>公交!AD42-公交!AD44</f>
        <v/>
      </c>
      <c r="AE146" s="31">
        <f>AD146/BF146-1</f>
        <v/>
      </c>
      <c r="AF146" s="1409">
        <f>公交!AF42-公交!AF44</f>
        <v/>
      </c>
      <c r="AG146" s="31">
        <f>AF146/BH146-1</f>
        <v/>
      </c>
      <c r="AH146" s="1409">
        <f>公交!AH42-公交!AH44</f>
        <v/>
      </c>
      <c r="AI146" s="31">
        <f>AH146/BJ146-1</f>
        <v/>
      </c>
      <c r="AJ146" s="1409">
        <f>公交!AJ42-公交!AJ44</f>
        <v/>
      </c>
      <c r="AK146" s="31">
        <f>AJ146/BL146-1</f>
        <v/>
      </c>
      <c r="AL146" s="1409">
        <f>公交!AL42-公交!AL44</f>
        <v/>
      </c>
      <c r="AM146" s="31">
        <f>AL146/BN146-1</f>
        <v/>
      </c>
      <c r="AN146" s="1409">
        <f>公交!AN42-公交!AN44</f>
        <v/>
      </c>
      <c r="AO146" s="31">
        <f>AN146/BP146-1</f>
        <v/>
      </c>
      <c r="AP146" s="1409">
        <f>公交!AP42-公交!AP44</f>
        <v/>
      </c>
      <c r="AQ146" s="31">
        <f>AP146/BR146-1</f>
        <v/>
      </c>
      <c r="AR146" s="1409">
        <f>V146+T146+X146+Z146+AB146+AD146+AF146+AH146+AJ146+AL146+AN146+AP146</f>
      </c>
      <c r="AS146" s="31">
        <f>AR146/SUM(AV146,AX146,AZ146,BB146,BD146,BF146,BH146,BJ146,BL146,BN146,BP146,BR146)-1</f>
        <v/>
      </c>
      <c r="AT146" s="32" t="n"/>
      <c r="AU146" s="1915">
        <f>AV146+AX146+AZ146+BB146+BD146+BF146+BH146+BJ146+BL146+BN146+BP146</f>
        <v/>
      </c>
      <c r="AV146" s="1409" t="n">
        <v>124</v>
      </c>
      <c r="AW146" s="31" t="n"/>
      <c r="AX146" s="1409" t="n">
        <v>123.54</v>
      </c>
      <c r="AY146" s="31" t="n"/>
      <c r="AZ146" s="1409" t="n">
        <v>123.62</v>
      </c>
      <c r="BA146" s="31" t="n"/>
      <c r="BB146" s="1409" t="n">
        <v>123.71</v>
      </c>
      <c r="BC146" s="31" t="n"/>
      <c r="BD146" s="1409" t="n">
        <v>123.59</v>
      </c>
      <c r="BE146" s="31" t="n"/>
      <c r="BF146" s="1409" t="n">
        <v>123.59</v>
      </c>
      <c r="BG146" s="31" t="n"/>
      <c r="BH146" s="1409" t="n">
        <v>127.610000000001</v>
      </c>
      <c r="BI146" s="31" t="n"/>
      <c r="BJ146" s="1409" t="n">
        <v>127.39</v>
      </c>
      <c r="BK146" s="31" t="n"/>
      <c r="BL146" s="1409" t="n">
        <v>124.9</v>
      </c>
      <c r="BM146" s="31" t="n"/>
      <c r="BN146" s="1409" t="n">
        <v>125.15</v>
      </c>
      <c r="BO146" s="31" t="n"/>
      <c r="BP146" s="1409" t="n">
        <v>124.73</v>
      </c>
      <c r="BQ146" s="31" t="n"/>
      <c r="BR146" s="1409" t="n">
        <v>124.9</v>
      </c>
      <c r="BS146" s="31" t="n"/>
      <c r="BT146" s="1409">
        <f>AV146+AX146+AZ146+BB146+BD146+BF146+BH146+BJ146+BL146+BN146+BP146+BR146</f>
        <v/>
      </c>
      <c r="BU146" s="31" t="n"/>
      <c r="BV146" s="1354" t="n"/>
      <c r="BW146" s="1355" t="n"/>
      <c r="BX146" s="1355" t="n"/>
      <c r="BY146" s="1355" t="n"/>
      <c r="BZ146" s="1355" t="n"/>
      <c r="CA146" s="1355" t="n"/>
      <c r="CB146" s="1355" t="n"/>
      <c r="CC146" s="1355" t="n"/>
      <c r="CD146" s="1355" t="n"/>
      <c r="CE146" s="1355" t="n"/>
      <c r="CF146" s="1355" t="n"/>
      <c r="CG146" s="1355" t="n"/>
      <c r="CH146" s="1355" t="n"/>
      <c r="CI146" s="1289" t="n"/>
    </row>
    <row r="147" ht="28.8" customHeight="1" s="21">
      <c r="A147" s="1977" t="n"/>
      <c r="B147" s="1350" t="inlineStr">
        <is>
          <t>城际城乡巡游出租旅客周转量（万人公里）</t>
        </is>
      </c>
      <c r="C147" s="1409">
        <f>出租!C42-出租!C44</f>
        <v/>
      </c>
      <c r="D147" s="31">
        <f>C147/T147-1</f>
        <v/>
      </c>
      <c r="E147" s="1409">
        <f>出租!E42-出租!E44</f>
        <v/>
      </c>
      <c r="F147" s="31">
        <f>E147/V147-1</f>
        <v/>
      </c>
      <c r="G147" s="1409">
        <f>出租!G42-出租!G44</f>
        <v/>
      </c>
      <c r="H147" s="31">
        <f>G147/X147-1</f>
        <v/>
      </c>
      <c r="I147" s="1409">
        <f>出租!I42-出租!I44</f>
        <v/>
      </c>
      <c r="J147" s="31">
        <f>I147/Z147-1</f>
        <v/>
      </c>
      <c r="K147" s="1409">
        <f>出租!K42-出租!K44</f>
      </c>
      <c r="L147" s="31">
        <f>K147/AB147-1</f>
      </c>
      <c r="M147" s="1409">
        <f>出租!M42-出租!M44</f>
      </c>
      <c r="N147" s="31">
        <f>M147/AD147-1</f>
      </c>
      <c r="O147" s="1409">
        <f>出租!O42-出租!O44</f>
      </c>
      <c r="P147" s="31">
        <f>O147/AF147-1</f>
      </c>
      <c r="Q147" s="2016">
        <f>E147+C147+G147+I147+K147+M147+O147</f>
      </c>
      <c r="R147" s="102">
        <f>Q147/SUM(T147,V147,X147,Z147,AB147,AD147,AF147)-1</f>
      </c>
      <c r="S147" s="1409">
        <f>T147+V147+X147+Z147+AB147+AD147+AF147</f>
      </c>
      <c r="T147" s="1409">
        <f>出租!T42-出租!T44</f>
        <v/>
      </c>
      <c r="U147" s="31">
        <f>T147/AV147-1</f>
        <v/>
      </c>
      <c r="V147" s="1409">
        <f>出租!V42-出租!V44</f>
        <v/>
      </c>
      <c r="W147" s="31">
        <f>V147/AX147-1</f>
        <v/>
      </c>
      <c r="X147" s="1409">
        <f>出租!X42-出租!X44</f>
        <v/>
      </c>
      <c r="Y147" s="31">
        <f>X147/AZ147-1</f>
        <v/>
      </c>
      <c r="Z147" s="1409">
        <f>出租!Z42-出租!Z44</f>
        <v/>
      </c>
      <c r="AA147" s="31">
        <f>Z147/BB147-1</f>
        <v/>
      </c>
      <c r="AB147" s="1409">
        <f>出租!AB42-出租!AB44</f>
        <v/>
      </c>
      <c r="AC147" s="31">
        <f>AB147/BD147-1</f>
        <v/>
      </c>
      <c r="AD147" s="1409">
        <f>出租!AD42-出租!AD44</f>
        <v/>
      </c>
      <c r="AE147" s="31">
        <f>AD147/BF147-1</f>
        <v/>
      </c>
      <c r="AF147" s="1409">
        <f>出租!AF42-出租!AF44</f>
        <v/>
      </c>
      <c r="AG147" s="31">
        <f>AF147/BH147-1</f>
        <v/>
      </c>
      <c r="AH147" s="1409">
        <f>出租!AH42-出租!AH44</f>
        <v/>
      </c>
      <c r="AI147" s="31">
        <f>AH147/BJ147-1</f>
        <v/>
      </c>
      <c r="AJ147" s="1409">
        <f>出租!AJ42-出租!AJ44</f>
        <v/>
      </c>
      <c r="AK147" s="31">
        <f>AJ147/BL147-1</f>
        <v/>
      </c>
      <c r="AL147" s="1409">
        <f>出租!AL42-出租!AL44</f>
        <v/>
      </c>
      <c r="AM147" s="31">
        <f>AL147/BN147-1</f>
        <v/>
      </c>
      <c r="AN147" s="1409">
        <f>出租!AN42-出租!AN44</f>
        <v/>
      </c>
      <c r="AO147" s="31">
        <f>AN147/BP147-1</f>
        <v/>
      </c>
      <c r="AP147" s="1409">
        <f>出租!AP42-出租!AP44</f>
        <v/>
      </c>
      <c r="AQ147" s="31">
        <f>AP147/BR147-1</f>
        <v/>
      </c>
      <c r="AR147" s="1409">
        <f>V147+T147+X147+Z147+AB147+AD147+AF147+AH147+AJ147+AL147+AN147+AP147</f>
      </c>
      <c r="AS147" s="31">
        <f>AR147/SUM(AV147,AX147,AZ147,BB147,BD147,BF147,BH147,BJ147,BL147,BN147,BP147,BR147)-1</f>
        <v/>
      </c>
      <c r="AT147" s="32" t="n"/>
      <c r="AU147" s="1915">
        <f>AV147+AX147+AZ147+BB147+BD147+BF147+BH147+BJ147+BL147+BN147+BP147</f>
        <v/>
      </c>
      <c r="AV147" s="1409" t="n">
        <v>931.65</v>
      </c>
      <c r="AW147" s="31" t="n"/>
      <c r="AX147" s="1409" t="n">
        <v>1014.8</v>
      </c>
      <c r="AY147" s="31" t="n"/>
      <c r="AZ147" s="1409" t="n">
        <v>867.08</v>
      </c>
      <c r="BA147" s="31" t="n"/>
      <c r="BB147" s="1409" t="n">
        <v>797.5</v>
      </c>
      <c r="BC147" s="31" t="n"/>
      <c r="BD147" s="1409" t="n">
        <v>800.75</v>
      </c>
      <c r="BE147" s="31" t="n"/>
      <c r="BF147" s="1409" t="n">
        <v>801.1</v>
      </c>
      <c r="BG147" s="31" t="n"/>
      <c r="BH147" s="1409" t="n">
        <v>816.51</v>
      </c>
      <c r="BI147" s="31" t="n"/>
      <c r="BJ147" s="1409" t="n">
        <v>770.35</v>
      </c>
      <c r="BK147" s="31" t="n"/>
      <c r="BL147" s="1409" t="n">
        <v>698.08</v>
      </c>
      <c r="BM147" s="31" t="n"/>
      <c r="BN147" s="1409" t="n">
        <v>714.05</v>
      </c>
      <c r="BO147" s="31" t="n"/>
      <c r="BP147" s="1409" t="n">
        <v>693.8200000000001</v>
      </c>
      <c r="BQ147" s="31" t="n"/>
      <c r="BR147" s="1409" t="n">
        <v>731.73</v>
      </c>
      <c r="BS147" s="31" t="n"/>
      <c r="BT147" s="1409">
        <f>AV147+AX147+AZ147+BB147+BD147+BF147+BH147+BJ147+BL147+BN147+BP147+BR147</f>
        <v/>
      </c>
      <c r="BU147" s="31" t="n"/>
      <c r="BV147" s="1354" t="n"/>
      <c r="BW147" s="1355" t="n"/>
      <c r="BX147" s="1355" t="n"/>
      <c r="BY147" s="1355" t="n"/>
      <c r="BZ147" s="1355" t="n"/>
      <c r="CA147" s="1355" t="n"/>
      <c r="CB147" s="1355" t="n"/>
      <c r="CC147" s="1414" t="n"/>
      <c r="CD147" s="1355" t="n"/>
      <c r="CE147" s="1414" t="n"/>
      <c r="CF147" s="1414" t="n"/>
      <c r="CG147" s="1414" t="n"/>
      <c r="CH147" s="1414" t="n"/>
      <c r="CI147" s="1289" t="n"/>
    </row>
    <row r="148" ht="28.8" customHeight="1" s="21">
      <c r="A148" s="1954" t="n"/>
      <c r="B148" s="1350" t="inlineStr">
        <is>
          <t>城际城乡网约车旅客周转量(万人公里)</t>
        </is>
      </c>
      <c r="C148" s="1409">
        <f>网约车!C42-网约车!C44</f>
        <v/>
      </c>
      <c r="D148" s="31">
        <f>C148/T148-1</f>
        <v/>
      </c>
      <c r="E148" s="1409">
        <f>网约车!E42-网约车!E44</f>
        <v/>
      </c>
      <c r="F148" s="31">
        <f>E148/V148-1</f>
        <v/>
      </c>
      <c r="G148" s="1409">
        <f>网约车!G42-网约车!G44</f>
        <v/>
      </c>
      <c r="H148" s="31">
        <f>G148/X148-1</f>
        <v/>
      </c>
      <c r="I148" s="1409">
        <f>网约车!I42-网约车!I44</f>
        <v/>
      </c>
      <c r="J148" s="31">
        <f>I148/Z148-1</f>
        <v/>
      </c>
      <c r="K148" s="2786">
        <f>网约车!K42-网约车!K44</f>
      </c>
      <c r="L148" s="31">
        <f>K148/AB148-1</f>
      </c>
      <c r="M148" s="2787">
        <f>网约车!M42-网约车!M44</f>
      </c>
      <c r="N148" s="31">
        <f>M148/AD148-1</f>
      </c>
      <c r="O148" s="2788">
        <f>网约车!O42-网约车!O44</f>
      </c>
      <c r="P148" s="31">
        <f>O148/AF148-1</f>
      </c>
      <c r="Q148" s="2016">
        <f>E148+C148+G148+I148+K148+M148+O148</f>
      </c>
      <c r="R148" s="102">
        <f>Q148/SUM(T148,V148,X148,Z148,AB148,AD148,AF148)-1</f>
      </c>
      <c r="S148" s="1409">
        <f>T148+V148+X148+Z148+AB148+AD148+AF148</f>
      </c>
      <c r="T148" s="1409">
        <f>网约车!T42-网约车!T44</f>
        <v/>
      </c>
      <c r="U148" s="31">
        <f>T148/AV148-1</f>
        <v/>
      </c>
      <c r="V148" s="1409">
        <f>网约车!V42-网约车!V44</f>
        <v/>
      </c>
      <c r="W148" s="31">
        <f>V148/AX148-1</f>
        <v/>
      </c>
      <c r="X148" s="1409">
        <f>网约车!X42-网约车!X44</f>
        <v/>
      </c>
      <c r="Y148" s="31">
        <f>X148/AZ148-1</f>
        <v/>
      </c>
      <c r="Z148" s="1409">
        <f>网约车!Z42-网约车!Z44</f>
        <v/>
      </c>
      <c r="AA148" s="31">
        <f>Z148/BB148-1</f>
        <v/>
      </c>
      <c r="AB148" s="1409">
        <f>网约车!AB42-网约车!AB44</f>
        <v/>
      </c>
      <c r="AC148" s="31">
        <f>AB148/BD148-1</f>
        <v/>
      </c>
      <c r="AD148" s="1409">
        <f>网约车!AD42-网约车!AD44</f>
        <v/>
      </c>
      <c r="AE148" s="31">
        <f>AD148/BF148-1</f>
        <v/>
      </c>
      <c r="AF148" s="1409">
        <f>网约车!AF42-网约车!AF44</f>
        <v/>
      </c>
      <c r="AG148" s="31">
        <f>AF148/BH148-1</f>
        <v/>
      </c>
      <c r="AH148" s="1409">
        <f>网约车!AH42-网约车!AH44</f>
        <v/>
      </c>
      <c r="AI148" s="31">
        <f>AH148/BJ148-1</f>
        <v/>
      </c>
      <c r="AJ148" s="1409">
        <f>网约车!AJ42-网约车!AJ44</f>
        <v/>
      </c>
      <c r="AK148" s="31">
        <f>AJ148/BL148-1</f>
        <v/>
      </c>
      <c r="AL148" s="1409">
        <f>网约车!AL42-网约车!AL44</f>
        <v/>
      </c>
      <c r="AM148" s="31">
        <f>AL148/BN148-1</f>
        <v/>
      </c>
      <c r="AN148" s="1409">
        <f>网约车!AN42-网约车!AN44</f>
        <v/>
      </c>
      <c r="AO148" s="31">
        <f>AN148/BP148-1</f>
        <v/>
      </c>
      <c r="AP148" s="1409">
        <f>网约车!AP42-网约车!AP44</f>
        <v/>
      </c>
      <c r="AQ148" s="31">
        <f>AP148/BR148-1</f>
        <v/>
      </c>
      <c r="AR148" s="1409">
        <f>V148+T148+X148+Z148+AB148+AD148+AF148+AH148+AJ148+AL148+AN148+AP148</f>
      </c>
      <c r="AS148" s="31">
        <f>AR148/SUM(AV148,AX148,AZ148,BB148,BD148,BF148,BH148,BJ148,BL148,BN148,BP148,BR148)-1</f>
        <v/>
      </c>
      <c r="AT148" s="32" t="n"/>
      <c r="AU148" s="1915">
        <f>AV148+AX148+AZ148+BB148+BD148+BF148+BH148+BJ148+BL148+BN148+BP148</f>
        <v/>
      </c>
      <c r="AV148" s="1409" t="n">
        <v>212.895283020307</v>
      </c>
      <c r="AW148" s="31" t="n"/>
      <c r="AX148" s="1409" t="n">
        <v>114.048183124388</v>
      </c>
      <c r="AY148" s="31" t="n"/>
      <c r="AZ148" s="1409" t="n">
        <v>174.577329964113</v>
      </c>
      <c r="BA148" s="31" t="n"/>
      <c r="BB148" s="1409" t="n">
        <v>196.585979546261</v>
      </c>
      <c r="BC148" s="31" t="n"/>
      <c r="BD148" s="1409" t="n">
        <v>201.863949232541</v>
      </c>
      <c r="BE148" s="31" t="n"/>
      <c r="BF148" s="1409" t="n">
        <v>186.92436037351</v>
      </c>
      <c r="BG148" s="31" t="n"/>
      <c r="BH148" s="1409" t="n">
        <v>218.552394788694</v>
      </c>
      <c r="BI148" s="31" t="n"/>
      <c r="BJ148" s="1409" t="n">
        <v>202.702770536024</v>
      </c>
      <c r="BK148" s="31" t="n"/>
      <c r="BL148" s="1409" t="n">
        <v>197.809338775923</v>
      </c>
      <c r="BM148" s="31" t="n"/>
      <c r="BN148" s="1409" t="n">
        <v>213.885437874578</v>
      </c>
      <c r="BO148" s="31" t="n"/>
      <c r="BP148" s="1409" t="n">
        <v>211.162234576401</v>
      </c>
      <c r="BQ148" s="31" t="n"/>
      <c r="BR148" s="1409" t="n">
        <v>226.96966745614</v>
      </c>
      <c r="BS148" s="31" t="n"/>
      <c r="BT148" s="1409">
        <f>AV148+AX148+AZ148+BB148+BD148+BF148+BH148+BJ148+BL148+BN148+BP148+BR148</f>
        <v/>
      </c>
      <c r="BU148" s="31" t="n"/>
      <c r="BV148" s="1354" t="n"/>
      <c r="BW148" s="1355" t="n"/>
      <c r="BX148" s="1355" t="n"/>
      <c r="BY148" s="1355" t="n"/>
      <c r="BZ148" s="1355" t="n"/>
      <c r="CA148" s="1355" t="n"/>
      <c r="CB148" s="1355" t="n"/>
      <c r="CC148" s="1355" t="n"/>
      <c r="CD148" s="1355" t="n"/>
      <c r="CE148" s="1355" t="n"/>
      <c r="CF148" s="1355" t="n"/>
      <c r="CG148" s="1355" t="n"/>
      <c r="CH148" s="1355" t="n"/>
      <c r="CI148" s="1289" t="n"/>
    </row>
    <row r="149" ht="28.8" customFormat="1" customHeight="1" s="24">
      <c r="A149" s="1358" t="inlineStr">
        <is>
          <t>黄冈市</t>
        </is>
      </c>
      <c r="B149" s="1350" t="inlineStr">
        <is>
          <t>总旅客周转量（万人公里）</t>
        </is>
      </c>
      <c r="C149" s="1409">
        <f>C150+C151+C152+C153</f>
        <v/>
      </c>
      <c r="D149" s="31">
        <f>C149/T149-1</f>
        <v/>
      </c>
      <c r="E149" s="1409">
        <f>E150+E151+E152+E153</f>
        <v/>
      </c>
      <c r="F149" s="31">
        <f>E149/V149-1</f>
        <v/>
      </c>
      <c r="G149" s="1409">
        <f>G150+G151+G152+G153</f>
        <v/>
      </c>
      <c r="H149" s="31">
        <f>G149/X149-1</f>
        <v/>
      </c>
      <c r="I149" s="1409">
        <f>I150+I151+I152+I153</f>
        <v/>
      </c>
      <c r="J149" s="31">
        <f>I149/Z149-1</f>
        <v/>
      </c>
      <c r="K149" s="2789">
        <f>K150+K151+K152+K153</f>
      </c>
      <c r="L149" s="31">
        <f>K149/AB149-1</f>
      </c>
      <c r="M149" s="2790">
        <f>M150+M151+M152+M153</f>
      </c>
      <c r="N149" s="31">
        <f>M149/AD149-1</f>
      </c>
      <c r="O149" s="2791">
        <f>O150+O151+O152+O153</f>
      </c>
      <c r="P149" s="31">
        <f>O149/AF149-1</f>
      </c>
      <c r="Q149" s="2016">
        <f>E149+C149+G149+I149+K149+M149+O149</f>
      </c>
      <c r="R149" s="102">
        <f>Q149/SUM(T149,V149,X149,Z149,AB149,AD149,AF149)-1</f>
      </c>
      <c r="S149" s="1409">
        <f>T149+V149+X149+Z149+AB149+AD149+AF149</f>
      </c>
      <c r="T149" s="1409">
        <f>T150+T151+T152+T153</f>
        <v/>
      </c>
      <c r="U149" s="31">
        <f>T149/AV149-1</f>
        <v/>
      </c>
      <c r="V149" s="1409">
        <f>V150+V151+V152+V153</f>
        <v/>
      </c>
      <c r="W149" s="31">
        <f>V149/AX149-1</f>
        <v/>
      </c>
      <c r="X149" s="1409">
        <f>X150+X151+X152+X153</f>
        <v/>
      </c>
      <c r="Y149" s="31">
        <f>X149/AZ149-1</f>
        <v/>
      </c>
      <c r="Z149" s="1409">
        <f>Z150+Z151+Z152+Z153</f>
        <v/>
      </c>
      <c r="AA149" s="31">
        <f>Z149/BB149-1</f>
        <v/>
      </c>
      <c r="AB149" s="1409">
        <f>AB150+AB151+AB152+AB153</f>
        <v/>
      </c>
      <c r="AC149" s="31">
        <f>AB149/BD149-1</f>
        <v/>
      </c>
      <c r="AD149" s="1409">
        <f>AD150+AD151+AD152+AD153</f>
        <v/>
      </c>
      <c r="AE149" s="31">
        <f>AD149/BF149-1</f>
        <v/>
      </c>
      <c r="AF149" s="1409">
        <f>AF150+AF151+AF152+AF153</f>
        <v/>
      </c>
      <c r="AG149" s="31">
        <f>AF149/BH149-1</f>
        <v/>
      </c>
      <c r="AH149" s="1409">
        <f>AH150+AH151+AH152+AH153</f>
        <v/>
      </c>
      <c r="AI149" s="31">
        <f>AH149/BJ149-1</f>
        <v/>
      </c>
      <c r="AJ149" s="1409">
        <f>AJ150+AJ151+AJ152+AJ153</f>
        <v/>
      </c>
      <c r="AK149" s="31">
        <f>AJ149/BL149-1</f>
        <v/>
      </c>
      <c r="AL149" s="1409">
        <f>AL150+AL151+AL152+AL153</f>
        <v/>
      </c>
      <c r="AM149" s="31">
        <f>AL149/BN149-1</f>
        <v/>
      </c>
      <c r="AN149" s="1409">
        <f>AN150+AN151+AN152+AN153</f>
        <v/>
      </c>
      <c r="AO149" s="31">
        <f>AN149/BP149-1</f>
        <v/>
      </c>
      <c r="AP149" s="1409">
        <f>AP150+AP151+AP152+AP153</f>
        <v/>
      </c>
      <c r="AQ149" s="31">
        <f>AP149/BR149-1</f>
        <v/>
      </c>
      <c r="AR149" s="1409">
        <f>V149+T149+X149+Z149+AB149+AD149+AF149+AH149+AJ149+AL149+AN149+AP149</f>
      </c>
      <c r="AS149" s="31">
        <f>AR149/SUM(AV149,AX149,AZ149,BB149,BD149,BF149,BH149,BJ149,BL149,BN149,BP149,BR149)-1</f>
        <v/>
      </c>
      <c r="AT149" s="32" t="n"/>
      <c r="AU149" s="1915">
        <f>AV149+AX149+AZ149+BB149+BD149+BF149+BH149+BJ149+BL149+BN149+BP149</f>
        <v/>
      </c>
      <c r="AV149" s="1915">
        <f>AV150+AV151+AV152+AV153</f>
        <v/>
      </c>
      <c r="AW149" s="32" t="n"/>
      <c r="AX149" s="1915">
        <f>AX150+AX151+AX152+AX153</f>
        <v/>
      </c>
      <c r="AY149" s="32" t="n"/>
      <c r="AZ149" s="1915">
        <f>AZ150+AZ151+AZ152+AZ153</f>
        <v/>
      </c>
      <c r="BA149" s="32" t="n"/>
      <c r="BB149" s="1915">
        <f>BB150+BB151+BB152+BB153</f>
        <v/>
      </c>
      <c r="BC149" s="32" t="n"/>
      <c r="BD149" s="1915">
        <f>BD150+BD151+BD152+BD153</f>
        <v/>
      </c>
      <c r="BE149" s="32" t="n"/>
      <c r="BF149" s="1915">
        <f>BF150+BF151+BF152+BF153</f>
        <v/>
      </c>
      <c r="BG149" s="32" t="n"/>
      <c r="BH149" s="1915">
        <f>BH150+BH151+BH152+BH153</f>
        <v/>
      </c>
      <c r="BI149" s="32" t="n"/>
      <c r="BJ149" s="1915">
        <f>BJ150+BJ151+BJ152+BJ153</f>
        <v/>
      </c>
      <c r="BK149" s="32" t="n"/>
      <c r="BL149" s="1915">
        <f>BL150+BL151+BL152+BL153</f>
        <v/>
      </c>
      <c r="BM149" s="32" t="n"/>
      <c r="BN149" s="1915">
        <f>BN150+BN151+BN152+BN153</f>
        <v/>
      </c>
      <c r="BO149" s="32" t="n"/>
      <c r="BP149" s="1915">
        <f>BP150+BP151+BP152+BP153</f>
        <v/>
      </c>
      <c r="BQ149" s="32" t="n"/>
      <c r="BR149" s="1915">
        <f>BR150+BR151+BR152+BR153</f>
        <v/>
      </c>
      <c r="BS149" s="32" t="n"/>
      <c r="BT149" s="1915">
        <f>AV149+AX149+AZ149+BB149+BD149+BF149+BH149+BJ149+BL149+BN149+BP149+BR149</f>
        <v/>
      </c>
      <c r="BU149" s="32" t="n"/>
      <c r="BV149" s="1353" t="n"/>
      <c r="BW149" s="1352" t="n"/>
      <c r="BX149" s="1352" t="n"/>
      <c r="BY149" s="1352" t="n"/>
      <c r="BZ149" s="1352" t="n"/>
      <c r="CA149" s="1352" t="n"/>
      <c r="CB149" s="1352" t="n"/>
      <c r="CC149" s="1352" t="n"/>
      <c r="CD149" s="1352" t="n"/>
      <c r="CE149" s="1352" t="n"/>
      <c r="CF149" s="1352" t="n"/>
      <c r="CG149" s="1352" t="n"/>
      <c r="CH149" s="1352" t="n"/>
      <c r="CI149" s="1352" t="n"/>
    </row>
    <row r="150" ht="28.8" customHeight="1" s="21">
      <c r="A150" s="1977" t="n"/>
      <c r="B150" s="1350" t="inlineStr">
        <is>
          <t>公路班线旅客周转量（万人公里）</t>
        </is>
      </c>
      <c r="C150" s="1409">
        <f>班线包车!C39</f>
        <v/>
      </c>
      <c r="D150" s="31">
        <f>C150/T150-1</f>
        <v/>
      </c>
      <c r="E150" s="1409">
        <f>班线包车!E39</f>
        <v/>
      </c>
      <c r="F150" s="31">
        <f>E150/V150-1</f>
        <v/>
      </c>
      <c r="G150" s="1409">
        <f>班线包车!G39</f>
        <v/>
      </c>
      <c r="H150" s="31">
        <f>G150/X150-1</f>
        <v/>
      </c>
      <c r="I150" s="1409">
        <f>班线包车!I39</f>
        <v/>
      </c>
      <c r="J150" s="31">
        <f>I150/Z150-1</f>
        <v/>
      </c>
      <c r="K150" s="1409">
        <f>班线包车!K39</f>
      </c>
      <c r="L150" s="31">
        <f>K150/AB150-1</f>
      </c>
      <c r="M150" s="1409">
        <f>班线包车!M39</f>
      </c>
      <c r="N150" s="31">
        <f>M150/AD150-1</f>
      </c>
      <c r="O150" s="1409">
        <f>班线包车!O39</f>
      </c>
      <c r="P150" s="31">
        <f>O150/AF150-1</f>
      </c>
      <c r="Q150" s="2016">
        <f>E150+C150+G150+I150+K150+M150+O150</f>
      </c>
      <c r="R150" s="102">
        <f>Q150/SUM(T150,V150,X150,Z150,AB150,AD150,AF150)-1</f>
      </c>
      <c r="S150" s="1409">
        <f>T150+V150+X150+Z150+AB150+AD150+AF150</f>
      </c>
      <c r="T150" s="1409">
        <f>班线包车!T39</f>
        <v/>
      </c>
      <c r="U150" s="31">
        <f>T150/AV150-1</f>
        <v/>
      </c>
      <c r="V150" s="1409">
        <f>班线包车!V39</f>
        <v/>
      </c>
      <c r="W150" s="31">
        <f>V150/AX150-1</f>
        <v/>
      </c>
      <c r="X150" s="1409">
        <f>班线包车!X39</f>
        <v/>
      </c>
      <c r="Y150" s="31">
        <f>X150/AZ150-1</f>
        <v/>
      </c>
      <c r="Z150" s="1409">
        <f>班线包车!Z39</f>
        <v/>
      </c>
      <c r="AA150" s="31">
        <f>Z150/BB150-1</f>
        <v/>
      </c>
      <c r="AB150" s="1409">
        <f>班线包车!AB39</f>
        <v/>
      </c>
      <c r="AC150" s="31">
        <f>AB150/BD150-1</f>
        <v/>
      </c>
      <c r="AD150" s="1409">
        <f>班线包车!AD39</f>
        <v/>
      </c>
      <c r="AE150" s="31">
        <f>AD150/BF150-1</f>
        <v/>
      </c>
      <c r="AF150" s="1409">
        <f>班线包车!AF39</f>
        <v/>
      </c>
      <c r="AG150" s="31">
        <f>AF150/BH150-1</f>
        <v/>
      </c>
      <c r="AH150" s="1409">
        <f>班线包车!AH39</f>
        <v/>
      </c>
      <c r="AI150" s="31">
        <f>AH150/BJ150-1</f>
        <v/>
      </c>
      <c r="AJ150" s="1409">
        <f>班线包车!AJ39</f>
        <v/>
      </c>
      <c r="AK150" s="31">
        <f>AJ150/BL150-1</f>
        <v/>
      </c>
      <c r="AL150" s="1409">
        <f>班线包车!AL39</f>
        <v/>
      </c>
      <c r="AM150" s="31">
        <f>AL150/BN150-1</f>
        <v/>
      </c>
      <c r="AN150" s="1409">
        <f>班线包车!AN39</f>
        <v/>
      </c>
      <c r="AO150" s="31">
        <f>AN150/BP150-1</f>
        <v/>
      </c>
      <c r="AP150" s="1409">
        <f>班线包车!AP39</f>
        <v/>
      </c>
      <c r="AQ150" s="31">
        <f>AP150/BR150-1</f>
        <v/>
      </c>
      <c r="AR150" s="1409">
        <f>V150+T150+X150+Z150+AB150+AD150+AF150+AH150+AJ150+AL150+AN150+AP150</f>
      </c>
      <c r="AS150" s="31">
        <f>AR150/SUM(AV150,AX150,AZ150,BB150,BD150,BF150,BH150,BJ150,BL150,BN150,BP150,BR150)-1</f>
        <v/>
      </c>
      <c r="AT150" s="32" t="n"/>
      <c r="AU150" s="1915">
        <f>AV150+AX150+AZ150+BB150+BD150+BF150+BH150+BJ150+BL150+BN150+BP150</f>
        <v/>
      </c>
      <c r="AV150" s="1409" t="n">
        <v>6827.7155</v>
      </c>
      <c r="AW150" s="31" t="n"/>
      <c r="AX150" s="1409" t="n">
        <v>7273.4122</v>
      </c>
      <c r="AY150" s="31" t="n"/>
      <c r="AZ150" s="1409" t="n">
        <v>6992.3083</v>
      </c>
      <c r="BA150" s="31" t="n"/>
      <c r="BB150" s="1409" t="n">
        <v>7303.4141</v>
      </c>
      <c r="BC150" s="31" t="n"/>
      <c r="BD150" s="1409" t="n">
        <v>7190.1009</v>
      </c>
      <c r="BE150" s="31" t="n"/>
      <c r="BF150" s="1409" t="n">
        <v>6705.5898</v>
      </c>
      <c r="BG150" s="31" t="n"/>
      <c r="BH150" s="1409" t="n">
        <v>6622.5097</v>
      </c>
      <c r="BI150" s="31" t="n"/>
      <c r="BJ150" s="1409" t="n">
        <v>9086.399799999999</v>
      </c>
      <c r="BK150" s="31" t="n"/>
      <c r="BL150" s="1409" t="n">
        <v>10672.3079</v>
      </c>
      <c r="BM150" s="31" t="n"/>
      <c r="BN150" s="1409" t="n">
        <v>11591.1821</v>
      </c>
      <c r="BO150" s="31" t="n"/>
      <c r="BP150" s="1409" t="n">
        <v>9597.021000000001</v>
      </c>
      <c r="BQ150" s="31" t="n"/>
      <c r="BR150" s="1409" t="n">
        <v>8521.7629</v>
      </c>
      <c r="BS150" s="31" t="n"/>
      <c r="BT150" s="1409">
        <f>AV150+AX150+AZ150+BB150+BD150+BF150+BH150+BJ150+BL150+BN150+BP150+BR150</f>
        <v/>
      </c>
      <c r="BU150" s="31" t="n"/>
      <c r="BV150" s="1354" t="n"/>
      <c r="BW150" s="1355" t="n"/>
      <c r="BX150" s="1355" t="n"/>
      <c r="BY150" s="1355" t="n"/>
      <c r="BZ150" s="1355" t="n"/>
      <c r="CA150" s="1355" t="n"/>
      <c r="CB150" s="1355" t="n"/>
      <c r="CC150" s="1355" t="n"/>
      <c r="CD150" s="1355" t="n"/>
      <c r="CE150" s="1355" t="n"/>
      <c r="CF150" s="1355" t="n"/>
      <c r="CG150" s="1355" t="n"/>
      <c r="CH150" s="1355" t="n"/>
      <c r="CI150" s="1289" t="n"/>
    </row>
    <row r="151" ht="28.8" customHeight="1" s="21">
      <c r="A151" s="1977" t="n"/>
      <c r="B151" s="1350" t="inlineStr">
        <is>
          <t>城际城乡公交旅客周转量（万人公里）</t>
        </is>
      </c>
      <c r="C151" s="1409">
        <f>公交!C46-公交!C48</f>
        <v/>
      </c>
      <c r="D151" s="31">
        <f>C151/T151-1</f>
        <v/>
      </c>
      <c r="E151" s="1409">
        <f>公交!E46-公交!E48</f>
        <v/>
      </c>
      <c r="F151" s="31">
        <f>E151/V151-1</f>
        <v/>
      </c>
      <c r="G151" s="1409">
        <f>公交!G46-公交!G48</f>
        <v/>
      </c>
      <c r="H151" s="31">
        <f>G151/X151-1</f>
        <v/>
      </c>
      <c r="I151" s="1409">
        <f>公交!I46-公交!I48</f>
        <v/>
      </c>
      <c r="J151" s="31">
        <f>I151/Z151-1</f>
        <v/>
      </c>
      <c r="K151" s="1409">
        <f>公交!K46-公交!K48</f>
      </c>
      <c r="L151" s="31">
        <f>K151/AB151-1</f>
      </c>
      <c r="M151" s="1409">
        <f>公交!M46-公交!M48</f>
      </c>
      <c r="N151" s="31">
        <f>M151/AD151-1</f>
      </c>
      <c r="O151" s="1409">
        <f>公交!O46-公交!O48</f>
      </c>
      <c r="P151" s="31">
        <f>O151/AF151-1</f>
      </c>
      <c r="Q151" s="2016">
        <f>E151+C151+G151+I151+K151+M151+O151</f>
      </c>
      <c r="R151" s="102">
        <f>Q151/SUM(T151,V151,X151,Z151,AB151,AD151,AF151)-1</f>
      </c>
      <c r="S151" s="1409">
        <f>T151+V151+X151+Z151+AB151+AD151+AF151</f>
      </c>
      <c r="T151" s="1409">
        <f>公交!T46-公交!T48</f>
        <v/>
      </c>
      <c r="U151" s="31">
        <f>T151/AV151-1</f>
        <v/>
      </c>
      <c r="V151" s="1409">
        <f>公交!V46-公交!V48</f>
        <v/>
      </c>
      <c r="W151" s="31">
        <f>V151/AX151-1</f>
        <v/>
      </c>
      <c r="X151" s="1409">
        <f>公交!X46-公交!X48</f>
        <v/>
      </c>
      <c r="Y151" s="31">
        <f>X151/AZ151-1</f>
        <v/>
      </c>
      <c r="Z151" s="1409">
        <f>公交!Z46-公交!Z48</f>
        <v/>
      </c>
      <c r="AA151" s="31">
        <f>Z151/BB151-1</f>
        <v/>
      </c>
      <c r="AB151" s="1409">
        <f>公交!AB46-公交!AB48</f>
        <v/>
      </c>
      <c r="AC151" s="31">
        <f>AB151/BD151-1</f>
        <v/>
      </c>
      <c r="AD151" s="1409">
        <f>公交!AD46-公交!AD48</f>
        <v/>
      </c>
      <c r="AE151" s="31">
        <f>AD151/BF151-1</f>
        <v/>
      </c>
      <c r="AF151" s="1409">
        <f>公交!AF46-公交!AF48</f>
        <v/>
      </c>
      <c r="AG151" s="31">
        <f>AF151/BH151-1</f>
        <v/>
      </c>
      <c r="AH151" s="1409">
        <f>公交!AH46-公交!AH48</f>
        <v/>
      </c>
      <c r="AI151" s="31">
        <f>AH151/BJ151-1</f>
        <v/>
      </c>
      <c r="AJ151" s="1409">
        <f>公交!AJ46-公交!AJ48</f>
        <v/>
      </c>
      <c r="AK151" s="31">
        <f>AJ151/BL151-1</f>
        <v/>
      </c>
      <c r="AL151" s="1409">
        <f>公交!AL46-公交!AL48</f>
        <v/>
      </c>
      <c r="AM151" s="31">
        <f>AL151/BN151-1</f>
        <v/>
      </c>
      <c r="AN151" s="1409">
        <f>公交!AN46-公交!AN48</f>
        <v/>
      </c>
      <c r="AO151" s="31">
        <f>AN151/BP151-1</f>
        <v/>
      </c>
      <c r="AP151" s="1409">
        <f>公交!AP46-公交!AP48</f>
        <v/>
      </c>
      <c r="AQ151" s="31">
        <f>AP151/BR151-1</f>
        <v/>
      </c>
      <c r="AR151" s="1409">
        <f>V151+T151+X151+Z151+AB151+AD151+AF151+AH151+AJ151+AL151+AN151+AP151</f>
      </c>
      <c r="AS151" s="31">
        <f>AR151/SUM(AV151,AX151,AZ151,BB151,BD151,BF151,BH151,BJ151,BL151,BN151,BP151,BR151)-1</f>
        <v/>
      </c>
      <c r="AT151" s="32" t="n"/>
      <c r="AU151" s="1915">
        <f>AV151+AX151+AZ151+BB151+BD151+BF151+BH151+BJ151+BL151+BN151+BP151</f>
        <v/>
      </c>
      <c r="AV151" s="1409" t="n">
        <v>4506.92</v>
      </c>
      <c r="AW151" s="31" t="n"/>
      <c r="AX151" s="1409" t="n">
        <v>4017.84</v>
      </c>
      <c r="AY151" s="31" t="n"/>
      <c r="AZ151" s="1409" t="n">
        <v>4343.36</v>
      </c>
      <c r="BA151" s="31" t="n"/>
      <c r="BB151" s="1409" t="n">
        <v>4498.11</v>
      </c>
      <c r="BC151" s="31" t="n"/>
      <c r="BD151" s="1409" t="n">
        <v>4466.12</v>
      </c>
      <c r="BE151" s="31" t="n"/>
      <c r="BF151" s="1409" t="n">
        <v>4417.59</v>
      </c>
      <c r="BG151" s="31" t="n"/>
      <c r="BH151" s="1409" t="n">
        <v>4272.59</v>
      </c>
      <c r="BI151" s="31" t="n"/>
      <c r="BJ151" s="1409" t="n">
        <v>4565.88</v>
      </c>
      <c r="BK151" s="31" t="n"/>
      <c r="BL151" s="1409" t="n">
        <v>4798.83</v>
      </c>
      <c r="BM151" s="31" t="n"/>
      <c r="BN151" s="1409" t="n">
        <v>4907.65</v>
      </c>
      <c r="BO151" s="31" t="n"/>
      <c r="BP151" s="1409" t="n">
        <v>4793.38</v>
      </c>
      <c r="BQ151" s="31" t="n"/>
      <c r="BR151" s="1409" t="n">
        <v>4775.44</v>
      </c>
      <c r="BS151" s="31" t="n"/>
      <c r="BT151" s="1409">
        <f>AV151+AX151+AZ151+BB151+BD151+BF151+BH151+BJ151+BL151+BN151+BP151+BR151</f>
        <v/>
      </c>
      <c r="BU151" s="31" t="n"/>
      <c r="BV151" s="1354" t="n"/>
      <c r="BW151" s="1355" t="n"/>
      <c r="BX151" s="1355" t="n"/>
      <c r="BY151" s="1355" t="n"/>
      <c r="BZ151" s="1355" t="n"/>
      <c r="CA151" s="1355" t="n"/>
      <c r="CB151" s="1355" t="n"/>
      <c r="CC151" s="1355" t="n"/>
      <c r="CD151" s="1355" t="n"/>
      <c r="CE151" s="1355" t="n"/>
      <c r="CF151" s="1355" t="n"/>
      <c r="CG151" s="1355" t="n"/>
      <c r="CH151" s="1355" t="n"/>
      <c r="CI151" s="1289" t="n"/>
    </row>
    <row r="152" ht="28.8" customHeight="1" s="21">
      <c r="A152" s="1977" t="n"/>
      <c r="B152" s="1350" t="inlineStr">
        <is>
          <t>城际城乡巡游出租旅客周转量（万人公里）</t>
        </is>
      </c>
      <c r="C152" s="1409">
        <f>出租!C46-出租!C48</f>
        <v/>
      </c>
      <c r="D152" s="31">
        <f>C152/T152-1</f>
        <v/>
      </c>
      <c r="E152" s="1409">
        <f>出租!E46-出租!E48</f>
        <v/>
      </c>
      <c r="F152" s="31">
        <f>E152/V152-1</f>
        <v/>
      </c>
      <c r="G152" s="1409">
        <f>出租!G46-出租!G48</f>
        <v/>
      </c>
      <c r="H152" s="31">
        <f>G152/X152-1</f>
        <v/>
      </c>
      <c r="I152" s="1409">
        <f>出租!I46-出租!I48</f>
        <v/>
      </c>
      <c r="J152" s="31">
        <f>I152/Z152-1</f>
        <v/>
      </c>
      <c r="K152" s="1409">
        <f>出租!K46-出租!K48</f>
      </c>
      <c r="L152" s="31">
        <f>K152/AB152-1</f>
      </c>
      <c r="M152" s="1409">
        <f>出租!M46-出租!M48</f>
      </c>
      <c r="N152" s="31">
        <f>M152/AD152-1</f>
      </c>
      <c r="O152" s="1409">
        <f>出租!O46-出租!O48</f>
      </c>
      <c r="P152" s="31">
        <f>O152/AF152-1</f>
      </c>
      <c r="Q152" s="2016">
        <f>E152+C152+G152+I152+K152+M152+O152</f>
      </c>
      <c r="R152" s="102">
        <f>Q152/SUM(T152,V152,X152,Z152,AB152,AD152,AF152)-1</f>
      </c>
      <c r="S152" s="1409">
        <f>T152+V152+X152+Z152+AB152+AD152+AF152</f>
      </c>
      <c r="T152" s="1409">
        <f>出租!T46-出租!T48</f>
        <v/>
      </c>
      <c r="U152" s="31">
        <f>T152/AV152-1</f>
        <v/>
      </c>
      <c r="V152" s="1409">
        <f>出租!V46-出租!V48</f>
        <v/>
      </c>
      <c r="W152" s="31">
        <f>V152/AX152-1</f>
        <v/>
      </c>
      <c r="X152" s="1409">
        <f>出租!X46-出租!X48</f>
        <v/>
      </c>
      <c r="Y152" s="31">
        <f>X152/AZ152-1</f>
        <v/>
      </c>
      <c r="Z152" s="1409">
        <f>出租!Z46-出租!Z48</f>
        <v/>
      </c>
      <c r="AA152" s="31">
        <f>Z152/BB152-1</f>
        <v/>
      </c>
      <c r="AB152" s="1409">
        <f>出租!AB46-出租!AB48</f>
        <v/>
      </c>
      <c r="AC152" s="31">
        <f>AB152/BD152-1</f>
        <v/>
      </c>
      <c r="AD152" s="1409">
        <f>出租!AD46-出租!AD48</f>
        <v/>
      </c>
      <c r="AE152" s="31">
        <f>AD152/BF152-1</f>
        <v/>
      </c>
      <c r="AF152" s="1409">
        <f>出租!AF46-出租!AF48</f>
        <v/>
      </c>
      <c r="AG152" s="31">
        <f>AF152/BH152-1</f>
        <v/>
      </c>
      <c r="AH152" s="1409">
        <f>出租!AH46-出租!AH48</f>
        <v/>
      </c>
      <c r="AI152" s="31">
        <f>AH152/BJ152-1</f>
        <v/>
      </c>
      <c r="AJ152" s="1409">
        <f>出租!AJ46-出租!AJ48</f>
        <v/>
      </c>
      <c r="AK152" s="31">
        <f>AJ152/BL152-1</f>
        <v/>
      </c>
      <c r="AL152" s="1409">
        <f>出租!AL46-出租!AL48</f>
        <v/>
      </c>
      <c r="AM152" s="31">
        <f>AL152/BN152-1</f>
        <v/>
      </c>
      <c r="AN152" s="1409">
        <f>出租!AN46-出租!AN48</f>
        <v/>
      </c>
      <c r="AO152" s="31">
        <f>AN152/BP152-1</f>
        <v/>
      </c>
      <c r="AP152" s="1409">
        <f>出租!AP46-出租!AP48</f>
        <v/>
      </c>
      <c r="AQ152" s="31">
        <f>AP152/BR152-1</f>
        <v/>
      </c>
      <c r="AR152" s="1409">
        <f>V152+T152+X152+Z152+AB152+AD152+AF152+AH152+AJ152+AL152+AN152+AP152</f>
      </c>
      <c r="AS152" s="31">
        <f>AR152/SUM(AV152,AX152,AZ152,BB152,BD152,BF152,BH152,BJ152,BL152,BN152,BP152,BR152)-1</f>
        <v/>
      </c>
      <c r="AT152" s="32" t="n"/>
      <c r="AU152" s="1915">
        <f>AV152+AX152+AZ152+BB152+BD152+BF152+BH152+BJ152+BL152+BN152+BP152</f>
        <v/>
      </c>
      <c r="AV152" s="1409" t="n">
        <v>888</v>
      </c>
      <c r="AW152" s="31" t="n"/>
      <c r="AX152" s="1409" t="n">
        <v>842.28</v>
      </c>
      <c r="AY152" s="31" t="n"/>
      <c r="AZ152" s="1409" t="n">
        <v>657.52</v>
      </c>
      <c r="BA152" s="31" t="n"/>
      <c r="BB152" s="1409" t="n">
        <v>626</v>
      </c>
      <c r="BC152" s="31" t="n"/>
      <c r="BD152" s="1409" t="n">
        <v>366.28</v>
      </c>
      <c r="BE152" s="31" t="n"/>
      <c r="BF152" s="1409" t="n">
        <v>406.44</v>
      </c>
      <c r="BG152" s="31" t="n"/>
      <c r="BH152" s="1409" t="n">
        <v>398.01</v>
      </c>
      <c r="BI152" s="31" t="n"/>
      <c r="BJ152" s="1409" t="n">
        <v>343.53</v>
      </c>
      <c r="BK152" s="31" t="n"/>
      <c r="BL152" s="1409" t="n">
        <v>346.32</v>
      </c>
      <c r="BM152" s="31" t="n"/>
      <c r="BN152" s="1409" t="n">
        <v>396.98</v>
      </c>
      <c r="BO152" s="31" t="n"/>
      <c r="BP152" s="1409" t="n">
        <v>447.56</v>
      </c>
      <c r="BQ152" s="31" t="n"/>
      <c r="BR152" s="1409" t="n">
        <v>389.36</v>
      </c>
      <c r="BS152" s="31" t="n"/>
      <c r="BT152" s="1409">
        <f>AV152+AX152+AZ152+BB152+BD152+BF152+BH152+BJ152+BL152+BN152+BP152+BR152</f>
        <v/>
      </c>
      <c r="BU152" s="31" t="n"/>
      <c r="BV152" s="1354" t="n"/>
      <c r="BW152" s="1291" t="n"/>
      <c r="BX152" s="1291" t="n"/>
      <c r="BY152" s="1291" t="n"/>
      <c r="BZ152" s="1291" t="n"/>
      <c r="CA152" s="1291" t="n"/>
      <c r="CB152" s="1291" t="n"/>
      <c r="CC152" s="1417" t="n"/>
      <c r="CD152" s="1291" t="n"/>
      <c r="CE152" s="1417" t="n"/>
      <c r="CF152" s="1417" t="n"/>
      <c r="CG152" s="1417" t="n"/>
      <c r="CH152" s="1417" t="n"/>
      <c r="CI152" s="1289" t="n"/>
    </row>
    <row r="153" ht="28.8" customHeight="1" s="21">
      <c r="A153" s="1954" t="n"/>
      <c r="B153" s="1350" t="inlineStr">
        <is>
          <t>城际城乡网约车旅客周转量(万人公里)</t>
        </is>
      </c>
      <c r="C153" s="1409">
        <f>网约车!C46-网约车!C48</f>
        <v/>
      </c>
      <c r="D153" s="31">
        <f>C153/T153-1</f>
        <v/>
      </c>
      <c r="E153" s="1409">
        <f>网约车!E46-网约车!E48</f>
        <v/>
      </c>
      <c r="F153" s="31">
        <f>E153/V153-1</f>
        <v/>
      </c>
      <c r="G153" s="1409">
        <f>网约车!G46-网约车!G48</f>
        <v/>
      </c>
      <c r="H153" s="31">
        <f>G153/X153-1</f>
        <v/>
      </c>
      <c r="I153" s="1409">
        <f>网约车!I46-网约车!I48</f>
        <v/>
      </c>
      <c r="J153" s="31">
        <f>I153/Z153-1</f>
        <v/>
      </c>
      <c r="K153" s="2792">
        <f>网约车!K46-网约车!K48</f>
      </c>
      <c r="L153" s="31">
        <f>K153/AB153-1</f>
      </c>
      <c r="M153" s="2793">
        <f>网约车!M46-网约车!M48</f>
      </c>
      <c r="N153" s="31">
        <f>M153/AD153-1</f>
      </c>
      <c r="O153" s="2794">
        <f>网约车!O46-网约车!O48</f>
      </c>
      <c r="P153" s="31">
        <f>O153/AF153-1</f>
      </c>
      <c r="Q153" s="2016">
        <f>E153+C153+G153+I153+K153+M153+O153</f>
      </c>
      <c r="R153" s="102">
        <f>Q153/SUM(T153,V153,X153,Z153,AB153,AD153,AF153)-1</f>
      </c>
      <c r="S153" s="1409">
        <f>T153+V153+X153+Z153+AB153+AD153+AF153</f>
      </c>
      <c r="T153" s="1409">
        <f>网约车!T46-网约车!T48</f>
        <v/>
      </c>
      <c r="U153" s="31">
        <f>T153/AV153-1</f>
        <v/>
      </c>
      <c r="V153" s="1409">
        <f>网约车!V46-网约车!V48</f>
        <v/>
      </c>
      <c r="W153" s="31">
        <f>V153/AX153-1</f>
        <v/>
      </c>
      <c r="X153" s="1409">
        <f>网约车!X46-网约车!X48</f>
        <v/>
      </c>
      <c r="Y153" s="31">
        <f>X153/AZ153-1</f>
        <v/>
      </c>
      <c r="Z153" s="1409">
        <f>网约车!Z46-网约车!Z48</f>
        <v/>
      </c>
      <c r="AA153" s="31">
        <f>Z153/BB153-1</f>
        <v/>
      </c>
      <c r="AB153" s="1409">
        <f>网约车!AB46-网约车!AB48</f>
        <v/>
      </c>
      <c r="AC153" s="31">
        <f>AB153/BD153-1</f>
        <v/>
      </c>
      <c r="AD153" s="1409">
        <f>网约车!AD46-网约车!AD48</f>
        <v/>
      </c>
      <c r="AE153" s="31">
        <f>AD153/BF153-1</f>
        <v/>
      </c>
      <c r="AF153" s="1409">
        <f>网约车!AF46-网约车!AF48</f>
        <v/>
      </c>
      <c r="AG153" s="31">
        <f>AF153/BH153-1</f>
        <v/>
      </c>
      <c r="AH153" s="1409">
        <f>网约车!AH46-网约车!AH48</f>
        <v/>
      </c>
      <c r="AI153" s="31">
        <f>AH153/BJ153-1</f>
        <v/>
      </c>
      <c r="AJ153" s="1409">
        <f>网约车!AJ46-网约车!AJ48</f>
        <v/>
      </c>
      <c r="AK153" s="31">
        <f>AJ153/BL153-1</f>
        <v/>
      </c>
      <c r="AL153" s="1409">
        <f>网约车!AL46-网约车!AL48</f>
        <v/>
      </c>
      <c r="AM153" s="31">
        <f>AL153/BN153-1</f>
        <v/>
      </c>
      <c r="AN153" s="1409">
        <f>网约车!AN46-网约车!AN48</f>
        <v/>
      </c>
      <c r="AO153" s="31">
        <f>AN153/BP153-1</f>
        <v/>
      </c>
      <c r="AP153" s="1409">
        <f>网约车!AP46-网约车!AP48</f>
        <v/>
      </c>
      <c r="AQ153" s="31">
        <f>AP153/BR153-1</f>
        <v/>
      </c>
      <c r="AR153" s="1409">
        <f>V153+T153+X153+Z153+AB153+AD153+AF153+AH153+AJ153+AL153+AN153+AP153</f>
      </c>
      <c r="AS153" s="31">
        <f>AR153/SUM(AV153,AX153,AZ153,BB153,BD153,BF153,BH153,BJ153,BL153,BN153,BP153,BR153)-1</f>
        <v/>
      </c>
      <c r="AT153" s="32" t="n"/>
      <c r="AU153" s="1915">
        <f>AV153+AX153+AZ153+BB153+BD153+BF153+BH153+BJ153+BL153+BN153+BP153</f>
        <v/>
      </c>
      <c r="AV153" s="1409" t="n">
        <v>265.392772962091</v>
      </c>
      <c r="AW153" s="31" t="n"/>
      <c r="AX153" s="1409" t="n">
        <v>188.40388391687</v>
      </c>
      <c r="AY153" s="31" t="n"/>
      <c r="AZ153" s="1409" t="n">
        <v>172.977206318276</v>
      </c>
      <c r="BA153" s="31" t="n"/>
      <c r="BB153" s="1409" t="n">
        <v>189.549060087356</v>
      </c>
      <c r="BC153" s="31" t="n"/>
      <c r="BD153" s="1409" t="n">
        <v>181.738817053979</v>
      </c>
      <c r="BE153" s="31" t="n"/>
      <c r="BF153" s="1409" t="n">
        <v>162.185147517602</v>
      </c>
      <c r="BG153" s="31" t="n"/>
      <c r="BH153" s="1409" t="n">
        <v>175.807451103373</v>
      </c>
      <c r="BI153" s="31" t="n"/>
      <c r="BJ153" s="1409" t="n">
        <v>156.292945056306</v>
      </c>
      <c r="BK153" s="31" t="n"/>
      <c r="BL153" s="1409" t="n">
        <v>157.322641811228</v>
      </c>
      <c r="BM153" s="31" t="n"/>
      <c r="BN153" s="1409" t="n">
        <v>175.739864661089</v>
      </c>
      <c r="BO153" s="31" t="n"/>
      <c r="BP153" s="1409" t="n">
        <v>197.172819947747</v>
      </c>
      <c r="BQ153" s="31" t="n"/>
      <c r="BR153" s="1409" t="n">
        <v>207.665849149736</v>
      </c>
      <c r="BS153" s="31" t="n"/>
      <c r="BT153" s="1409">
        <f>AV153+AX153+AZ153+BB153+BD153+BF153+BH153+BJ153+BL153+BN153+BP153+BR153</f>
        <v/>
      </c>
      <c r="BU153" s="31" t="n"/>
      <c r="BV153" s="1354" t="n"/>
      <c r="BW153" s="1291" t="n"/>
      <c r="BX153" s="1291" t="n"/>
      <c r="BY153" s="1291" t="n"/>
      <c r="BZ153" s="1291" t="n"/>
      <c r="CA153" s="1291" t="n"/>
      <c r="CB153" s="1291" t="n"/>
      <c r="CC153" s="1291" t="n"/>
      <c r="CD153" s="1291" t="n"/>
      <c r="CE153" s="1291" t="n"/>
      <c r="CF153" s="1291" t="n"/>
      <c r="CG153" s="1291" t="n"/>
      <c r="CH153" s="1291" t="n"/>
      <c r="CI153" s="1289" t="n"/>
    </row>
    <row r="154" ht="28.8" customFormat="1" customHeight="1" s="24">
      <c r="A154" s="1358" t="inlineStr">
        <is>
          <t>咸宁市</t>
        </is>
      </c>
      <c r="B154" s="1350" t="inlineStr">
        <is>
          <t>总旅客周转量（万人公里）</t>
        </is>
      </c>
      <c r="C154" s="1409">
        <f>C155+C156+C157+C158</f>
        <v/>
      </c>
      <c r="D154" s="31">
        <f>C154/T154-1</f>
        <v/>
      </c>
      <c r="E154" s="1409">
        <f>E155+E156+E157+E158</f>
        <v/>
      </c>
      <c r="F154" s="31">
        <f>E154/V154-1</f>
        <v/>
      </c>
      <c r="G154" s="1409">
        <f>G155+G156+G157+G158</f>
        <v/>
      </c>
      <c r="H154" s="31">
        <f>G154/X154-1</f>
        <v/>
      </c>
      <c r="I154" s="1409">
        <f>I155+I156+I157+I158</f>
        <v/>
      </c>
      <c r="J154" s="31">
        <f>I154/Z154-1</f>
        <v/>
      </c>
      <c r="K154" s="2795">
        <f>K155+K156+K157+K158</f>
      </c>
      <c r="L154" s="31">
        <f>K154/AB154-1</f>
      </c>
      <c r="M154" s="2796">
        <f>M155+M156+M157+M158</f>
      </c>
      <c r="N154" s="31">
        <f>M154/AD154-1</f>
      </c>
      <c r="O154" s="2797">
        <f>O155+O156+O157+O158</f>
      </c>
      <c r="P154" s="31">
        <f>O154/AF154-1</f>
      </c>
      <c r="Q154" s="2016">
        <f>E154+C154+G154+I154+K154+M154+O154</f>
      </c>
      <c r="R154" s="102">
        <f>Q154/SUM(T154,V154,X154,Z154,AB154,AD154,AF154)-1</f>
      </c>
      <c r="S154" s="1409">
        <f>T154+V154+X154+Z154+AB154+AD154+AF154</f>
      </c>
      <c r="T154" s="1409">
        <f>T155+T156+T157+T158</f>
        <v/>
      </c>
      <c r="U154" s="31">
        <f>T154/AV154-1</f>
        <v/>
      </c>
      <c r="V154" s="1409">
        <f>V155+V156+V157+V158</f>
        <v/>
      </c>
      <c r="W154" s="31">
        <f>V154/AX154-1</f>
        <v/>
      </c>
      <c r="X154" s="1409">
        <f>X155+X156+X157+X158</f>
        <v/>
      </c>
      <c r="Y154" s="31">
        <f>X154/AZ154-1</f>
        <v/>
      </c>
      <c r="Z154" s="1409">
        <f>Z155+Z156+Z157+Z158</f>
        <v/>
      </c>
      <c r="AA154" s="31">
        <f>Z154/BB154-1</f>
        <v/>
      </c>
      <c r="AB154" s="1409">
        <f>AB155+AB156+AB157+AB158</f>
        <v/>
      </c>
      <c r="AC154" s="31">
        <f>AB154/BD154-1</f>
        <v/>
      </c>
      <c r="AD154" s="1409">
        <f>AD155+AD156+AD157+AD158</f>
        <v/>
      </c>
      <c r="AE154" s="31">
        <f>AD154/BF154-1</f>
        <v/>
      </c>
      <c r="AF154" s="1409">
        <f>AF155+AF156+AF157+AF158</f>
        <v/>
      </c>
      <c r="AG154" s="31">
        <f>AF154/BH154-1</f>
        <v/>
      </c>
      <c r="AH154" s="1409">
        <f>AH155+AH156+AH157+AH158</f>
        <v/>
      </c>
      <c r="AI154" s="31">
        <f>AH154/BJ154-1</f>
        <v/>
      </c>
      <c r="AJ154" s="1409">
        <f>AJ155+AJ156+AJ157+AJ158</f>
        <v/>
      </c>
      <c r="AK154" s="31">
        <f>AJ154/BL154-1</f>
        <v/>
      </c>
      <c r="AL154" s="1409">
        <f>AL155+AL156+AL157+AL158</f>
        <v/>
      </c>
      <c r="AM154" s="31">
        <f>AL154/BN154-1</f>
        <v/>
      </c>
      <c r="AN154" s="1409">
        <f>AN155+AN156+AN157+AN158</f>
        <v/>
      </c>
      <c r="AO154" s="31">
        <f>AN154/BP154-1</f>
        <v/>
      </c>
      <c r="AP154" s="1409">
        <f>AP155+AP156+AP157+AP158</f>
        <v/>
      </c>
      <c r="AQ154" s="31">
        <f>AP154/BR154-1</f>
        <v/>
      </c>
      <c r="AR154" s="1409">
        <f>V154+T154+X154+Z154+AB154+AD154+AF154+AH154+AJ154+AL154+AN154+AP154</f>
      </c>
      <c r="AS154" s="31">
        <f>AR154/SUM(AV154,AX154,AZ154,BB154,BD154,BF154,BH154,BJ154,BL154,BN154,BP154,BR154)-1</f>
        <v/>
      </c>
      <c r="AT154" s="32" t="n"/>
      <c r="AU154" s="1915">
        <f>AV154+AX154+AZ154+BB154+BD154+BF154+BH154+BJ154+BL154+BN154+BP154</f>
        <v/>
      </c>
      <c r="AV154" s="1915">
        <f>AV155+AV156+AV157+AV158</f>
        <v/>
      </c>
      <c r="AW154" s="32" t="n"/>
      <c r="AX154" s="1915">
        <f>AX155+AX156+AX157+AX158</f>
        <v/>
      </c>
      <c r="AY154" s="32" t="n"/>
      <c r="AZ154" s="1915">
        <f>AZ155+AZ156+AZ157+AZ158</f>
        <v/>
      </c>
      <c r="BA154" s="32" t="n"/>
      <c r="BB154" s="1915">
        <f>BB155+BB156+BB157+BB158</f>
        <v/>
      </c>
      <c r="BC154" s="32" t="n"/>
      <c r="BD154" s="1915">
        <f>BD155+BD156+BD157+BD158</f>
        <v/>
      </c>
      <c r="BE154" s="32" t="n"/>
      <c r="BF154" s="1915">
        <f>BF155+BF156+BF157+BF158</f>
        <v/>
      </c>
      <c r="BG154" s="32" t="n"/>
      <c r="BH154" s="1915">
        <f>BH155+BH156+BH157+BH158</f>
        <v/>
      </c>
      <c r="BI154" s="32" t="n"/>
      <c r="BJ154" s="1915">
        <f>BJ155+BJ156+BJ157+BJ158</f>
        <v/>
      </c>
      <c r="BK154" s="32" t="n"/>
      <c r="BL154" s="1915">
        <f>BL155+BL156+BL157+BL158</f>
        <v/>
      </c>
      <c r="BM154" s="32" t="n"/>
      <c r="BN154" s="1915">
        <f>BN155+BN156+BN157+BN158</f>
        <v/>
      </c>
      <c r="BO154" s="32" t="n"/>
      <c r="BP154" s="1915">
        <f>BP155+BP156+BP157+BP158</f>
        <v/>
      </c>
      <c r="BQ154" s="32" t="n"/>
      <c r="BR154" s="1915">
        <f>BR155+BR156+BR157+BR158</f>
        <v/>
      </c>
      <c r="BS154" s="32" t="n"/>
      <c r="BT154" s="1915">
        <f>AV154+AX154+AZ154+BB154+BD154+BF154+BH154+BJ154+BL154+BN154+BP154+BR154</f>
        <v/>
      </c>
      <c r="BU154" s="32" t="n"/>
      <c r="BV154" s="1353" t="n"/>
      <c r="BW154" s="1352" t="n"/>
      <c r="BX154" s="1352" t="n"/>
      <c r="BY154" s="1352" t="n"/>
      <c r="BZ154" s="1352" t="n"/>
      <c r="CA154" s="1352" t="n"/>
      <c r="CB154" s="1352" t="n"/>
      <c r="CC154" s="1352" t="n"/>
      <c r="CD154" s="1352" t="n"/>
      <c r="CE154" s="1352" t="n"/>
      <c r="CF154" s="1352" t="n"/>
      <c r="CG154" s="1352" t="n"/>
      <c r="CH154" s="1352" t="n"/>
      <c r="CI154" s="1352" t="n"/>
    </row>
    <row r="155" ht="28.8" customHeight="1" s="21">
      <c r="A155" s="1977" t="n"/>
      <c r="B155" s="1350" t="inlineStr">
        <is>
          <t>公路班线旅客周转量（万人公里）</t>
        </is>
      </c>
      <c r="C155" s="1409">
        <f>班线包车!C43</f>
        <v/>
      </c>
      <c r="D155" s="31">
        <f>C155/T155-1</f>
        <v/>
      </c>
      <c r="E155" s="1409">
        <f>班线包车!E43</f>
        <v/>
      </c>
      <c r="F155" s="31">
        <f>E155/V155-1</f>
        <v/>
      </c>
      <c r="G155" s="1409">
        <f>班线包车!G43</f>
        <v/>
      </c>
      <c r="H155" s="31">
        <f>G155/X155-1</f>
        <v/>
      </c>
      <c r="I155" s="1409">
        <f>班线包车!I43</f>
        <v/>
      </c>
      <c r="J155" s="31">
        <f>I155/Z155-1</f>
        <v/>
      </c>
      <c r="K155" s="1409">
        <f>班线包车!K43</f>
      </c>
      <c r="L155" s="31">
        <f>K155/AB155-1</f>
      </c>
      <c r="M155" s="1409">
        <f>班线包车!M43</f>
      </c>
      <c r="N155" s="31">
        <f>M155/AD155-1</f>
      </c>
      <c r="O155" s="1409">
        <f>班线包车!O43</f>
      </c>
      <c r="P155" s="31">
        <f>O155/AF155-1</f>
      </c>
      <c r="Q155" s="2016">
        <f>E155+C155+G155+I155+K155+M155+O155</f>
      </c>
      <c r="R155" s="102">
        <f>Q155/SUM(T155,V155,X155,Z155,AB155,AD155,AF155)-1</f>
      </c>
      <c r="S155" s="1409">
        <f>T155+V155+X155+Z155+AB155+AD155+AF155</f>
      </c>
      <c r="T155" s="1409">
        <f>班线包车!T43</f>
        <v/>
      </c>
      <c r="U155" s="31">
        <f>T155/AV155-1</f>
        <v/>
      </c>
      <c r="V155" s="1409">
        <f>班线包车!V43</f>
        <v/>
      </c>
      <c r="W155" s="31">
        <f>V155/AX155-1</f>
        <v/>
      </c>
      <c r="X155" s="1409">
        <f>班线包车!X43</f>
        <v/>
      </c>
      <c r="Y155" s="31">
        <f>X155/AZ155-1</f>
        <v/>
      </c>
      <c r="Z155" s="1409">
        <f>班线包车!Z43</f>
        <v/>
      </c>
      <c r="AA155" s="31">
        <f>Z155/BB155-1</f>
        <v/>
      </c>
      <c r="AB155" s="1409">
        <f>班线包车!AB43</f>
        <v/>
      </c>
      <c r="AC155" s="31">
        <f>AB155/BD155-1</f>
        <v/>
      </c>
      <c r="AD155" s="1409">
        <f>班线包车!AD43</f>
        <v/>
      </c>
      <c r="AE155" s="31">
        <f>AD155/BF155-1</f>
        <v/>
      </c>
      <c r="AF155" s="1409">
        <f>班线包车!AF43</f>
        <v/>
      </c>
      <c r="AG155" s="31">
        <f>AF155/BH155-1</f>
        <v/>
      </c>
      <c r="AH155" s="1409">
        <f>班线包车!AH43</f>
        <v/>
      </c>
      <c r="AI155" s="31">
        <f>AH155/BJ155-1</f>
        <v/>
      </c>
      <c r="AJ155" s="1409">
        <f>班线包车!AJ43</f>
        <v/>
      </c>
      <c r="AK155" s="31">
        <f>AJ155/BL155-1</f>
        <v/>
      </c>
      <c r="AL155" s="1409">
        <f>班线包车!AL43</f>
        <v/>
      </c>
      <c r="AM155" s="31">
        <f>AL155/BN155-1</f>
        <v/>
      </c>
      <c r="AN155" s="1409">
        <f>班线包车!AN43</f>
        <v/>
      </c>
      <c r="AO155" s="31">
        <f>AN155/BP155-1</f>
        <v/>
      </c>
      <c r="AP155" s="1409">
        <f>班线包车!AP43</f>
        <v/>
      </c>
      <c r="AQ155" s="31">
        <f>AP155/BR155-1</f>
        <v/>
      </c>
      <c r="AR155" s="1409">
        <f>V155+T155+X155+Z155+AB155+AD155+AF155+AH155+AJ155+AL155+AN155+AP155</f>
      </c>
      <c r="AS155" s="31">
        <f>AR155/SUM(AV155,AX155,AZ155,BB155,BD155,BF155,BH155,BJ155,BL155,BN155,BP155,BR155)-1</f>
        <v/>
      </c>
      <c r="AT155" s="32" t="n"/>
      <c r="AU155" s="1915">
        <f>AV155+AX155+AZ155+BB155+BD155+BF155+BH155+BJ155+BL155+BN155+BP155</f>
        <v/>
      </c>
      <c r="AV155" s="1409" t="n">
        <v>3726.7897</v>
      </c>
      <c r="AW155" s="31" t="n"/>
      <c r="AX155" s="1409" t="n">
        <v>4178.52</v>
      </c>
      <c r="AY155" s="31" t="n"/>
      <c r="AZ155" s="1409" t="n">
        <v>4542.9886</v>
      </c>
      <c r="BA155" s="31" t="n"/>
      <c r="BB155" s="1409" t="n">
        <v>4760.537</v>
      </c>
      <c r="BC155" s="31" t="n"/>
      <c r="BD155" s="1409" t="n">
        <v>4872.6035</v>
      </c>
      <c r="BE155" s="31" t="n"/>
      <c r="BF155" s="1409" t="n">
        <v>4438.5219</v>
      </c>
      <c r="BG155" s="31" t="n"/>
      <c r="BH155" s="1409" t="n">
        <v>4442.0206</v>
      </c>
      <c r="BI155" s="31" t="n"/>
      <c r="BJ155" s="1409" t="n">
        <v>4687.1809</v>
      </c>
      <c r="BK155" s="31" t="n"/>
      <c r="BL155" s="1409" t="n">
        <v>4871.8678</v>
      </c>
      <c r="BM155" s="31" t="n"/>
      <c r="BN155" s="1409" t="n">
        <v>5821.2918</v>
      </c>
      <c r="BO155" s="31" t="n"/>
      <c r="BP155" s="1409" t="n">
        <v>5871.4326</v>
      </c>
      <c r="BQ155" s="31" t="n"/>
      <c r="BR155" s="1409" t="n">
        <v>5196.9256</v>
      </c>
      <c r="BS155" s="31" t="n"/>
      <c r="BT155" s="1409">
        <f>AV155+AX155+AZ155+BB155+BD155+BF155+BH155+BJ155+BL155+BN155+BP155+BR155</f>
        <v/>
      </c>
      <c r="BU155" s="31" t="n"/>
      <c r="BV155" s="1354" t="n"/>
      <c r="BW155" s="1355" t="n"/>
      <c r="BX155" s="1355" t="n"/>
      <c r="BY155" s="1355" t="n"/>
      <c r="BZ155" s="1355" t="n"/>
      <c r="CA155" s="1355" t="n"/>
      <c r="CB155" s="1355" t="n"/>
      <c r="CC155" s="1355" t="n"/>
      <c r="CD155" s="1355" t="n"/>
      <c r="CE155" s="1355" t="n"/>
      <c r="CF155" s="1355" t="n"/>
      <c r="CG155" s="1355" t="n"/>
      <c r="CH155" s="1355" t="n"/>
      <c r="CI155" s="1289" t="n"/>
    </row>
    <row r="156" ht="28.8" customHeight="1" s="21">
      <c r="A156" s="1977" t="n"/>
      <c r="B156" s="1350" t="inlineStr">
        <is>
          <t>城际城乡公交旅客周转量（万人公里）</t>
        </is>
      </c>
      <c r="C156" s="1409">
        <f>公交!C50-公交!C52</f>
        <v/>
      </c>
      <c r="D156" s="31">
        <f>C156/T156-1</f>
        <v/>
      </c>
      <c r="E156" s="1409">
        <f>公交!E50-公交!E52</f>
        <v/>
      </c>
      <c r="F156" s="31">
        <f>E156/V156-1</f>
        <v/>
      </c>
      <c r="G156" s="1409">
        <f>公交!G50-公交!G52</f>
        <v/>
      </c>
      <c r="H156" s="31">
        <f>G156/X156-1</f>
        <v/>
      </c>
      <c r="I156" s="1409">
        <f>公交!I50-公交!I52</f>
        <v/>
      </c>
      <c r="J156" s="31">
        <f>I156/Z156-1</f>
        <v/>
      </c>
      <c r="K156" s="1409">
        <f>公交!K50-公交!K52</f>
      </c>
      <c r="L156" s="31">
        <f>K156/AB156-1</f>
      </c>
      <c r="M156" s="1409">
        <f>公交!M50-公交!M52</f>
      </c>
      <c r="N156" s="31">
        <f>M156/AD156-1</f>
      </c>
      <c r="O156" s="1409">
        <f>公交!O50-公交!O52</f>
      </c>
      <c r="P156" s="31">
        <f>O156/AF156-1</f>
      </c>
      <c r="Q156" s="2016">
        <f>E156+C156+G156+I156+K156+M156+O156</f>
      </c>
      <c r="R156" s="102">
        <f>Q156/SUM(T156,V156,X156,Z156,AB156,AD156,AF156)-1</f>
      </c>
      <c r="S156" s="1409">
        <f>T156+V156+X156+Z156+AB156+AD156+AF156</f>
      </c>
      <c r="T156" s="1409">
        <f>公交!T50-公交!T52</f>
        <v/>
      </c>
      <c r="U156" s="31">
        <f>T156/AV156-1</f>
        <v/>
      </c>
      <c r="V156" s="1409">
        <f>公交!V50-公交!V52</f>
        <v/>
      </c>
      <c r="W156" s="31">
        <f>V156/AX156-1</f>
        <v/>
      </c>
      <c r="X156" s="1409">
        <f>公交!X50-公交!X52</f>
        <v/>
      </c>
      <c r="Y156" s="31">
        <f>X156/AZ156-1</f>
        <v/>
      </c>
      <c r="Z156" s="1409">
        <f>公交!Z50-公交!Z52</f>
        <v/>
      </c>
      <c r="AA156" s="31">
        <f>Z156/BB156-1</f>
        <v/>
      </c>
      <c r="AB156" s="1409">
        <f>公交!AB50-公交!AB52</f>
        <v/>
      </c>
      <c r="AC156" s="31">
        <f>AB156/BD156-1</f>
        <v/>
      </c>
      <c r="AD156" s="1409">
        <f>公交!AD50-公交!AD52</f>
        <v/>
      </c>
      <c r="AE156" s="31">
        <f>AD156/BF156-1</f>
        <v/>
      </c>
      <c r="AF156" s="1409">
        <f>公交!AF50-公交!AF52</f>
        <v/>
      </c>
      <c r="AG156" s="31">
        <f>AF156/BH156-1</f>
        <v/>
      </c>
      <c r="AH156" s="1409">
        <f>公交!AH50-公交!AH52</f>
        <v/>
      </c>
      <c r="AI156" s="31">
        <f>AH156/BJ156-1</f>
        <v/>
      </c>
      <c r="AJ156" s="1409">
        <f>公交!AJ50-公交!AJ52</f>
        <v/>
      </c>
      <c r="AK156" s="31">
        <f>AJ156/BL156-1</f>
        <v/>
      </c>
      <c r="AL156" s="1409">
        <f>公交!AL50-公交!AL52</f>
        <v/>
      </c>
      <c r="AM156" s="31">
        <f>AL156/BN156-1</f>
        <v/>
      </c>
      <c r="AN156" s="1409">
        <f>公交!AN50-公交!AN52</f>
        <v/>
      </c>
      <c r="AO156" s="31">
        <f>AN156/BP156-1</f>
        <v/>
      </c>
      <c r="AP156" s="1409">
        <f>公交!AP50-公交!AP52</f>
        <v/>
      </c>
      <c r="AQ156" s="31">
        <f>AP156/BR156-1</f>
        <v/>
      </c>
      <c r="AR156" s="1409">
        <f>V156+T156+X156+Z156+AB156+AD156+AF156+AH156+AJ156+AL156+AN156+AP156</f>
      </c>
      <c r="AS156" s="31">
        <f>AR156/SUM(AV156,AX156,AZ156,BB156,BD156,BF156,BH156,BJ156,BL156,BN156,BP156,BR156)-1</f>
        <v/>
      </c>
      <c r="AT156" s="32" t="n"/>
      <c r="AU156" s="1915">
        <f>AV156+AX156+AZ156+BB156+BD156+BF156+BH156+BJ156+BL156+BN156+BP156</f>
        <v/>
      </c>
      <c r="AV156" s="1409" t="n">
        <v>4707.41</v>
      </c>
      <c r="AW156" s="31" t="n"/>
      <c r="AX156" s="1409" t="n">
        <v>4035.95</v>
      </c>
      <c r="AY156" s="31" t="n"/>
      <c r="AZ156" s="1409" t="n">
        <v>4034.19</v>
      </c>
      <c r="BA156" s="31" t="n"/>
      <c r="BB156" s="1409" t="n">
        <v>4465.07</v>
      </c>
      <c r="BC156" s="31" t="n"/>
      <c r="BD156" s="1409" t="n">
        <v>4494.19</v>
      </c>
      <c r="BE156" s="31" t="n"/>
      <c r="BF156" s="1409" t="n">
        <v>4236.28</v>
      </c>
      <c r="BG156" s="31" t="n"/>
      <c r="BH156" s="1409" t="n">
        <v>3907.61</v>
      </c>
      <c r="BI156" s="31" t="n"/>
      <c r="BJ156" s="1409" t="n">
        <v>4011.42</v>
      </c>
      <c r="BK156" s="31" t="n"/>
      <c r="BL156" s="1409" t="n">
        <v>4100.24</v>
      </c>
      <c r="BM156" s="31" t="n"/>
      <c r="BN156" s="1409" t="n">
        <v>5356.21</v>
      </c>
      <c r="BO156" s="31" t="n"/>
      <c r="BP156" s="1409" t="n">
        <v>5126.88</v>
      </c>
      <c r="BQ156" s="31" t="n"/>
      <c r="BR156" s="1409" t="n">
        <v>5230.58</v>
      </c>
      <c r="BS156" s="31" t="n"/>
      <c r="BT156" s="1409">
        <f>AV156+AX156+AZ156+BB156+BD156+BF156+BH156+BJ156+BL156+BN156+BP156+BR156</f>
        <v/>
      </c>
      <c r="BU156" s="31" t="n"/>
      <c r="BV156" s="1354" t="n"/>
      <c r="BW156" s="1291" t="n"/>
      <c r="BX156" s="1291" t="n"/>
      <c r="BY156" s="1291" t="n"/>
      <c r="BZ156" s="1291" t="n"/>
      <c r="CA156" s="1291" t="n"/>
      <c r="CB156" s="1291" t="n"/>
      <c r="CC156" s="1417" t="n"/>
      <c r="CD156" s="1291" t="n"/>
      <c r="CE156" s="1417" t="n"/>
      <c r="CF156" s="1417" t="n"/>
      <c r="CG156" s="1417" t="n"/>
      <c r="CH156" s="1417" t="n"/>
      <c r="CI156" s="1289" t="n"/>
    </row>
    <row r="157" ht="28.8" customHeight="1" s="21">
      <c r="A157" s="1977" t="n"/>
      <c r="B157" s="1350" t="inlineStr">
        <is>
          <t>城际城乡巡游出租旅客周转量（万人公里）</t>
        </is>
      </c>
      <c r="C157" s="1409">
        <f>出租!C50-出租!C52</f>
        <v/>
      </c>
      <c r="D157" s="31">
        <f>C157/T157-1</f>
        <v/>
      </c>
      <c r="E157" s="1409">
        <f>出租!E50-出租!E52</f>
        <v/>
      </c>
      <c r="F157" s="31">
        <f>E157/V157-1</f>
        <v/>
      </c>
      <c r="G157" s="1409">
        <f>出租!G50-出租!G52</f>
        <v/>
      </c>
      <c r="H157" s="31">
        <f>G157/X157-1</f>
        <v/>
      </c>
      <c r="I157" s="1409">
        <f>出租!I50-出租!I52</f>
        <v/>
      </c>
      <c r="J157" s="31">
        <f>I157/Z157-1</f>
        <v/>
      </c>
      <c r="K157" s="1409">
        <f>出租!K50-出租!K52</f>
      </c>
      <c r="L157" s="31">
        <f>K157/AB157-1</f>
      </c>
      <c r="M157" s="1409">
        <f>出租!M50-出租!M52</f>
      </c>
      <c r="N157" s="31">
        <f>M157/AD157-1</f>
      </c>
      <c r="O157" s="1409">
        <f>出租!O50-出租!O52</f>
      </c>
      <c r="P157" s="31">
        <f>O157/AF157-1</f>
      </c>
      <c r="Q157" s="2016">
        <f>E157+C157+G157+I157+K157+M157+O157</f>
      </c>
      <c r="R157" s="102">
        <f>Q157/SUM(T157,V157,X157,Z157,AB157,AD157,AF157)-1</f>
      </c>
      <c r="S157" s="1409">
        <f>T157+V157+X157+Z157+AB157+AD157+AF157</f>
      </c>
      <c r="T157" s="1409">
        <f>出租!T50-出租!T52</f>
        <v/>
      </c>
      <c r="U157" s="31">
        <f>T157/AV157-1</f>
        <v/>
      </c>
      <c r="V157" s="1409">
        <f>出租!V50-出租!V52</f>
        <v/>
      </c>
      <c r="W157" s="31">
        <f>V157/AX157-1</f>
        <v/>
      </c>
      <c r="X157" s="1409">
        <f>出租!X50-出租!X52</f>
        <v/>
      </c>
      <c r="Y157" s="31">
        <f>X157/AZ157-1</f>
        <v/>
      </c>
      <c r="Z157" s="1409">
        <f>出租!Z50-出租!Z52</f>
        <v/>
      </c>
      <c r="AA157" s="31">
        <f>Z157/BB157-1</f>
        <v/>
      </c>
      <c r="AB157" s="1409">
        <f>出租!AB50-出租!AB52</f>
        <v/>
      </c>
      <c r="AC157" s="31">
        <f>AB157/BD157-1</f>
        <v/>
      </c>
      <c r="AD157" s="1409">
        <f>出租!AD50-出租!AD52</f>
        <v/>
      </c>
      <c r="AE157" s="31">
        <f>AD157/BF157-1</f>
        <v/>
      </c>
      <c r="AF157" s="1409">
        <f>出租!AF50-出租!AF52</f>
        <v/>
      </c>
      <c r="AG157" s="31">
        <f>AF157/BH157-1</f>
        <v/>
      </c>
      <c r="AH157" s="1409">
        <f>出租!AH50-出租!AH52</f>
        <v/>
      </c>
      <c r="AI157" s="31">
        <f>AH157/BJ157-1</f>
        <v/>
      </c>
      <c r="AJ157" s="1409">
        <f>出租!AJ50-出租!AJ52</f>
        <v/>
      </c>
      <c r="AK157" s="31">
        <f>AJ157/BL157-1</f>
        <v/>
      </c>
      <c r="AL157" s="1409">
        <f>出租!AL50-出租!AL52</f>
        <v/>
      </c>
      <c r="AM157" s="31">
        <f>AL157/BN157-1</f>
        <v/>
      </c>
      <c r="AN157" s="1409">
        <f>出租!AN50-出租!AN52</f>
        <v/>
      </c>
      <c r="AO157" s="31">
        <f>AN157/BP157-1</f>
        <v/>
      </c>
      <c r="AP157" s="1409">
        <f>出租!AP50-出租!AP52</f>
        <v/>
      </c>
      <c r="AQ157" s="31">
        <f>AP157/BR157-1</f>
        <v/>
      </c>
      <c r="AR157" s="1409">
        <f>V157+T157+X157+Z157+AB157+AD157+AF157+AH157+AJ157+AL157+AN157+AP157</f>
      </c>
      <c r="AS157" s="31">
        <f>AR157/SUM(AV157,AX157,AZ157,BB157,BD157,BF157,BH157,BJ157,BL157,BN157,BP157,BR157)-1</f>
        <v/>
      </c>
      <c r="AT157" s="32" t="n"/>
      <c r="AU157" s="1915">
        <f>AV157+AX157+AZ157+BB157+BD157+BF157+BH157+BJ157+BL157+BN157+BP157</f>
        <v/>
      </c>
      <c r="AV157" s="1409" t="n">
        <v>1126.16</v>
      </c>
      <c r="AW157" s="31" t="n"/>
      <c r="AX157" s="1409" t="n">
        <v>514.84</v>
      </c>
      <c r="AY157" s="31" t="n"/>
      <c r="AZ157" s="1409" t="n">
        <v>492.9</v>
      </c>
      <c r="BA157" s="31" t="n"/>
      <c r="BB157" s="1409" t="n">
        <v>595.84</v>
      </c>
      <c r="BC157" s="31" t="n"/>
      <c r="BD157" s="1409" t="n">
        <v>597.61</v>
      </c>
      <c r="BE157" s="31" t="n"/>
      <c r="BF157" s="1409" t="n">
        <v>596.38</v>
      </c>
      <c r="BG157" s="31" t="n"/>
      <c r="BH157" s="1409" t="n">
        <v>598.78</v>
      </c>
      <c r="BI157" s="31" t="n"/>
      <c r="BJ157" s="1409" t="n">
        <v>557.23</v>
      </c>
      <c r="BK157" s="31" t="n"/>
      <c r="BL157" s="1409" t="n">
        <v>558.42</v>
      </c>
      <c r="BM157" s="31" t="n"/>
      <c r="BN157" s="1409" t="n">
        <v>634.02</v>
      </c>
      <c r="BO157" s="31" t="n"/>
      <c r="BP157" s="1409" t="n">
        <v>571.13</v>
      </c>
      <c r="BQ157" s="31" t="n"/>
      <c r="BR157" s="1409" t="n">
        <v>460.91</v>
      </c>
      <c r="BS157" s="31" t="n"/>
      <c r="BT157" s="1409">
        <f>AV157+AX157+AZ157+BB157+BD157+BF157+BH157+BJ157+BL157+BN157+BP157+BR157</f>
        <v/>
      </c>
      <c r="BU157" s="31" t="n"/>
      <c r="BV157" s="1354" t="n"/>
      <c r="BW157" s="1291" t="n"/>
      <c r="BX157" s="1291" t="n"/>
      <c r="BY157" s="1291" t="n"/>
      <c r="BZ157" s="1291" t="n"/>
      <c r="CA157" s="1291" t="n"/>
      <c r="CB157" s="1291" t="n"/>
      <c r="CC157" s="1417" t="n"/>
      <c r="CD157" s="1291" t="n"/>
      <c r="CE157" s="1417" t="n"/>
      <c r="CF157" s="1417" t="n"/>
      <c r="CG157" s="1417" t="n"/>
      <c r="CH157" s="1417" t="n"/>
      <c r="CI157" s="1289" t="n"/>
    </row>
    <row r="158" ht="28.8" customHeight="1" s="21">
      <c r="A158" s="1954" t="n"/>
      <c r="B158" s="1350" t="inlineStr">
        <is>
          <t>城际城乡网约车旅客周转量(万人公里)</t>
        </is>
      </c>
      <c r="C158" s="1409">
        <f>网约车!C50-网约车!C52</f>
        <v/>
      </c>
      <c r="D158" s="31">
        <f>C158/T158-1</f>
        <v/>
      </c>
      <c r="E158" s="1409">
        <f>网约车!E50-网约车!E52</f>
        <v/>
      </c>
      <c r="F158" s="31">
        <f>E158/V158-1</f>
        <v/>
      </c>
      <c r="G158" s="1409">
        <f>网约车!G50-网约车!G52</f>
        <v/>
      </c>
      <c r="H158" s="31">
        <f>G158/X158-1</f>
        <v/>
      </c>
      <c r="I158" s="1409">
        <f>网约车!I50-网约车!I52</f>
        <v/>
      </c>
      <c r="J158" s="31">
        <f>I158/Z158-1</f>
        <v/>
      </c>
      <c r="K158" s="2798">
        <f>网约车!K50-网约车!K52</f>
      </c>
      <c r="L158" s="31">
        <f>K158/AB158-1</f>
      </c>
      <c r="M158" s="2799">
        <f>网约车!M50-网约车!M52</f>
      </c>
      <c r="N158" s="31">
        <f>M158/AD158-1</f>
      </c>
      <c r="O158" s="2800">
        <f>网约车!O50-网约车!O52</f>
      </c>
      <c r="P158" s="31">
        <f>O158/AF158-1</f>
      </c>
      <c r="Q158" s="2016">
        <f>E158+C158+G158+I158+K158+M158+O158</f>
      </c>
      <c r="R158" s="102">
        <f>Q158/SUM(T158,V158,X158,Z158,AB158,AD158,AF158)-1</f>
      </c>
      <c r="S158" s="1409">
        <f>T158+V158+X158+Z158+AB158+AD158+AF158</f>
      </c>
      <c r="T158" s="1409">
        <f>网约车!T50-网约车!T52</f>
        <v/>
      </c>
      <c r="U158" s="31">
        <f>T158/AV158-1</f>
        <v/>
      </c>
      <c r="V158" s="1409">
        <f>网约车!V50-网约车!V52</f>
        <v/>
      </c>
      <c r="W158" s="31">
        <f>V158/AX158-1</f>
        <v/>
      </c>
      <c r="X158" s="1409">
        <f>网约车!X50-网约车!X52</f>
        <v/>
      </c>
      <c r="Y158" s="31">
        <f>X158/AZ158-1</f>
        <v/>
      </c>
      <c r="Z158" s="1409">
        <f>网约车!Z50-网约车!Z52</f>
        <v/>
      </c>
      <c r="AA158" s="31">
        <f>Z158/BB158-1</f>
        <v/>
      </c>
      <c r="AB158" s="1409">
        <f>网约车!AB50-网约车!AB52</f>
        <v/>
      </c>
      <c r="AC158" s="31">
        <f>AB158/BD158-1</f>
        <v/>
      </c>
      <c r="AD158" s="1409">
        <f>网约车!AD50-网约车!AD52</f>
        <v/>
      </c>
      <c r="AE158" s="31">
        <f>AD158/BF158-1</f>
        <v/>
      </c>
      <c r="AF158" s="1409">
        <f>网约车!AF50-网约车!AF52</f>
        <v/>
      </c>
      <c r="AG158" s="31">
        <f>AF158/BH158-1</f>
        <v/>
      </c>
      <c r="AH158" s="1409">
        <f>网约车!AH50-网约车!AH52</f>
        <v/>
      </c>
      <c r="AI158" s="31">
        <f>AH158/BJ158-1</f>
        <v/>
      </c>
      <c r="AJ158" s="1409">
        <f>网约车!AJ50-网约车!AJ52</f>
        <v/>
      </c>
      <c r="AK158" s="31">
        <f>AJ158/BL158-1</f>
        <v/>
      </c>
      <c r="AL158" s="1409">
        <f>网约车!AL50-网约车!AL52</f>
        <v/>
      </c>
      <c r="AM158" s="31">
        <f>AL158/BN158-1</f>
        <v/>
      </c>
      <c r="AN158" s="1409">
        <f>网约车!AN50-网约车!AN52</f>
        <v/>
      </c>
      <c r="AO158" s="31">
        <f>AN158/BP158-1</f>
        <v/>
      </c>
      <c r="AP158" s="1409">
        <f>网约车!AP50-网约车!AP52</f>
        <v/>
      </c>
      <c r="AQ158" s="31">
        <f>AP158/BR158-1</f>
        <v/>
      </c>
      <c r="AR158" s="1409">
        <f>V158+T158+X158+Z158+AB158+AD158+AF158+AH158+AJ158+AL158+AN158+AP158</f>
      </c>
      <c r="AS158" s="31">
        <f>AR158/SUM(AV158,AX158,AZ158,BB158,BD158,BF158,BH158,BJ158,BL158,BN158,BP158,BR158)-1</f>
        <v/>
      </c>
      <c r="AT158" s="32" t="n"/>
      <c r="AU158" s="1915">
        <f>AV158+AX158+AZ158+BB158+BD158+BF158+BH158+BJ158+BL158+BN158+BP158</f>
        <v/>
      </c>
      <c r="AV158" s="1409" t="n">
        <v>394.921109131465</v>
      </c>
      <c r="AW158" s="31" t="n"/>
      <c r="AX158" s="1409" t="n">
        <v>253.553449419253</v>
      </c>
      <c r="AY158" s="31" t="n"/>
      <c r="AZ158" s="1409" t="n">
        <v>322.865183380581</v>
      </c>
      <c r="BA158" s="31" t="n"/>
      <c r="BB158" s="1409" t="n">
        <v>397.040085185175</v>
      </c>
      <c r="BC158" s="31" t="n"/>
      <c r="BD158" s="1409" t="n">
        <v>407.281708992156</v>
      </c>
      <c r="BE158" s="31" t="n"/>
      <c r="BF158" s="1409" t="n">
        <v>478.015712597717</v>
      </c>
      <c r="BG158" s="31" t="n"/>
      <c r="BH158" s="1409" t="n">
        <v>510.679046126406</v>
      </c>
      <c r="BI158" s="31" t="n"/>
      <c r="BJ158" s="1409" t="n">
        <v>482.879334168457</v>
      </c>
      <c r="BK158" s="31" t="n"/>
      <c r="BL158" s="1409" t="n">
        <v>484.516566479208</v>
      </c>
      <c r="BM158" s="31" t="n"/>
      <c r="BN158" s="1409" t="n">
        <v>517.725638877067</v>
      </c>
      <c r="BO158" s="31" t="n"/>
      <c r="BP158" s="1409" t="n">
        <v>517.88393347404</v>
      </c>
      <c r="BQ158" s="31" t="n"/>
      <c r="BR158" s="1409" t="n">
        <v>475.602608398362</v>
      </c>
      <c r="BS158" s="31" t="n"/>
      <c r="BT158" s="1409">
        <f>AV158+AX158+AZ158+BB158+BD158+BF158+BH158+BJ158+BL158+BN158+BP158+BR158</f>
        <v/>
      </c>
      <c r="BU158" s="31" t="n"/>
      <c r="BV158" s="1354" t="n"/>
      <c r="BW158" s="1291" t="n"/>
      <c r="BX158" s="1291" t="n"/>
      <c r="BY158" s="1291" t="n"/>
      <c r="BZ158" s="1291" t="n"/>
      <c r="CA158" s="1291" t="n"/>
      <c r="CB158" s="1291" t="n"/>
      <c r="CC158" s="1291" t="n"/>
      <c r="CD158" s="1291" t="n"/>
      <c r="CE158" s="1291" t="n"/>
      <c r="CF158" s="1291" t="n"/>
      <c r="CG158" s="1291" t="n"/>
      <c r="CH158" s="1291" t="n"/>
      <c r="CI158" s="1289" t="n"/>
    </row>
    <row r="159" ht="28.8" customFormat="1" customHeight="1" s="24">
      <c r="A159" s="1358" t="inlineStr">
        <is>
          <t>随州市</t>
        </is>
      </c>
      <c r="B159" s="1350" t="inlineStr">
        <is>
          <t>总旅客周转量（万人公里）</t>
        </is>
      </c>
      <c r="C159" s="1409">
        <f>C160+C161+C162+C163</f>
        <v/>
      </c>
      <c r="D159" s="31">
        <f>C159/T159-1</f>
        <v/>
      </c>
      <c r="E159" s="1409">
        <f>E160+E161+E162+E163</f>
        <v/>
      </c>
      <c r="F159" s="31">
        <f>E159/V159-1</f>
        <v/>
      </c>
      <c r="G159" s="1409">
        <f>G160+G161+G162+G163</f>
        <v/>
      </c>
      <c r="H159" s="31">
        <f>G159/X159-1</f>
        <v/>
      </c>
      <c r="I159" s="1409">
        <f>I160+I161+I162+I163</f>
        <v/>
      </c>
      <c r="J159" s="31">
        <f>I159/Z159-1</f>
        <v/>
      </c>
      <c r="K159" s="2801">
        <f>K160+K161+K162+K163</f>
      </c>
      <c r="L159" s="31">
        <f>K159/AB159-1</f>
      </c>
      <c r="M159" s="2802">
        <f>M160+M161+M162+M163</f>
      </c>
      <c r="N159" s="31">
        <f>M159/AD159-1</f>
      </c>
      <c r="O159" s="2803">
        <f>O160+O161+O162+O163</f>
      </c>
      <c r="P159" s="31">
        <f>O159/AF159-1</f>
      </c>
      <c r="Q159" s="2016">
        <f>E159+C159+G159+I159+K159+M159+O159</f>
      </c>
      <c r="R159" s="102">
        <f>Q159/SUM(T159,V159,X159,Z159,AB159,AD159,AF159)-1</f>
      </c>
      <c r="S159" s="1409">
        <f>T159+V159+X159+Z159+AB159+AD159+AF159</f>
      </c>
      <c r="T159" s="1409">
        <f>T160+T161+T162+T163</f>
        <v/>
      </c>
      <c r="U159" s="31">
        <f>T159/AV159-1</f>
        <v/>
      </c>
      <c r="V159" s="1409">
        <f>V160+V161+V162+V163</f>
        <v/>
      </c>
      <c r="W159" s="31">
        <f>V159/AX159-1</f>
        <v/>
      </c>
      <c r="X159" s="1409">
        <f>X160+X161+X162+X163</f>
        <v/>
      </c>
      <c r="Y159" s="31">
        <f>X159/AZ159-1</f>
        <v/>
      </c>
      <c r="Z159" s="1409">
        <f>Z160+Z161+Z162+Z163</f>
        <v/>
      </c>
      <c r="AA159" s="31">
        <f>Z159/BB159-1</f>
        <v/>
      </c>
      <c r="AB159" s="1409">
        <f>AB160+AB161+AB162+AB163</f>
        <v/>
      </c>
      <c r="AC159" s="31">
        <f>AB159/BD159-1</f>
        <v/>
      </c>
      <c r="AD159" s="1409">
        <f>AD160+AD161+AD162+AD163</f>
        <v/>
      </c>
      <c r="AE159" s="31">
        <f>AD159/BF159-1</f>
        <v/>
      </c>
      <c r="AF159" s="1409">
        <f>AF160+AF161+AF162+AF163</f>
        <v/>
      </c>
      <c r="AG159" s="31">
        <f>AF159/BH159-1</f>
        <v/>
      </c>
      <c r="AH159" s="1409">
        <f>AH160+AH161+AH162+AH163</f>
        <v/>
      </c>
      <c r="AI159" s="31">
        <f>AH159/BJ159-1</f>
        <v/>
      </c>
      <c r="AJ159" s="1409">
        <f>AJ160+AJ161+AJ162+AJ163</f>
        <v/>
      </c>
      <c r="AK159" s="31">
        <f>AJ159/BL159-1</f>
        <v/>
      </c>
      <c r="AL159" s="1409">
        <f>AL160+AL161+AL162+AL163</f>
        <v/>
      </c>
      <c r="AM159" s="31">
        <f>AL159/BN159-1</f>
        <v/>
      </c>
      <c r="AN159" s="1409">
        <f>AN160+AN161+AN162+AN163</f>
        <v/>
      </c>
      <c r="AO159" s="31">
        <f>AN159/BP159-1</f>
        <v/>
      </c>
      <c r="AP159" s="1409">
        <f>AP160+AP161+AP162+AP163</f>
        <v/>
      </c>
      <c r="AQ159" s="31">
        <f>AP159/BR159-1</f>
        <v/>
      </c>
      <c r="AR159" s="1409">
        <f>V159+T159+X159+Z159+AB159+AD159+AF159+AH159+AJ159+AL159+AN159+AP159</f>
      </c>
      <c r="AS159" s="31">
        <f>AR159/SUM(AV159,AX159,AZ159,BB159,BD159,BF159,BH159,BJ159,BL159,BN159,BP159,BR159)-1</f>
        <v/>
      </c>
      <c r="AT159" s="32" t="n"/>
      <c r="AU159" s="1915">
        <f>AV159+AX159+AZ159+BB159+BD159+BF159+BH159+BJ159+BL159+BN159+BP159</f>
        <v/>
      </c>
      <c r="AV159" s="1915">
        <f>AV160+AV161+AV162+AV163</f>
        <v/>
      </c>
      <c r="AW159" s="32" t="n"/>
      <c r="AX159" s="1915">
        <f>AX160+AX161+AX162+AX163</f>
        <v/>
      </c>
      <c r="AY159" s="32" t="n"/>
      <c r="AZ159" s="1915">
        <f>AZ160+AZ161+AZ162+AZ163</f>
        <v/>
      </c>
      <c r="BA159" s="32" t="n"/>
      <c r="BB159" s="1915">
        <f>BB160+BB161+BB162+BB163</f>
        <v/>
      </c>
      <c r="BC159" s="32" t="n"/>
      <c r="BD159" s="1915">
        <f>BD160+BD161+BD162+BD163</f>
        <v/>
      </c>
      <c r="BE159" s="32" t="n"/>
      <c r="BF159" s="1915">
        <f>BF160+BF161+BF162+BF163</f>
        <v/>
      </c>
      <c r="BG159" s="32" t="n"/>
      <c r="BH159" s="1915">
        <f>BH160+BH161+BH162+BH163</f>
        <v/>
      </c>
      <c r="BI159" s="32" t="n"/>
      <c r="BJ159" s="1915">
        <f>BJ160+BJ161+BJ162+BJ163</f>
        <v/>
      </c>
      <c r="BK159" s="32" t="n"/>
      <c r="BL159" s="1915">
        <f>BL160+BL161+BL162+BL163</f>
        <v/>
      </c>
      <c r="BM159" s="32" t="n"/>
      <c r="BN159" s="1915">
        <f>BN160+BN161+BN162+BN163</f>
        <v/>
      </c>
      <c r="BO159" s="32" t="n"/>
      <c r="BP159" s="1915">
        <f>BP160+BP161+BP162+BP163</f>
        <v/>
      </c>
      <c r="BQ159" s="32" t="n"/>
      <c r="BR159" s="1915">
        <f>BR160+BR161+BR162+BR163</f>
        <v/>
      </c>
      <c r="BS159" s="32" t="n"/>
      <c r="BT159" s="1915">
        <f>AV159+AX159+AZ159+BB159+BD159+BF159+BH159+BJ159+BL159+BN159+BP159+BR159</f>
        <v/>
      </c>
      <c r="BU159" s="32" t="n"/>
      <c r="BV159" s="1353" t="n"/>
      <c r="BW159" s="1352" t="n"/>
      <c r="BX159" s="1352" t="n"/>
      <c r="BY159" s="1352" t="n"/>
      <c r="BZ159" s="1352" t="n"/>
      <c r="CA159" s="1352" t="n"/>
      <c r="CB159" s="1352" t="n"/>
      <c r="CC159" s="1352" t="n"/>
      <c r="CD159" s="1352" t="n"/>
      <c r="CE159" s="1352" t="n"/>
      <c r="CF159" s="1352" t="n"/>
      <c r="CG159" s="1352" t="n"/>
      <c r="CH159" s="1352" t="n"/>
      <c r="CI159" s="1352" t="n"/>
    </row>
    <row r="160" ht="28.8" customHeight="1" s="21">
      <c r="A160" s="1977" t="n"/>
      <c r="B160" s="1350" t="inlineStr">
        <is>
          <t>公路班线旅客周转量（万人公里）</t>
        </is>
      </c>
      <c r="C160" s="1409">
        <f>班线包车!C45</f>
        <v/>
      </c>
      <c r="D160" s="31">
        <f>C160/T160-1</f>
        <v/>
      </c>
      <c r="E160" s="1409">
        <f>班线包车!E45</f>
        <v/>
      </c>
      <c r="F160" s="31">
        <f>E160/V160-1</f>
        <v/>
      </c>
      <c r="G160" s="1409">
        <f>班线包车!G45</f>
        <v/>
      </c>
      <c r="H160" s="31">
        <f>G160/X160-1</f>
        <v/>
      </c>
      <c r="I160" s="1409">
        <f>班线包车!I45</f>
        <v/>
      </c>
      <c r="J160" s="31">
        <f>I160/Z160-1</f>
        <v/>
      </c>
      <c r="K160" s="1409">
        <f>班线包车!K45</f>
      </c>
      <c r="L160" s="31">
        <f>K160/AB160-1</f>
      </c>
      <c r="M160" s="1409">
        <f>班线包车!M45</f>
      </c>
      <c r="N160" s="31">
        <f>M160/AD160-1</f>
      </c>
      <c r="O160" s="1409">
        <f>班线包车!O45</f>
      </c>
      <c r="P160" s="31">
        <f>O160/AF160-1</f>
      </c>
      <c r="Q160" s="2016">
        <f>E160+C160+G160+I160+K160+M160+O160</f>
      </c>
      <c r="R160" s="102">
        <f>Q160/SUM(T160,V160,X160,Z160,AB160,AD160,AF160)-1</f>
      </c>
      <c r="S160" s="1409">
        <f>T160+V160+X160+Z160+AB160+AD160+AF160</f>
      </c>
      <c r="T160" s="1409">
        <f>班线包车!T45</f>
        <v/>
      </c>
      <c r="U160" s="31">
        <f>T160/AV160-1</f>
        <v/>
      </c>
      <c r="V160" s="1409">
        <f>班线包车!V45</f>
        <v/>
      </c>
      <c r="W160" s="31">
        <f>V160/AX160-1</f>
        <v/>
      </c>
      <c r="X160" s="1409">
        <f>班线包车!X45</f>
        <v/>
      </c>
      <c r="Y160" s="31">
        <f>X160/AZ160-1</f>
        <v/>
      </c>
      <c r="Z160" s="1409">
        <f>班线包车!Z45</f>
        <v/>
      </c>
      <c r="AA160" s="31">
        <f>Z160/BB160-1</f>
        <v/>
      </c>
      <c r="AB160" s="1409">
        <f>班线包车!AB45</f>
        <v/>
      </c>
      <c r="AC160" s="31">
        <f>AB160/BD160-1</f>
        <v/>
      </c>
      <c r="AD160" s="1409">
        <f>班线包车!AD45</f>
        <v/>
      </c>
      <c r="AE160" s="31">
        <f>AD160/BF160-1</f>
        <v/>
      </c>
      <c r="AF160" s="1409">
        <f>班线包车!AF45</f>
        <v/>
      </c>
      <c r="AG160" s="31">
        <f>AF160/BH160-1</f>
        <v/>
      </c>
      <c r="AH160" s="1409">
        <f>班线包车!AH45</f>
        <v/>
      </c>
      <c r="AI160" s="31">
        <f>AH160/BJ160-1</f>
        <v/>
      </c>
      <c r="AJ160" s="1409">
        <f>班线包车!AJ45</f>
        <v/>
      </c>
      <c r="AK160" s="31">
        <f>AJ160/BL160-1</f>
        <v/>
      </c>
      <c r="AL160" s="1409">
        <f>班线包车!AL45</f>
        <v/>
      </c>
      <c r="AM160" s="31">
        <f>AL160/BN160-1</f>
        <v/>
      </c>
      <c r="AN160" s="1409">
        <f>班线包车!AN45</f>
        <v/>
      </c>
      <c r="AO160" s="31">
        <f>AN160/BP160-1</f>
        <v/>
      </c>
      <c r="AP160" s="1409">
        <f>班线包车!AP45</f>
        <v/>
      </c>
      <c r="AQ160" s="31">
        <f>AP160/BR160-1</f>
        <v/>
      </c>
      <c r="AR160" s="1409">
        <f>V160+T160+X160+Z160+AB160+AD160+AF160+AH160+AJ160+AL160+AN160+AP160</f>
      </c>
      <c r="AS160" s="31">
        <f>AR160/SUM(AV160,AX160,AZ160,BB160,BD160,BF160,BH160,BJ160,BL160,BN160,BP160,BR160)-1</f>
        <v/>
      </c>
      <c r="AT160" s="32" t="n"/>
      <c r="AU160" s="1915">
        <f>AV160+AX160+AZ160+BB160+BD160+BF160+BH160+BJ160+BL160+BN160+BP160</f>
        <v/>
      </c>
      <c r="AV160" s="1409" t="n">
        <v>6138.5352</v>
      </c>
      <c r="AW160" s="31" t="n"/>
      <c r="AX160" s="1409" t="n">
        <v>6328.0714</v>
      </c>
      <c r="AY160" s="31" t="n"/>
      <c r="AZ160" s="1409" t="n">
        <v>6310.3957</v>
      </c>
      <c r="BA160" s="31" t="n"/>
      <c r="BB160" s="1409" t="n">
        <v>6759.9481</v>
      </c>
      <c r="BC160" s="31" t="n"/>
      <c r="BD160" s="1409" t="n">
        <v>7072.0342</v>
      </c>
      <c r="BE160" s="31" t="n"/>
      <c r="BF160" s="1409" t="n">
        <v>6747.0181</v>
      </c>
      <c r="BG160" s="31" t="n"/>
      <c r="BH160" s="1409" t="n">
        <v>6760.5359</v>
      </c>
      <c r="BI160" s="31" t="n"/>
      <c r="BJ160" s="1409" t="n">
        <v>6636.8642</v>
      </c>
      <c r="BK160" s="31" t="n"/>
      <c r="BL160" s="1409" t="n">
        <v>6377.6778</v>
      </c>
      <c r="BM160" s="31" t="n"/>
      <c r="BN160" s="1409" t="n">
        <v>6780.4748</v>
      </c>
      <c r="BO160" s="31" t="n"/>
      <c r="BP160" s="1409" t="n">
        <v>6563.4149</v>
      </c>
      <c r="BQ160" s="31" t="n"/>
      <c r="BR160" s="1409" t="n">
        <v>6261.3784</v>
      </c>
      <c r="BS160" s="31" t="n"/>
      <c r="BT160" s="1409">
        <f>AV160+AX160+AZ160+BB160+BD160+BF160+BH160+BJ160+BL160+BN160+BP160+BR160</f>
        <v/>
      </c>
      <c r="BU160" s="31" t="n"/>
      <c r="BV160" s="1354" t="n"/>
      <c r="BW160" s="1355" t="n"/>
      <c r="BX160" s="1355" t="n"/>
      <c r="BY160" s="1355" t="n"/>
      <c r="BZ160" s="1355" t="n"/>
      <c r="CA160" s="1355" t="n"/>
      <c r="CB160" s="1355" t="n"/>
      <c r="CC160" s="1355" t="n"/>
      <c r="CD160" s="1355" t="n"/>
      <c r="CE160" s="1355" t="n"/>
      <c r="CF160" s="1355" t="n"/>
      <c r="CG160" s="1355" t="n"/>
      <c r="CH160" s="1355" t="n"/>
      <c r="CI160" s="1289" t="n"/>
    </row>
    <row r="161" ht="28.8" customHeight="1" s="21">
      <c r="A161" s="1977" t="n"/>
      <c r="B161" s="1350" t="inlineStr">
        <is>
          <t>城际城乡公交旅客周转量（万人公里）</t>
        </is>
      </c>
      <c r="C161" s="1409">
        <f>公交!C54-公交!C56</f>
        <v/>
      </c>
      <c r="D161" s="31">
        <f>C161/T161-1</f>
        <v/>
      </c>
      <c r="E161" s="1409">
        <f>公交!E54-公交!E56</f>
        <v/>
      </c>
      <c r="F161" s="31">
        <f>E161/V161-1</f>
        <v/>
      </c>
      <c r="G161" s="1409">
        <f>公交!G54-公交!G56</f>
        <v/>
      </c>
      <c r="H161" s="31">
        <f>G161/X161-1</f>
        <v/>
      </c>
      <c r="I161" s="1409">
        <f>公交!I54-公交!I56</f>
        <v/>
      </c>
      <c r="J161" s="31">
        <f>I161/Z161-1</f>
        <v/>
      </c>
      <c r="K161" s="1409">
        <f>公交!K54-公交!K56</f>
      </c>
      <c r="L161" s="31">
        <f>K161/AB161-1</f>
      </c>
      <c r="M161" s="1409">
        <f>公交!M54-公交!M56</f>
      </c>
      <c r="N161" s="31">
        <f>M161/AD161-1</f>
      </c>
      <c r="O161" s="1409">
        <f>公交!O54-公交!O56</f>
      </c>
      <c r="P161" s="31">
        <f>O161/AF161-1</f>
      </c>
      <c r="Q161" s="2016">
        <f>E161+C161+G161+I161+K161+M161+O161</f>
      </c>
      <c r="R161" s="102">
        <f>Q161/SUM(T161,V161,X161,Z161,AB161,AD161,AF161)-1</f>
      </c>
      <c r="S161" s="1409">
        <f>T161+V161+X161+Z161+AB161+AD161+AF161</f>
      </c>
      <c r="T161" s="1409">
        <f>公交!T54-公交!T56</f>
        <v/>
      </c>
      <c r="U161" s="31">
        <f>T161/AV161-1</f>
        <v/>
      </c>
      <c r="V161" s="1409">
        <f>公交!V54-公交!V56</f>
        <v/>
      </c>
      <c r="W161" s="31">
        <f>V161/AX161-1</f>
        <v/>
      </c>
      <c r="X161" s="1409">
        <f>公交!X54-公交!X56</f>
        <v/>
      </c>
      <c r="Y161" s="31">
        <f>X161/AZ161-1</f>
        <v/>
      </c>
      <c r="Z161" s="1409">
        <f>公交!Z54-公交!Z56</f>
        <v/>
      </c>
      <c r="AA161" s="31">
        <f>Z161/BB161-1</f>
        <v/>
      </c>
      <c r="AB161" s="1409">
        <f>公交!AB54-公交!AB56</f>
        <v/>
      </c>
      <c r="AC161" s="31">
        <f>AB161/BD161-1</f>
        <v/>
      </c>
      <c r="AD161" s="1409">
        <f>公交!AD54-公交!AD56</f>
        <v/>
      </c>
      <c r="AE161" s="31">
        <f>AD161/BF161-1</f>
        <v/>
      </c>
      <c r="AF161" s="1409">
        <f>公交!AF54-公交!AF56</f>
        <v/>
      </c>
      <c r="AG161" s="31">
        <f>AF161/BH161-1</f>
        <v/>
      </c>
      <c r="AH161" s="1409">
        <f>公交!AH54-公交!AH56</f>
        <v/>
      </c>
      <c r="AI161" s="31">
        <f>AH161/BJ161-1</f>
        <v/>
      </c>
      <c r="AJ161" s="1409">
        <f>公交!AJ54-公交!AJ56</f>
        <v/>
      </c>
      <c r="AK161" s="31">
        <f>AJ161/BL161-1</f>
        <v/>
      </c>
      <c r="AL161" s="1409">
        <f>公交!AL54-公交!AL56</f>
        <v/>
      </c>
      <c r="AM161" s="31">
        <f>AL161/BN161-1</f>
        <v/>
      </c>
      <c r="AN161" s="1409">
        <f>公交!AN54-公交!AN56</f>
        <v/>
      </c>
      <c r="AO161" s="31">
        <f>AN161/BP161-1</f>
        <v/>
      </c>
      <c r="AP161" s="1409">
        <f>公交!AP54-公交!AP56</f>
        <v/>
      </c>
      <c r="AQ161" s="31">
        <f>AP161/BR161-1</f>
        <v/>
      </c>
      <c r="AR161" s="1409">
        <f>V161+T161+X161+Z161+AB161+AD161+AF161+AH161+AJ161+AL161+AN161+AP161</f>
      </c>
      <c r="AS161" s="31">
        <f>AR161/SUM(AV161,AX161,AZ161,BB161,BD161,BF161,BH161,BJ161,BL161,BN161,BP161,BR161)-1</f>
        <v/>
      </c>
      <c r="AT161" s="32" t="n"/>
      <c r="AU161" s="1915">
        <f>AV161+AX161+AZ161+BB161+BD161+BF161+BH161+BJ161+BL161+BN161+BP161</f>
        <v/>
      </c>
      <c r="AV161" s="1409" t="n">
        <v>592.42</v>
      </c>
      <c r="AW161" s="31" t="n"/>
      <c r="AX161" s="1409" t="n">
        <v>643.39</v>
      </c>
      <c r="AY161" s="31" t="n"/>
      <c r="AZ161" s="1409" t="n">
        <v>662.13</v>
      </c>
      <c r="BA161" s="31" t="n"/>
      <c r="BB161" s="1409" t="n">
        <v>568.8</v>
      </c>
      <c r="BC161" s="31" t="n"/>
      <c r="BD161" s="1409" t="n">
        <v>532.96</v>
      </c>
      <c r="BE161" s="31" t="n"/>
      <c r="BF161" s="1409" t="n">
        <v>517.54</v>
      </c>
      <c r="BG161" s="31" t="n"/>
      <c r="BH161" s="1409" t="n">
        <v>492.01</v>
      </c>
      <c r="BI161" s="31" t="n"/>
      <c r="BJ161" s="1409" t="n">
        <v>442.12</v>
      </c>
      <c r="BK161" s="31" t="n"/>
      <c r="BL161" s="1409" t="n">
        <v>436.9</v>
      </c>
      <c r="BM161" s="31" t="n"/>
      <c r="BN161" s="1409" t="n">
        <v>504.26</v>
      </c>
      <c r="BO161" s="31" t="n"/>
      <c r="BP161" s="1409" t="n">
        <v>503.73</v>
      </c>
      <c r="BQ161" s="31" t="n"/>
      <c r="BR161" s="1409" t="n">
        <v>578.85</v>
      </c>
      <c r="BS161" s="31" t="n"/>
      <c r="BT161" s="1409">
        <f>AV161+AX161+AZ161+BB161+BD161+BF161+BH161+BJ161+BL161+BN161+BP161+BR161</f>
        <v/>
      </c>
      <c r="BU161" s="31" t="n"/>
      <c r="BV161" s="1354" t="n"/>
      <c r="BW161" s="1291" t="n"/>
      <c r="BX161" s="1291" t="n"/>
      <c r="BY161" s="1291" t="n"/>
      <c r="BZ161" s="1291" t="n"/>
      <c r="CA161" s="1291" t="n"/>
      <c r="CB161" s="1291" t="n"/>
      <c r="CC161" s="1417" t="n"/>
      <c r="CD161" s="1291" t="n"/>
      <c r="CE161" s="1417" t="n"/>
      <c r="CF161" s="1417" t="n"/>
      <c r="CG161" s="1417" t="n"/>
      <c r="CH161" s="1417" t="n"/>
      <c r="CI161" s="1289" t="n"/>
    </row>
    <row r="162" ht="28.8" customHeight="1" s="21">
      <c r="A162" s="1977" t="n"/>
      <c r="B162" s="1350" t="inlineStr">
        <is>
          <t>城际城乡巡游出租旅客周转量（万人公里）</t>
        </is>
      </c>
      <c r="C162" s="1409">
        <f>出租!C54-出租!C56</f>
        <v/>
      </c>
      <c r="D162" s="31">
        <f>C162/T162-1</f>
        <v/>
      </c>
      <c r="E162" s="1409">
        <f>出租!E54-出租!E56</f>
        <v/>
      </c>
      <c r="F162" s="31">
        <f>E162/V162-1</f>
        <v/>
      </c>
      <c r="G162" s="1409">
        <f>出租!G54-出租!G56</f>
        <v/>
      </c>
      <c r="H162" s="31">
        <f>G162/X162-1</f>
        <v/>
      </c>
      <c r="I162" s="1409">
        <f>出租!I54-出租!I56</f>
        <v/>
      </c>
      <c r="J162" s="31">
        <f>I162/Z162-1</f>
        <v/>
      </c>
      <c r="K162" s="1409">
        <f>出租!K54-出租!K56</f>
      </c>
      <c r="L162" s="31">
        <f>K162/AB162-1</f>
      </c>
      <c r="M162" s="1409">
        <f>出租!M54-出租!M56</f>
      </c>
      <c r="N162" s="31">
        <f>M162/AD162-1</f>
      </c>
      <c r="O162" s="1409">
        <f>出租!O54-出租!O56</f>
      </c>
      <c r="P162" s="31">
        <f>O162/AF162-1</f>
      </c>
      <c r="Q162" s="2016">
        <f>E162+C162+G162+I162+K162+M162+O162</f>
      </c>
      <c r="R162" s="102">
        <f>Q162/SUM(T162,V162,X162,Z162,AB162,AD162,AF162)-1</f>
      </c>
      <c r="S162" s="1409">
        <f>T162+V162+X162+Z162+AB162+AD162+AF162</f>
      </c>
      <c r="T162" s="1409">
        <f>出租!T54-出租!T56</f>
        <v/>
      </c>
      <c r="U162" s="31">
        <f>T162/AV162-1</f>
        <v/>
      </c>
      <c r="V162" s="1409">
        <f>出租!V54-出租!V56</f>
        <v/>
      </c>
      <c r="W162" s="31">
        <f>V162/AX162-1</f>
        <v/>
      </c>
      <c r="X162" s="1409">
        <f>出租!X54-出租!X56</f>
        <v/>
      </c>
      <c r="Y162" s="31">
        <f>X162/AZ162-1</f>
        <v/>
      </c>
      <c r="Z162" s="1409">
        <f>出租!Z54-出租!Z56</f>
        <v/>
      </c>
      <c r="AA162" s="31">
        <f>Z162/BB162-1</f>
        <v/>
      </c>
      <c r="AB162" s="1409">
        <f>出租!AB54-出租!AB56</f>
        <v/>
      </c>
      <c r="AC162" s="31">
        <f>AB162/BD162-1</f>
        <v/>
      </c>
      <c r="AD162" s="1409">
        <f>出租!AD54-出租!AD56</f>
        <v/>
      </c>
      <c r="AE162" s="31">
        <f>AD162/BF162-1</f>
        <v/>
      </c>
      <c r="AF162" s="1409">
        <f>出租!AF54-出租!AF56</f>
        <v/>
      </c>
      <c r="AG162" s="31">
        <f>AF162/BH162-1</f>
        <v/>
      </c>
      <c r="AH162" s="1409">
        <f>出租!AH54-出租!AH56</f>
        <v/>
      </c>
      <c r="AI162" s="31">
        <f>AH162/BJ162-1</f>
        <v/>
      </c>
      <c r="AJ162" s="1409">
        <f>出租!AJ54-出租!AJ56</f>
        <v/>
      </c>
      <c r="AK162" s="31">
        <f>AJ162/BL162-1</f>
        <v/>
      </c>
      <c r="AL162" s="1409">
        <f>出租!AL54-出租!AL56</f>
        <v/>
      </c>
      <c r="AM162" s="31">
        <f>AL162/BN162-1</f>
        <v/>
      </c>
      <c r="AN162" s="1409">
        <f>出租!AN54-出租!AN56</f>
        <v/>
      </c>
      <c r="AO162" s="31">
        <f>AN162/BP162-1</f>
        <v/>
      </c>
      <c r="AP162" s="1409">
        <f>出租!AP54-出租!AP56</f>
        <v/>
      </c>
      <c r="AQ162" s="31">
        <f>AP162/BR162-1</f>
        <v/>
      </c>
      <c r="AR162" s="1409">
        <f>V162+T162+X162+Z162+AB162+AD162+AF162+AH162+AJ162+AL162+AN162+AP162</f>
      </c>
      <c r="AS162" s="31">
        <f>AR162/SUM(AV162,AX162,AZ162,BB162,BD162,BF162,BH162,BJ162,BL162,BN162,BP162,BR162)-1</f>
        <v/>
      </c>
      <c r="AT162" s="32" t="n"/>
      <c r="AU162" s="1915">
        <f>AV162+AX162+AZ162+BB162+BD162+BF162+BH162+BJ162+BL162+BN162+BP162</f>
        <v/>
      </c>
      <c r="AV162" s="1409" t="n">
        <v>269.22</v>
      </c>
      <c r="AW162" s="31" t="n"/>
      <c r="AX162" s="1409" t="n">
        <v>277.24</v>
      </c>
      <c r="AY162" s="31" t="n"/>
      <c r="AZ162" s="1409" t="n">
        <v>259.39</v>
      </c>
      <c r="BA162" s="31" t="n"/>
      <c r="BB162" s="1409" t="n">
        <v>250.65</v>
      </c>
      <c r="BC162" s="31" t="n"/>
      <c r="BD162" s="1409" t="n">
        <v>255.7</v>
      </c>
      <c r="BE162" s="31" t="n"/>
      <c r="BF162" s="1409" t="n">
        <v>279.59</v>
      </c>
      <c r="BG162" s="31" t="n"/>
      <c r="BH162" s="1409" t="n">
        <v>249.37</v>
      </c>
      <c r="BI162" s="31" t="n"/>
      <c r="BJ162" s="1409" t="n">
        <v>252.2</v>
      </c>
      <c r="BK162" s="31" t="n"/>
      <c r="BL162" s="1409" t="n">
        <v>253.46</v>
      </c>
      <c r="BM162" s="31" t="n"/>
      <c r="BN162" s="1409" t="n">
        <v>258.34</v>
      </c>
      <c r="BO162" s="31" t="n"/>
      <c r="BP162" s="1409" t="n">
        <v>250.66</v>
      </c>
      <c r="BQ162" s="31" t="n"/>
      <c r="BR162" s="1409" t="n">
        <v>253.66</v>
      </c>
      <c r="BS162" s="31" t="n"/>
      <c r="BT162" s="1409">
        <f>AV162+AX162+AZ162+BB162+BD162+BF162+BH162+BJ162+BL162+BN162+BP162+BR162</f>
        <v/>
      </c>
      <c r="BU162" s="31" t="n"/>
      <c r="BV162" s="1354" t="n"/>
      <c r="BW162" s="1291" t="n"/>
      <c r="BX162" s="1291" t="n"/>
      <c r="BY162" s="1291" t="n"/>
      <c r="BZ162" s="1291" t="n"/>
      <c r="CA162" s="1291" t="n"/>
      <c r="CB162" s="1291" t="n"/>
      <c r="CC162" s="1417" t="n"/>
      <c r="CD162" s="1291" t="n"/>
      <c r="CE162" s="1417" t="n"/>
      <c r="CF162" s="1417" t="n"/>
      <c r="CG162" s="1417" t="n"/>
      <c r="CH162" s="1417" t="n"/>
      <c r="CI162" s="1289" t="n"/>
    </row>
    <row r="163" ht="28.8" customHeight="1" s="21">
      <c r="A163" s="1954" t="n"/>
      <c r="B163" s="1350" t="inlineStr">
        <is>
          <t>城际城乡网约车旅客周转量(万人公里)</t>
        </is>
      </c>
      <c r="C163" s="1409">
        <f>网约车!C54-网约车!C56</f>
        <v/>
      </c>
      <c r="D163" s="31">
        <f>C163/T163-1</f>
        <v/>
      </c>
      <c r="E163" s="1409">
        <f>网约车!E54-网约车!E56</f>
        <v/>
      </c>
      <c r="F163" s="31">
        <f>E163/V163-1</f>
        <v/>
      </c>
      <c r="G163" s="1409">
        <f>网约车!G54-网约车!G56</f>
        <v/>
      </c>
      <c r="H163" s="31">
        <f>G163/X163-1</f>
        <v/>
      </c>
      <c r="I163" s="1409">
        <f>网约车!I54-网约车!I56</f>
        <v/>
      </c>
      <c r="J163" s="31">
        <f>I163/Z163-1</f>
        <v/>
      </c>
      <c r="K163" s="2804">
        <f>网约车!K54-网约车!K56</f>
      </c>
      <c r="L163" s="31">
        <f>K163/AB163-1</f>
      </c>
      <c r="M163" s="2805">
        <f>网约车!M54-网约车!M56</f>
      </c>
      <c r="N163" s="31">
        <f>M163/AD163-1</f>
      </c>
      <c r="O163" s="2806">
        <f>网约车!O54-网约车!O56</f>
      </c>
      <c r="P163" s="31">
        <f>O163/AF163-1</f>
      </c>
      <c r="Q163" s="2016">
        <f>E163+C163+G163+I163+K163+M163+O163</f>
      </c>
      <c r="R163" s="102">
        <f>Q163/SUM(T163,V163,X163,Z163,AB163,AD163,AF163)-1</f>
      </c>
      <c r="S163" s="1409">
        <f>T163+V163+X163+Z163+AB163+AD163+AF163</f>
      </c>
      <c r="T163" s="1409">
        <f>网约车!T54-网约车!T56</f>
        <v/>
      </c>
      <c r="U163" s="31">
        <f>T163/AV163-1</f>
        <v/>
      </c>
      <c r="V163" s="1409">
        <f>网约车!V54-网约车!V56</f>
        <v/>
      </c>
      <c r="W163" s="31">
        <f>V163/AX163-1</f>
        <v/>
      </c>
      <c r="X163" s="1409">
        <f>网约车!X54-网约车!X56</f>
        <v/>
      </c>
      <c r="Y163" s="31">
        <f>X163/AZ163-1</f>
        <v/>
      </c>
      <c r="Z163" s="1409">
        <f>网约车!Z54-网约车!Z56</f>
        <v/>
      </c>
      <c r="AA163" s="31">
        <f>Z163/BB163-1</f>
        <v/>
      </c>
      <c r="AB163" s="1409">
        <f>网约车!AB54-网约车!AB56</f>
        <v/>
      </c>
      <c r="AC163" s="31">
        <f>AB163/BD163-1</f>
        <v/>
      </c>
      <c r="AD163" s="1409">
        <f>网约车!AD54-网约车!AD56</f>
        <v/>
      </c>
      <c r="AE163" s="31">
        <f>AD163/BF163-1</f>
        <v/>
      </c>
      <c r="AF163" s="1409">
        <f>网约车!AF54-网约车!AF56</f>
        <v/>
      </c>
      <c r="AG163" s="31">
        <f>AF163/BH163-1</f>
        <v/>
      </c>
      <c r="AH163" s="1409">
        <f>网约车!AH54-网约车!AH56</f>
        <v/>
      </c>
      <c r="AI163" s="31">
        <f>AH163/BJ163-1</f>
        <v/>
      </c>
      <c r="AJ163" s="1409">
        <f>网约车!AJ54-网约车!AJ56</f>
        <v/>
      </c>
      <c r="AK163" s="31">
        <f>AJ163/BL163-1</f>
        <v/>
      </c>
      <c r="AL163" s="1409">
        <f>网约车!AL54-网约车!AL56</f>
        <v/>
      </c>
      <c r="AM163" s="31">
        <f>AL163/BN163-1</f>
        <v/>
      </c>
      <c r="AN163" s="1409">
        <f>网约车!AN54-网约车!AN56</f>
        <v/>
      </c>
      <c r="AO163" s="31">
        <f>AN163/BP163-1</f>
        <v/>
      </c>
      <c r="AP163" s="1409">
        <f>网约车!AP54-网约车!AP56</f>
        <v/>
      </c>
      <c r="AQ163" s="31">
        <f>AP163/BR163-1</f>
        <v/>
      </c>
      <c r="AR163" s="1409">
        <f>V163+T163+X163+Z163+AB163+AD163+AF163+AH163+AJ163+AL163+AN163+AP163</f>
      </c>
      <c r="AS163" s="31">
        <f>AR163/SUM(AV163,AX163,AZ163,BB163,BD163,BF163,BH163,BJ163,BL163,BN163,BP163,BR163)-1</f>
        <v/>
      </c>
      <c r="AT163" s="32" t="n"/>
      <c r="AU163" s="1915">
        <f>AV163+AX163+AZ163+BB163+BD163+BF163+BH163+BJ163+BL163+BN163+BP163</f>
        <v/>
      </c>
      <c r="AV163" s="1409" t="n">
        <v>139.134072007794</v>
      </c>
      <c r="AW163" s="31" t="n"/>
      <c r="AX163" s="1409" t="n">
        <v>87.12996050202</v>
      </c>
      <c r="AY163" s="31" t="n"/>
      <c r="AZ163" s="1409" t="n">
        <v>93.75661549516521</v>
      </c>
      <c r="BA163" s="31" t="n"/>
      <c r="BB163" s="1409" t="n">
        <v>102.454991392581</v>
      </c>
      <c r="BC163" s="31" t="n"/>
      <c r="BD163" s="1409" t="n">
        <v>90.9069404072597</v>
      </c>
      <c r="BE163" s="31" t="n"/>
      <c r="BF163" s="1409" t="n">
        <v>88.1560193992207</v>
      </c>
      <c r="BG163" s="31" t="n"/>
      <c r="BH163" s="1409" t="n">
        <v>111.193726142394</v>
      </c>
      <c r="BI163" s="31" t="n"/>
      <c r="BJ163" s="1409" t="n">
        <v>106.329985942197</v>
      </c>
      <c r="BK163" s="31" t="n"/>
      <c r="BL163" s="1409" t="n">
        <v>92.3595758079084</v>
      </c>
      <c r="BM163" s="31" t="n"/>
      <c r="BN163" s="1409" t="n">
        <v>102.904795345148</v>
      </c>
      <c r="BO163" s="31" t="n"/>
      <c r="BP163" s="1409" t="n">
        <v>113.453507359787</v>
      </c>
      <c r="BQ163" s="31" t="n"/>
      <c r="BR163" s="1409" t="n">
        <v>126.479514157784</v>
      </c>
      <c r="BS163" s="31" t="n"/>
      <c r="BT163" s="1409">
        <f>AV163+AX163+AZ163+BB163+BD163+BF163+BH163+BJ163+BL163+BN163+BP163+BR163</f>
        <v/>
      </c>
      <c r="BU163" s="31" t="n"/>
      <c r="BV163" s="1354" t="n"/>
      <c r="BW163" s="1291" t="n"/>
      <c r="BX163" s="1291" t="n"/>
      <c r="BY163" s="1291" t="n"/>
      <c r="BZ163" s="1291" t="n"/>
      <c r="CA163" s="1291" t="n"/>
      <c r="CB163" s="1291" t="n"/>
      <c r="CC163" s="1291" t="n"/>
      <c r="CD163" s="1291" t="n"/>
      <c r="CE163" s="1291" t="n"/>
      <c r="CF163" s="1291" t="n"/>
      <c r="CG163" s="1291" t="n"/>
      <c r="CH163" s="1291" t="n"/>
      <c r="CI163" s="1289" t="n"/>
    </row>
    <row r="164" ht="28.8" customFormat="1" customHeight="1" s="24">
      <c r="A164" s="1358" t="inlineStr">
        <is>
          <t>恩施州</t>
        </is>
      </c>
      <c r="B164" s="1350" t="inlineStr">
        <is>
          <t>总旅客周转量（万人公里）</t>
        </is>
      </c>
      <c r="C164" s="1409">
        <f>C165+C166+C167+C168</f>
        <v/>
      </c>
      <c r="D164" s="31">
        <f>C164/T164-1</f>
        <v/>
      </c>
      <c r="E164" s="1409">
        <f>E165+E166+E167+E168</f>
        <v/>
      </c>
      <c r="F164" s="31">
        <f>E164/V164-1</f>
        <v/>
      </c>
      <c r="G164" s="1409">
        <f>G165+G166+G167+G168</f>
        <v/>
      </c>
      <c r="H164" s="31">
        <f>G164/X164-1</f>
        <v/>
      </c>
      <c r="I164" s="1409">
        <f>I165+I166+I167+I168</f>
        <v/>
      </c>
      <c r="J164" s="31">
        <f>I164/Z164-1</f>
        <v/>
      </c>
      <c r="K164" s="2807">
        <f>K165+K166+K167+K168</f>
      </c>
      <c r="L164" s="31">
        <f>K164/AB164-1</f>
      </c>
      <c r="M164" s="2808">
        <f>M165+M166+M167+M168</f>
      </c>
      <c r="N164" s="31">
        <f>M164/AD164-1</f>
      </c>
      <c r="O164" s="2809">
        <f>O165+O166+O167+O168</f>
      </c>
      <c r="P164" s="31">
        <f>O164/AF164-1</f>
      </c>
      <c r="Q164" s="2016">
        <f>E164+C164+G164+I164+K164+M164+O164</f>
      </c>
      <c r="R164" s="102">
        <f>Q164/SUM(T164,V164,X164,Z164,AB164,AD164,AF164)-1</f>
      </c>
      <c r="S164" s="1409">
        <f>T164+V164+X164+Z164+AB164+AD164+AF164</f>
      </c>
      <c r="T164" s="1409">
        <f>T165+T166+T167+T168</f>
        <v/>
      </c>
      <c r="U164" s="31">
        <f>T164/AV164-1</f>
        <v/>
      </c>
      <c r="V164" s="1409">
        <f>V165+V166+V167+V168</f>
        <v/>
      </c>
      <c r="W164" s="31">
        <f>V164/AX164-1</f>
        <v/>
      </c>
      <c r="X164" s="1409">
        <f>X165+X166+X167+X168</f>
        <v/>
      </c>
      <c r="Y164" s="31">
        <f>X164/AZ164-1</f>
        <v/>
      </c>
      <c r="Z164" s="1409">
        <f>Z165+Z166+Z167+Z168</f>
        <v/>
      </c>
      <c r="AA164" s="31">
        <f>Z164/BB164-1</f>
        <v/>
      </c>
      <c r="AB164" s="1409">
        <f>AB165+AB166+AB167+AB168</f>
        <v/>
      </c>
      <c r="AC164" s="31">
        <f>AB164/BD164-1</f>
        <v/>
      </c>
      <c r="AD164" s="1409">
        <f>AD165+AD166+AD167+AD168</f>
        <v/>
      </c>
      <c r="AE164" s="31">
        <f>AD164/BF164-1</f>
        <v/>
      </c>
      <c r="AF164" s="1409">
        <f>AF165+AF166+AF167+AF168</f>
        <v/>
      </c>
      <c r="AG164" s="31">
        <f>AF164/BH164-1</f>
        <v/>
      </c>
      <c r="AH164" s="1409">
        <f>AH165+AH166+AH167+AH168</f>
        <v/>
      </c>
      <c r="AI164" s="31">
        <f>AH164/BJ164-1</f>
        <v/>
      </c>
      <c r="AJ164" s="1409">
        <f>AJ165+AJ166+AJ167+AJ168</f>
        <v/>
      </c>
      <c r="AK164" s="31">
        <f>AJ164/BL164-1</f>
        <v/>
      </c>
      <c r="AL164" s="1409">
        <f>AL165+AL166+AL167+AL168</f>
        <v/>
      </c>
      <c r="AM164" s="31">
        <f>AL164/BN164-1</f>
        <v/>
      </c>
      <c r="AN164" s="1409">
        <f>AN165+AN166+AN167+AN168</f>
        <v/>
      </c>
      <c r="AO164" s="31">
        <f>AN164/BP164-1</f>
        <v/>
      </c>
      <c r="AP164" s="1409">
        <f>AP165+AP166+AP167+AP168</f>
        <v/>
      </c>
      <c r="AQ164" s="31">
        <f>AP164/BR164-1</f>
        <v/>
      </c>
      <c r="AR164" s="1409">
        <f>V164+T164+X164+Z164+AB164+AD164+AF164+AH164+AJ164+AL164+AN164+AP164</f>
      </c>
      <c r="AS164" s="31">
        <f>AR164/SUM(AV164,AX164,AZ164,BB164,BD164,BF164,BH164,BJ164,BL164,BN164,BP164,BR164)-1</f>
        <v/>
      </c>
      <c r="AT164" s="32" t="n"/>
      <c r="AU164" s="1915">
        <f>AV164+AX164+AZ164+BB164+BD164+BF164+BH164+BJ164+BL164+BN164+BP164</f>
        <v/>
      </c>
      <c r="AV164" s="1915">
        <f>AV165+AV166+AV167+AV168</f>
        <v/>
      </c>
      <c r="AW164" s="32" t="n"/>
      <c r="AX164" s="1915">
        <f>AX165+AX166+AX167+AX168</f>
        <v/>
      </c>
      <c r="AY164" s="32" t="n"/>
      <c r="AZ164" s="1915">
        <f>AZ165+AZ166+AZ167+AZ168</f>
        <v/>
      </c>
      <c r="BA164" s="32" t="n"/>
      <c r="BB164" s="1915">
        <f>BB165+BB166+BB167+BB168</f>
        <v/>
      </c>
      <c r="BC164" s="32" t="n"/>
      <c r="BD164" s="1915">
        <f>BD165+BD166+BD167+BD168</f>
        <v/>
      </c>
      <c r="BE164" s="32" t="n"/>
      <c r="BF164" s="1915">
        <f>BF165+BF166+BF167+BF168</f>
        <v/>
      </c>
      <c r="BG164" s="32" t="n"/>
      <c r="BH164" s="1915">
        <f>BH165+BH166+BH167+BH168</f>
        <v/>
      </c>
      <c r="BI164" s="32" t="n"/>
      <c r="BJ164" s="1915">
        <f>BJ165+BJ166+BJ167+BJ168</f>
        <v/>
      </c>
      <c r="BK164" s="32" t="n"/>
      <c r="BL164" s="1915">
        <f>BL165+BL166+BL167+BL168</f>
        <v/>
      </c>
      <c r="BM164" s="32" t="n"/>
      <c r="BN164" s="1915">
        <f>BN165+BN166+BN167+BN168</f>
        <v/>
      </c>
      <c r="BO164" s="32" t="n"/>
      <c r="BP164" s="1915">
        <f>BP165+BP166+BP167+BP168</f>
        <v/>
      </c>
      <c r="BQ164" s="32" t="n"/>
      <c r="BR164" s="1915">
        <f>BR165+BR166+BR167+BR168</f>
        <v/>
      </c>
      <c r="BS164" s="32" t="n"/>
      <c r="BT164" s="1915">
        <f>AV164+AX164+AZ164+BB164+BD164+BF164+BH164+BJ164+BL164+BN164+BP164+BR164</f>
        <v/>
      </c>
      <c r="BU164" s="32" t="n"/>
      <c r="BV164" s="1353" t="n"/>
      <c r="BW164" s="1352" t="n"/>
      <c r="BX164" s="1352" t="n"/>
      <c r="BY164" s="1352" t="n"/>
      <c r="BZ164" s="1352" t="n"/>
      <c r="CA164" s="1352" t="n"/>
      <c r="CB164" s="1352" t="n"/>
      <c r="CC164" s="1352" t="n"/>
      <c r="CD164" s="1352" t="n"/>
      <c r="CE164" s="1352" t="n"/>
      <c r="CF164" s="1352" t="n"/>
      <c r="CG164" s="1352" t="n"/>
      <c r="CH164" s="1352" t="n"/>
      <c r="CI164" s="1352" t="n"/>
    </row>
    <row r="165" ht="28.8" customHeight="1" s="21">
      <c r="A165" s="1977" t="n"/>
      <c r="B165" s="1350" t="inlineStr">
        <is>
          <t>公路班线旅客周转量（万人公里）</t>
        </is>
      </c>
      <c r="C165" s="1409">
        <f>班线包车!C49</f>
        <v/>
      </c>
      <c r="D165" s="31">
        <f>C165/T165-1</f>
        <v/>
      </c>
      <c r="E165" s="1409">
        <f>班线包车!E49</f>
        <v/>
      </c>
      <c r="F165" s="31">
        <f>E165/V165-1</f>
        <v/>
      </c>
      <c r="G165" s="1409">
        <f>班线包车!G49</f>
        <v/>
      </c>
      <c r="H165" s="31">
        <f>G165/X165-1</f>
        <v/>
      </c>
      <c r="I165" s="1409">
        <f>班线包车!I49</f>
        <v/>
      </c>
      <c r="J165" s="31">
        <f>I165/Z165-1</f>
        <v/>
      </c>
      <c r="K165" s="1409">
        <f>班线包车!K49</f>
      </c>
      <c r="L165" s="31">
        <f>K165/AB165-1</f>
      </c>
      <c r="M165" s="1409">
        <f>班线包车!M49</f>
      </c>
      <c r="N165" s="31">
        <f>M165/AD165-1</f>
      </c>
      <c r="O165" s="1409">
        <f>班线包车!O49</f>
      </c>
      <c r="P165" s="31">
        <f>O165/AF165-1</f>
      </c>
      <c r="Q165" s="2016">
        <f>E165+C165+G165+I165+K165+M165+O165</f>
      </c>
      <c r="R165" s="102">
        <f>Q165/SUM(T165,V165,X165,Z165,AB165,AD165,AF165)-1</f>
      </c>
      <c r="S165" s="1409">
        <f>T165+V165+X165+Z165+AB165+AD165+AF165</f>
      </c>
      <c r="T165" s="1409">
        <f>班线包车!T49</f>
        <v/>
      </c>
      <c r="U165" s="31">
        <f>T165/AV165-1</f>
        <v/>
      </c>
      <c r="V165" s="1409">
        <f>班线包车!V49</f>
        <v/>
      </c>
      <c r="W165" s="31">
        <f>V165/AX165-1</f>
        <v/>
      </c>
      <c r="X165" s="1409">
        <f>班线包车!X49</f>
        <v/>
      </c>
      <c r="Y165" s="31">
        <f>X165/AZ165-1</f>
        <v/>
      </c>
      <c r="Z165" s="1409">
        <f>班线包车!Z49</f>
        <v/>
      </c>
      <c r="AA165" s="31">
        <f>Z165/BB165-1</f>
        <v/>
      </c>
      <c r="AB165" s="1409">
        <f>班线包车!AB49</f>
        <v/>
      </c>
      <c r="AC165" s="31">
        <f>AB165/BD165-1</f>
        <v/>
      </c>
      <c r="AD165" s="1409">
        <f>班线包车!AD49</f>
        <v/>
      </c>
      <c r="AE165" s="31">
        <f>AD165/BF165-1</f>
        <v/>
      </c>
      <c r="AF165" s="1409">
        <f>班线包车!AF49</f>
        <v/>
      </c>
      <c r="AG165" s="31">
        <f>AF165/BH165-1</f>
        <v/>
      </c>
      <c r="AH165" s="1409">
        <f>班线包车!AH49</f>
        <v/>
      </c>
      <c r="AI165" s="31">
        <f>AH165/BJ165-1</f>
        <v/>
      </c>
      <c r="AJ165" s="1409">
        <f>班线包车!AJ49</f>
        <v/>
      </c>
      <c r="AK165" s="31">
        <f>AJ165/BL165-1</f>
        <v/>
      </c>
      <c r="AL165" s="1409">
        <f>班线包车!AL49</f>
        <v/>
      </c>
      <c r="AM165" s="31">
        <f>AL165/BN165-1</f>
        <v/>
      </c>
      <c r="AN165" s="1409">
        <f>班线包车!AN49</f>
        <v/>
      </c>
      <c r="AO165" s="31">
        <f>AN165/BP165-1</f>
        <v/>
      </c>
      <c r="AP165" s="1409">
        <f>班线包车!AP49</f>
        <v/>
      </c>
      <c r="AQ165" s="31">
        <f>AP165/BR165-1</f>
        <v/>
      </c>
      <c r="AR165" s="1409">
        <f>V165+T165+X165+Z165+AB165+AD165+AF165+AH165+AJ165+AL165+AN165+AP165</f>
      </c>
      <c r="AS165" s="31">
        <f>AR165/SUM(AV165,AX165,AZ165,BB165,BD165,BF165,BH165,BJ165,BL165,BN165,BP165,BR165)-1</f>
        <v/>
      </c>
      <c r="AT165" s="32" t="n"/>
      <c r="AU165" s="1915">
        <f>AV165+AX165+AZ165+BB165+BD165+BF165+BH165+BJ165+BL165+BN165+BP165</f>
        <v/>
      </c>
      <c r="AV165" s="1409" t="n">
        <v>10651.2763</v>
      </c>
      <c r="AW165" s="31" t="n"/>
      <c r="AX165" s="1409" t="n">
        <v>12831.9186</v>
      </c>
      <c r="AY165" s="31" t="n"/>
      <c r="AZ165" s="1409" t="n">
        <v>11927.3966</v>
      </c>
      <c r="BA165" s="31" t="n"/>
      <c r="BB165" s="1409" t="n">
        <v>13740.3788</v>
      </c>
      <c r="BC165" s="31" t="n"/>
      <c r="BD165" s="1409" t="n">
        <v>14673.0477</v>
      </c>
      <c r="BE165" s="31" t="n"/>
      <c r="BF165" s="1409" t="n">
        <v>13984.3204</v>
      </c>
      <c r="BG165" s="31" t="n"/>
      <c r="BH165" s="1409" t="n">
        <v>15494.0526</v>
      </c>
      <c r="BI165" s="31" t="n"/>
      <c r="BJ165" s="1409" t="n">
        <v>15198.8198</v>
      </c>
      <c r="BK165" s="31" t="n"/>
      <c r="BL165" s="1409" t="n">
        <v>13182.4573</v>
      </c>
      <c r="BM165" s="31" t="n"/>
      <c r="BN165" s="1409" t="n">
        <v>12795.906</v>
      </c>
      <c r="BO165" s="31" t="n"/>
      <c r="BP165" s="1409" t="n">
        <v>11270.3966</v>
      </c>
      <c r="BQ165" s="31" t="n"/>
      <c r="BR165" s="1409" t="n">
        <v>9456.6697</v>
      </c>
      <c r="BS165" s="31" t="n"/>
      <c r="BT165" s="1409">
        <f>AV165+AX165+AZ165+BB165+BD165+BF165+BH165+BJ165+BL165+BN165+BP165+BR165</f>
        <v/>
      </c>
      <c r="BU165" s="31" t="n"/>
      <c r="BV165" s="1354" t="n"/>
      <c r="BW165" s="1355" t="n"/>
      <c r="BX165" s="1355" t="n"/>
      <c r="BY165" s="1355" t="n"/>
      <c r="BZ165" s="1355" t="n"/>
      <c r="CA165" s="1355" t="n"/>
      <c r="CB165" s="1355" t="n"/>
      <c r="CC165" s="1355" t="n"/>
      <c r="CD165" s="1355" t="n"/>
      <c r="CE165" s="1355" t="n"/>
      <c r="CF165" s="1355" t="n"/>
      <c r="CG165" s="1355" t="n"/>
      <c r="CH165" s="1355" t="n"/>
      <c r="CI165" s="1289" t="n"/>
    </row>
    <row r="166" ht="28.8" customHeight="1" s="21">
      <c r="A166" s="1977" t="n"/>
      <c r="B166" s="1350" t="inlineStr">
        <is>
          <t>城际城乡公交旅客周转量（万人公里）</t>
        </is>
      </c>
      <c r="C166" s="1409">
        <f>公交!C58-公交!C60</f>
        <v/>
      </c>
      <c r="D166" s="31">
        <f>C166/T166-1</f>
        <v/>
      </c>
      <c r="E166" s="1409">
        <f>公交!E58-公交!E60</f>
        <v/>
      </c>
      <c r="F166" s="31">
        <f>E166/V166-1</f>
        <v/>
      </c>
      <c r="G166" s="1409">
        <f>公交!G58-公交!G60</f>
        <v/>
      </c>
      <c r="H166" s="31">
        <f>G166/X166-1</f>
        <v/>
      </c>
      <c r="I166" s="1409">
        <f>公交!I58-公交!I60</f>
        <v/>
      </c>
      <c r="J166" s="31">
        <f>I166/Z166-1</f>
        <v/>
      </c>
      <c r="K166" s="1409">
        <f>公交!K58-公交!K60</f>
      </c>
      <c r="L166" s="31">
        <f>K166/AB166-1</f>
      </c>
      <c r="M166" s="1409">
        <f>公交!M58-公交!M60</f>
      </c>
      <c r="N166" s="31">
        <f>M166/AD166-1</f>
      </c>
      <c r="O166" s="1409">
        <f>公交!O58-公交!O60</f>
      </c>
      <c r="P166" s="31">
        <f>O166/AF166-1</f>
      </c>
      <c r="Q166" s="2016">
        <f>E166+C166+G166+I166+K166+M166+O166</f>
      </c>
      <c r="R166" s="102">
        <f>Q166/SUM(T166,V166,X166,Z166,AB166,AD166,AF166)-1</f>
      </c>
      <c r="S166" s="1409">
        <f>T166+V166+X166+Z166+AB166+AD166+AF166</f>
      </c>
      <c r="T166" s="1409">
        <f>公交!T58-公交!T60</f>
        <v/>
      </c>
      <c r="U166" s="31">
        <f>T166/AV166-1</f>
        <v/>
      </c>
      <c r="V166" s="1409">
        <f>公交!V58-公交!V60</f>
        <v/>
      </c>
      <c r="W166" s="31">
        <f>V166/AX166-1</f>
        <v/>
      </c>
      <c r="X166" s="1409">
        <f>公交!X58-公交!X60</f>
        <v/>
      </c>
      <c r="Y166" s="31">
        <f>X166/AZ166-1</f>
        <v/>
      </c>
      <c r="Z166" s="1409">
        <f>公交!Z58-公交!Z60</f>
        <v/>
      </c>
      <c r="AA166" s="31">
        <f>Z166/BB166-1</f>
        <v/>
      </c>
      <c r="AB166" s="1409">
        <f>公交!AB58-公交!AB60</f>
        <v/>
      </c>
      <c r="AC166" s="31">
        <f>AB166/BD166-1</f>
        <v/>
      </c>
      <c r="AD166" s="1409">
        <f>公交!AD58-公交!AD60</f>
        <v/>
      </c>
      <c r="AE166" s="31">
        <f>AD166/BF166-1</f>
        <v/>
      </c>
      <c r="AF166" s="1409">
        <f>公交!AF58-公交!AF60</f>
        <v/>
      </c>
      <c r="AG166" s="31">
        <f>AF166/BH166-1</f>
        <v/>
      </c>
      <c r="AH166" s="1409">
        <f>公交!AH58-公交!AH60</f>
        <v/>
      </c>
      <c r="AI166" s="31">
        <f>AH166/BJ166-1</f>
        <v/>
      </c>
      <c r="AJ166" s="1409">
        <f>公交!AJ58-公交!AJ60</f>
        <v/>
      </c>
      <c r="AK166" s="31">
        <f>AJ166/BL166-1</f>
        <v/>
      </c>
      <c r="AL166" s="1409">
        <f>公交!AL58-公交!AL60</f>
        <v/>
      </c>
      <c r="AM166" s="31">
        <f>AL166/BN166-1</f>
        <v/>
      </c>
      <c r="AN166" s="1409">
        <f>公交!AN58-公交!AN60</f>
        <v/>
      </c>
      <c r="AO166" s="31">
        <f>AN166/BP166-1</f>
        <v/>
      </c>
      <c r="AP166" s="1409">
        <f>公交!AP58-公交!AP60</f>
        <v/>
      </c>
      <c r="AQ166" s="31">
        <f>AP166/BR166-1</f>
        <v/>
      </c>
      <c r="AR166" s="1409">
        <f>V166+T166+X166+Z166+AB166+AD166+AF166+AH166+AJ166+AL166+AN166+AP166</f>
      </c>
      <c r="AS166" s="31">
        <f>AR166/SUM(AV166,AX166,AZ166,BB166,BD166,BF166,BH166,BJ166,BL166,BN166,BP166,BR166)-1</f>
        <v/>
      </c>
      <c r="AT166" s="32" t="n"/>
      <c r="AU166" s="1915">
        <f>AV166+AX166+AZ166+BB166+BD166+BF166+BH166+BJ166+BL166+BN166+BP166</f>
        <v/>
      </c>
      <c r="AV166" s="1409" t="n">
        <v>3734.81</v>
      </c>
      <c r="AW166" s="31" t="n"/>
      <c r="AX166" s="1409" t="n">
        <v>2748.9</v>
      </c>
      <c r="AY166" s="31" t="n"/>
      <c r="AZ166" s="1409" t="n">
        <v>3660.46</v>
      </c>
      <c r="BA166" s="31" t="n"/>
      <c r="BB166" s="1409" t="n">
        <v>3878.86</v>
      </c>
      <c r="BC166" s="31" t="n"/>
      <c r="BD166" s="1409" t="n">
        <v>3832.84</v>
      </c>
      <c r="BE166" s="31" t="n"/>
      <c r="BF166" s="1409" t="n">
        <v>3828.89</v>
      </c>
      <c r="BG166" s="31" t="n"/>
      <c r="BH166" s="1409" t="n">
        <v>3987.55</v>
      </c>
      <c r="BI166" s="31" t="n"/>
      <c r="BJ166" s="1409" t="n">
        <v>3718.6</v>
      </c>
      <c r="BK166" s="31" t="n"/>
      <c r="BL166" s="1409" t="n">
        <v>3472.9</v>
      </c>
      <c r="BM166" s="31" t="n"/>
      <c r="BN166" s="1409" t="n">
        <v>3502.34</v>
      </c>
      <c r="BO166" s="31" t="n"/>
      <c r="BP166" s="1409" t="n">
        <v>3594.42</v>
      </c>
      <c r="BQ166" s="31" t="n"/>
      <c r="BR166" s="1409" t="n">
        <v>3566.72</v>
      </c>
      <c r="BS166" s="31" t="n"/>
      <c r="BT166" s="1409">
        <f>AV166+AX166+AZ166+BB166+BD166+BF166+BH166+BJ166+BL166+BN166+BP166+BR166</f>
        <v/>
      </c>
      <c r="BU166" s="31" t="n"/>
      <c r="BV166" s="1354" t="n"/>
      <c r="BW166" s="1355" t="n"/>
      <c r="BX166" s="1355" t="n"/>
      <c r="BY166" s="1355" t="n"/>
      <c r="BZ166" s="1355" t="n"/>
      <c r="CA166" s="1355" t="n"/>
      <c r="CB166" s="1355" t="n"/>
      <c r="CC166" s="1355" t="n"/>
      <c r="CD166" s="1355" t="n"/>
      <c r="CE166" s="1355" t="n"/>
      <c r="CF166" s="1355" t="n"/>
      <c r="CG166" s="1355" t="n"/>
      <c r="CH166" s="1355" t="n"/>
      <c r="CI166" s="1289" t="n"/>
    </row>
    <row r="167" ht="28.8" customHeight="1" s="21">
      <c r="A167" s="1977" t="n"/>
      <c r="B167" s="1350" t="inlineStr">
        <is>
          <t>城际城乡巡游出租旅客周转量（万人公里）</t>
        </is>
      </c>
      <c r="C167" s="1409">
        <f>出租!C58-出租!C60</f>
        <v/>
      </c>
      <c r="D167" s="31">
        <f>C167/T167-1</f>
        <v/>
      </c>
      <c r="E167" s="1409">
        <f>出租!E58-出租!E60</f>
        <v/>
      </c>
      <c r="F167" s="31">
        <f>E167/V167-1</f>
        <v/>
      </c>
      <c r="G167" s="1409">
        <f>出租!G58-出租!G60</f>
        <v/>
      </c>
      <c r="H167" s="31">
        <f>G167/X167-1</f>
        <v/>
      </c>
      <c r="I167" s="1409">
        <f>出租!I58-出租!I60</f>
        <v/>
      </c>
      <c r="J167" s="31">
        <f>I167/Z167-1</f>
        <v/>
      </c>
      <c r="K167" s="1409">
        <f>出租!K58-出租!K60</f>
      </c>
      <c r="L167" s="31">
        <f>K167/AB167-1</f>
      </c>
      <c r="M167" s="1409">
        <f>出租!M58-出租!M60</f>
      </c>
      <c r="N167" s="31">
        <f>M167/AD167-1</f>
      </c>
      <c r="O167" s="1409">
        <f>出租!O58-出租!O60</f>
      </c>
      <c r="P167" s="31">
        <f>O167/AF167-1</f>
      </c>
      <c r="Q167" s="2016">
        <f>E167+C167+G167+I167+K167+M167+O167</f>
      </c>
      <c r="R167" s="102">
        <f>Q167/SUM(T167,V167,X167,Z167,AB167,AD167,AF167)-1</f>
      </c>
      <c r="S167" s="1409">
        <f>T167+V167+X167+Z167+AB167+AD167+AF167</f>
      </c>
      <c r="T167" s="1409">
        <f>出租!T58-出租!T60</f>
        <v/>
      </c>
      <c r="U167" s="31">
        <f>T167/AV167-1</f>
        <v/>
      </c>
      <c r="V167" s="1409">
        <f>出租!V58-出租!V60</f>
        <v/>
      </c>
      <c r="W167" s="31">
        <f>V167/AX167-1</f>
        <v/>
      </c>
      <c r="X167" s="1409">
        <f>出租!X58-出租!X60</f>
        <v/>
      </c>
      <c r="Y167" s="31">
        <f>X167/AZ167-1</f>
        <v/>
      </c>
      <c r="Z167" s="1409">
        <f>出租!Z58-出租!Z60</f>
        <v/>
      </c>
      <c r="AA167" s="31">
        <f>Z167/BB167-1</f>
        <v/>
      </c>
      <c r="AB167" s="1409">
        <f>出租!AB58-出租!AB60</f>
        <v/>
      </c>
      <c r="AC167" s="31">
        <f>AB167/BD167-1</f>
        <v/>
      </c>
      <c r="AD167" s="1409">
        <f>出租!AD58-出租!AD60</f>
        <v/>
      </c>
      <c r="AE167" s="31">
        <f>AD167/BF167-1</f>
        <v/>
      </c>
      <c r="AF167" s="1409">
        <f>出租!AF58-出租!AF60</f>
        <v/>
      </c>
      <c r="AG167" s="31">
        <f>AF167/BH167-1</f>
        <v/>
      </c>
      <c r="AH167" s="1409">
        <f>出租!AH58-出租!AH60</f>
        <v/>
      </c>
      <c r="AI167" s="31">
        <f>AH167/BJ167-1</f>
        <v/>
      </c>
      <c r="AJ167" s="1409">
        <f>出租!AJ58-出租!AJ60</f>
        <v/>
      </c>
      <c r="AK167" s="31">
        <f>AJ167/BL167-1</f>
        <v/>
      </c>
      <c r="AL167" s="1409">
        <f>出租!AL58-出租!AL60</f>
        <v/>
      </c>
      <c r="AM167" s="31">
        <f>AL167/BN167-1</f>
        <v/>
      </c>
      <c r="AN167" s="1409">
        <f>出租!AN58-出租!AN60</f>
        <v/>
      </c>
      <c r="AO167" s="31">
        <f>AN167/BP167-1</f>
        <v/>
      </c>
      <c r="AP167" s="1409">
        <f>出租!AP58-出租!AP60</f>
        <v/>
      </c>
      <c r="AQ167" s="31">
        <f>AP167/BR167-1</f>
        <v/>
      </c>
      <c r="AR167" s="1409">
        <f>V167+T167+X167+Z167+AB167+AD167+AF167+AH167+AJ167+AL167+AN167+AP167</f>
      </c>
      <c r="AS167" s="31">
        <f>AR167/SUM(AV167,AX167,AZ167,BB167,BD167,BF167,BH167,BJ167,BL167,BN167,BP167,BR167)-1</f>
        <v/>
      </c>
      <c r="AT167" s="32" t="n"/>
      <c r="AU167" s="1915">
        <f>AV167+AX167+AZ167+BB167+BD167+BF167+BH167+BJ167+BL167+BN167+BP167</f>
        <v/>
      </c>
      <c r="AV167" s="1409" t="n">
        <v>876.87</v>
      </c>
      <c r="AW167" s="31" t="n"/>
      <c r="AX167" s="1409" t="n">
        <v>775.23</v>
      </c>
      <c r="AY167" s="31" t="n"/>
      <c r="AZ167" s="1409" t="n">
        <v>746.25</v>
      </c>
      <c r="BA167" s="31" t="n"/>
      <c r="BB167" s="1409" t="n">
        <v>901.13</v>
      </c>
      <c r="BC167" s="31" t="n"/>
      <c r="BD167" s="1409" t="n">
        <v>914.3099999999999</v>
      </c>
      <c r="BE167" s="31" t="n"/>
      <c r="BF167" s="1409" t="n">
        <v>866.59</v>
      </c>
      <c r="BG167" s="31" t="n"/>
      <c r="BH167" s="1409" t="n">
        <v>1386.24</v>
      </c>
      <c r="BI167" s="31" t="n"/>
      <c r="BJ167" s="1409" t="n">
        <v>1449.8</v>
      </c>
      <c r="BK167" s="31" t="n"/>
      <c r="BL167" s="1409" t="n">
        <v>1445.64</v>
      </c>
      <c r="BM167" s="31" t="n"/>
      <c r="BN167" s="1409" t="n">
        <v>1476.1</v>
      </c>
      <c r="BO167" s="31" t="n"/>
      <c r="BP167" s="1409" t="n">
        <v>1443.5</v>
      </c>
      <c r="BQ167" s="31" t="n"/>
      <c r="BR167" s="1409" t="n">
        <v>1366.34</v>
      </c>
      <c r="BS167" s="31" t="n"/>
      <c r="BT167" s="1409">
        <f>AV167+AX167+AZ167+BB167+BD167+BF167+BH167+BJ167+BL167+BN167+BP167+BR167</f>
        <v/>
      </c>
      <c r="BU167" s="31" t="n"/>
      <c r="BV167" s="1354" t="n"/>
      <c r="BW167" s="1291" t="n"/>
      <c r="BX167" s="1291" t="n"/>
      <c r="BY167" s="1291" t="n"/>
      <c r="BZ167" s="1291" t="n"/>
      <c r="CA167" s="1291" t="n"/>
      <c r="CB167" s="1291" t="n"/>
      <c r="CC167" s="1417" t="n"/>
      <c r="CD167" s="1291" t="n"/>
      <c r="CE167" s="1417" t="n"/>
      <c r="CF167" s="1417" t="n"/>
      <c r="CG167" s="1417" t="n"/>
      <c r="CH167" s="1417" t="n"/>
      <c r="CI167" s="1289" t="n"/>
    </row>
    <row r="168" ht="28.8" customHeight="1" s="21">
      <c r="A168" s="1954" t="n"/>
      <c r="B168" s="1350" t="inlineStr">
        <is>
          <t>城际城乡网约车旅客周转量(万人公里)</t>
        </is>
      </c>
      <c r="C168" s="1409">
        <f>网约车!C58-网约车!C60</f>
        <v/>
      </c>
      <c r="D168" s="31">
        <f>C168/T168-1</f>
        <v/>
      </c>
      <c r="E168" s="1409">
        <f>网约车!E58-网约车!E60</f>
        <v/>
      </c>
      <c r="F168" s="31">
        <f>E168/V168-1</f>
        <v/>
      </c>
      <c r="G168" s="1409">
        <f>网约车!G58-网约车!G60</f>
        <v/>
      </c>
      <c r="H168" s="31">
        <f>G168/X168-1</f>
        <v/>
      </c>
      <c r="I168" s="1409">
        <f>网约车!I58-网约车!I60</f>
        <v/>
      </c>
      <c r="J168" s="31">
        <f>I168/Z168-1</f>
        <v/>
      </c>
      <c r="K168" s="2810">
        <f>网约车!K58-网约车!K60</f>
      </c>
      <c r="L168" s="31">
        <f>K168/AB168-1</f>
      </c>
      <c r="M168" s="2811">
        <f>网约车!M58-网约车!M60</f>
      </c>
      <c r="N168" s="31">
        <f>M168/AD168-1</f>
      </c>
      <c r="O168" s="2812">
        <f>网约车!O58-网约车!O60</f>
      </c>
      <c r="P168" s="31">
        <f>O168/AF168-1</f>
      </c>
      <c r="Q168" s="2016">
        <f>E168+C168+G168+I168+K168+M168+O168</f>
      </c>
      <c r="R168" s="102">
        <f>Q168/SUM(T168,V168,X168,Z168,AB168,AD168,AF168)-1</f>
      </c>
      <c r="S168" s="1409">
        <f>T168+V168+X168+Z168+AB168+AD168+AF168</f>
      </c>
      <c r="T168" s="1409">
        <f>网约车!T58-网约车!T60</f>
        <v/>
      </c>
      <c r="U168" s="31">
        <f>T168/AV168-1</f>
        <v/>
      </c>
      <c r="V168" s="1409">
        <f>网约车!V58-网约车!V60</f>
        <v/>
      </c>
      <c r="W168" s="31">
        <f>V168/AX168-1</f>
        <v/>
      </c>
      <c r="X168" s="1409">
        <f>网约车!X58-网约车!X60</f>
        <v/>
      </c>
      <c r="Y168" s="31">
        <f>X168/AZ168-1</f>
        <v/>
      </c>
      <c r="Z168" s="1409">
        <f>网约车!Z58-网约车!Z60</f>
        <v/>
      </c>
      <c r="AA168" s="31">
        <f>Z168/BB168-1</f>
        <v/>
      </c>
      <c r="AB168" s="1409">
        <f>网约车!AB58-网约车!AB60</f>
        <v/>
      </c>
      <c r="AC168" s="31">
        <f>AB168/BD168-1</f>
        <v/>
      </c>
      <c r="AD168" s="1409">
        <f>网约车!AD58-网约车!AD60</f>
        <v/>
      </c>
      <c r="AE168" s="31">
        <f>AD168/BF168-1</f>
        <v/>
      </c>
      <c r="AF168" s="1409">
        <f>网约车!AF58-网约车!AF60</f>
        <v/>
      </c>
      <c r="AG168" s="31">
        <f>AF168/BH168-1</f>
        <v/>
      </c>
      <c r="AH168" s="1409">
        <f>网约车!AH58-网约车!AH60</f>
        <v/>
      </c>
      <c r="AI168" s="31">
        <f>AH168/BJ168-1</f>
        <v/>
      </c>
      <c r="AJ168" s="1409">
        <f>网约车!AJ58-网约车!AJ60</f>
        <v/>
      </c>
      <c r="AK168" s="31">
        <f>AJ168/BL168-1</f>
        <v/>
      </c>
      <c r="AL168" s="1409">
        <f>网约车!AL58-网约车!AL60</f>
        <v/>
      </c>
      <c r="AM168" s="31">
        <f>AL168/BN168-1</f>
        <v/>
      </c>
      <c r="AN168" s="1409">
        <f>网约车!AN58-网约车!AN60</f>
        <v/>
      </c>
      <c r="AO168" s="31">
        <f>AN168/BP168-1</f>
        <v/>
      </c>
      <c r="AP168" s="1409">
        <f>网约车!AP58-网约车!AP60</f>
        <v/>
      </c>
      <c r="AQ168" s="31">
        <f>AP168/BR168-1</f>
        <v/>
      </c>
      <c r="AR168" s="1409">
        <f>V168+T168+X168+Z168+AB168+AD168+AF168+AH168+AJ168+AL168+AN168+AP168</f>
      </c>
      <c r="AS168" s="31">
        <f>AR168/SUM(AV168,AX168,AZ168,BB168,BD168,BF168,BH168,BJ168,BL168,BN168,BP168,BR168)-1</f>
        <v/>
      </c>
      <c r="AT168" s="32" t="n"/>
      <c r="AU168" s="1915">
        <f>AV168+AX168+AZ168+BB168+BD168+BF168+BH168+BJ168+BL168+BN168+BP168</f>
        <v/>
      </c>
      <c r="AV168" s="1409" t="n">
        <v>149.523297056901</v>
      </c>
      <c r="AW168" s="31" t="n"/>
      <c r="AX168" s="1409" t="n">
        <v>113.293656554301</v>
      </c>
      <c r="AY168" s="31" t="n"/>
      <c r="AZ168" s="1409" t="n">
        <v>121.229687058163</v>
      </c>
      <c r="BA168" s="31" t="n"/>
      <c r="BB168" s="1409" t="n">
        <v>213.307230587999</v>
      </c>
      <c r="BC168" s="31" t="n"/>
      <c r="BD168" s="1409" t="n">
        <v>225.202463970417</v>
      </c>
      <c r="BE168" s="31" t="n"/>
      <c r="BF168" s="1409" t="n">
        <v>240.845523935558</v>
      </c>
      <c r="BG168" s="31" t="n"/>
      <c r="BH168" s="1409" t="n">
        <v>354.274450724746</v>
      </c>
      <c r="BI168" s="31" t="n"/>
      <c r="BJ168" s="1409" t="n">
        <v>326.70542418257</v>
      </c>
      <c r="BK168" s="31" t="n"/>
      <c r="BL168" s="1409" t="n">
        <v>339.402979654777</v>
      </c>
      <c r="BM168" s="31" t="n"/>
      <c r="BN168" s="1409" t="n">
        <v>346.374812052015</v>
      </c>
      <c r="BO168" s="31" t="n"/>
      <c r="BP168" s="1409" t="n">
        <v>378.606078890219</v>
      </c>
      <c r="BQ168" s="31" t="n"/>
      <c r="BR168" s="1409" t="n">
        <v>407.372594680723</v>
      </c>
      <c r="BS168" s="31" t="n"/>
      <c r="BT168" s="1409">
        <f>AV168+AX168+AZ168+BB168+BD168+BF168+BH168+BJ168+BL168+BN168+BP168+BR168</f>
        <v/>
      </c>
      <c r="BU168" s="31" t="n"/>
      <c r="BV168" s="1354" t="n"/>
      <c r="BW168" s="1291" t="n"/>
      <c r="BX168" s="1291" t="n"/>
      <c r="BY168" s="1291" t="n"/>
      <c r="BZ168" s="1291" t="n"/>
      <c r="CA168" s="1291" t="n"/>
      <c r="CB168" s="1291" t="n"/>
      <c r="CC168" s="1291" t="n"/>
      <c r="CD168" s="1291" t="n"/>
      <c r="CE168" s="1291" t="n"/>
      <c r="CF168" s="1291" t="n"/>
      <c r="CG168" s="1291" t="n"/>
      <c r="CH168" s="1291" t="n"/>
      <c r="CI168" s="1289" t="n"/>
    </row>
    <row r="169" ht="28.8" customFormat="1" customHeight="1" s="24">
      <c r="A169" s="1358" t="inlineStr">
        <is>
          <t>仙桃市</t>
        </is>
      </c>
      <c r="B169" s="1350" t="inlineStr">
        <is>
          <t>总旅客周转量（万人公里）</t>
        </is>
      </c>
      <c r="C169" s="1409">
        <f>C170+C171+C172+C173</f>
        <v/>
      </c>
      <c r="D169" s="31">
        <f>C169/T169-1</f>
        <v/>
      </c>
      <c r="E169" s="1409">
        <f>E170+E171+E172+E173</f>
        <v/>
      </c>
      <c r="F169" s="31">
        <f>E169/V169-1</f>
        <v/>
      </c>
      <c r="G169" s="1409">
        <f>G170+G171+G172+G173</f>
        <v/>
      </c>
      <c r="H169" s="31">
        <f>G169/X169-1</f>
        <v/>
      </c>
      <c r="I169" s="1409">
        <f>I170+I171+I172+I173</f>
        <v/>
      </c>
      <c r="J169" s="31">
        <f>I169/Z169-1</f>
        <v/>
      </c>
      <c r="K169" s="2813">
        <f>K170+K171+K172+K173</f>
      </c>
      <c r="L169" s="31">
        <f>K169/AB169-1</f>
      </c>
      <c r="M169" s="2814">
        <f>M170+M171+M172+M173</f>
      </c>
      <c r="N169" s="31">
        <f>M169/AD169-1</f>
      </c>
      <c r="O169" s="2815">
        <f>O170+O171+O172+O173</f>
      </c>
      <c r="P169" s="31">
        <f>O169/AF169-1</f>
      </c>
      <c r="Q169" s="2016">
        <f>E169+C169+G169+I169+K169+M169+O169</f>
      </c>
      <c r="R169" s="102">
        <f>Q169/SUM(T169,V169,X169,Z169,AB169,AD169,AF169)-1</f>
      </c>
      <c r="S169" s="1409">
        <f>T169+V169+X169+Z169+AB169+AD169+AF169</f>
      </c>
      <c r="T169" s="1409">
        <f>T170+T171+T172+T173</f>
        <v/>
      </c>
      <c r="U169" s="31">
        <f>T169/AV169-1</f>
        <v/>
      </c>
      <c r="V169" s="1409">
        <f>V170+V171+V172+V173</f>
        <v/>
      </c>
      <c r="W169" s="31">
        <f>V169/AX169-1</f>
        <v/>
      </c>
      <c r="X169" s="1409">
        <f>X170+X171+X172+X173</f>
        <v/>
      </c>
      <c r="Y169" s="31">
        <f>X169/AZ169-1</f>
        <v/>
      </c>
      <c r="Z169" s="1409">
        <f>Z170+Z171+Z172+Z173</f>
        <v/>
      </c>
      <c r="AA169" s="31">
        <f>Z169/BB169-1</f>
        <v/>
      </c>
      <c r="AB169" s="1409">
        <f>AB170+AB171+AB172+AB173</f>
        <v/>
      </c>
      <c r="AC169" s="31">
        <f>AB169/BD169-1</f>
        <v/>
      </c>
      <c r="AD169" s="1409">
        <f>AD170+AD171+AD172+AD173</f>
        <v/>
      </c>
      <c r="AE169" s="31">
        <f>AD169/BF169-1</f>
        <v/>
      </c>
      <c r="AF169" s="1409">
        <f>AF170+AF171+AF172+AF173</f>
        <v/>
      </c>
      <c r="AG169" s="31">
        <f>AF169/BH169-1</f>
        <v/>
      </c>
      <c r="AH169" s="1409">
        <f>AH170+AH171+AH172+AH173</f>
        <v/>
      </c>
      <c r="AI169" s="31">
        <f>AH169/BJ169-1</f>
        <v/>
      </c>
      <c r="AJ169" s="1409">
        <f>AJ170+AJ171+AJ172+AJ173</f>
        <v/>
      </c>
      <c r="AK169" s="31">
        <f>AJ169/BL169-1</f>
        <v/>
      </c>
      <c r="AL169" s="1409">
        <f>AL170+AL171+AL172+AL173</f>
        <v/>
      </c>
      <c r="AM169" s="31">
        <f>AL169/BN169-1</f>
        <v/>
      </c>
      <c r="AN169" s="1409">
        <f>AN170+AN171+AN172+AN173</f>
        <v/>
      </c>
      <c r="AO169" s="31">
        <f>AN169/BP169-1</f>
        <v/>
      </c>
      <c r="AP169" s="1409">
        <f>AP170+AP171+AP172+AP173</f>
        <v/>
      </c>
      <c r="AQ169" s="31">
        <f>AP169/BR169-1</f>
        <v/>
      </c>
      <c r="AR169" s="1409">
        <f>V169+T169+X169+Z169+AB169+AD169+AF169+AH169+AJ169+AL169+AN169+AP169</f>
      </c>
      <c r="AS169" s="31">
        <f>AR169/SUM(AV169,AX169,AZ169,BB169,BD169,BF169,BH169,BJ169,BL169,BN169,BP169,BR169)-1</f>
        <v/>
      </c>
      <c r="AT169" s="32" t="n"/>
      <c r="AU169" s="1915">
        <f>AV169+AX169+AZ169+BB169+BD169+BF169+BH169+BJ169+BL169+BN169+BP169</f>
        <v/>
      </c>
      <c r="AV169" s="1915">
        <f>AV170+AV171+AV172+AV173</f>
        <v/>
      </c>
      <c r="AW169" s="32" t="n"/>
      <c r="AX169" s="1915">
        <f>AX170+AX171+AX172+AX173</f>
        <v/>
      </c>
      <c r="AY169" s="32" t="n"/>
      <c r="AZ169" s="1915">
        <f>AZ170+AZ171+AZ172+AZ173</f>
        <v/>
      </c>
      <c r="BA169" s="32" t="n"/>
      <c r="BB169" s="1915">
        <f>BB170+BB171+BB172+BB173</f>
        <v/>
      </c>
      <c r="BC169" s="32" t="n"/>
      <c r="BD169" s="1915">
        <f>BD170+BD171+BD172+BD173</f>
        <v/>
      </c>
      <c r="BE169" s="32" t="n"/>
      <c r="BF169" s="1915">
        <f>BF170+BF171+BF172+BF173</f>
        <v/>
      </c>
      <c r="BG169" s="32" t="n"/>
      <c r="BH169" s="1915">
        <f>BH170+BH171+BH172+BH173</f>
        <v/>
      </c>
      <c r="BI169" s="32" t="n"/>
      <c r="BJ169" s="1915">
        <f>BJ170+BJ171+BJ172+BJ173</f>
        <v/>
      </c>
      <c r="BK169" s="32" t="n"/>
      <c r="BL169" s="1915">
        <f>BL170+BL171+BL172+BL173</f>
        <v/>
      </c>
      <c r="BM169" s="32" t="n"/>
      <c r="BN169" s="1915">
        <f>BN170+BN171+BN172+BN173</f>
        <v/>
      </c>
      <c r="BO169" s="32" t="n"/>
      <c r="BP169" s="1915">
        <f>BP170+BP171+BP172+BP173</f>
        <v/>
      </c>
      <c r="BQ169" s="32" t="n"/>
      <c r="BR169" s="1915">
        <f>BR170+BR171+BR172+BR173</f>
        <v/>
      </c>
      <c r="BS169" s="32" t="n"/>
      <c r="BT169" s="1915">
        <f>AV169+AX169+AZ169+BB169+BD169+BF169+BH169+BJ169+BL169+BN169+BP169+BR169</f>
        <v/>
      </c>
      <c r="BU169" s="32" t="n"/>
      <c r="BV169" s="1353" t="n"/>
      <c r="BW169" s="1352" t="n"/>
      <c r="BX169" s="1352" t="n"/>
      <c r="BY169" s="1352" t="n"/>
      <c r="BZ169" s="1352" t="n"/>
      <c r="CA169" s="1352" t="n"/>
      <c r="CB169" s="1352" t="n"/>
      <c r="CC169" s="1352" t="n"/>
      <c r="CD169" s="1352" t="n"/>
      <c r="CE169" s="1352" t="n"/>
      <c r="CF169" s="1352" t="n"/>
      <c r="CG169" s="1352" t="n"/>
      <c r="CH169" s="1352" t="n"/>
      <c r="CI169" s="1352" t="n"/>
    </row>
    <row r="170" ht="28.8" customHeight="1" s="21">
      <c r="A170" s="1977" t="n"/>
      <c r="B170" s="1350" t="inlineStr">
        <is>
          <t>公路班线旅客周转量（万人公里）</t>
        </is>
      </c>
      <c r="C170" s="1409">
        <f>班线包车!C51</f>
        <v/>
      </c>
      <c r="D170" s="31">
        <f>C170/T170-1</f>
        <v/>
      </c>
      <c r="E170" s="1409">
        <f>班线包车!E51</f>
        <v/>
      </c>
      <c r="F170" s="31">
        <f>E170/V170-1</f>
        <v/>
      </c>
      <c r="G170" s="1409">
        <f>班线包车!G51</f>
        <v/>
      </c>
      <c r="H170" s="31">
        <f>G170/X170-1</f>
        <v/>
      </c>
      <c r="I170" s="1409">
        <f>班线包车!I51</f>
        <v/>
      </c>
      <c r="J170" s="31">
        <f>I170/Z170-1</f>
        <v/>
      </c>
      <c r="K170" s="1409">
        <f>班线包车!K51</f>
      </c>
      <c r="L170" s="31">
        <f>K170/AB170-1</f>
      </c>
      <c r="M170" s="1409">
        <f>班线包车!M51</f>
      </c>
      <c r="N170" s="31">
        <f>M170/AD170-1</f>
      </c>
      <c r="O170" s="1409">
        <f>班线包车!O51</f>
      </c>
      <c r="P170" s="31">
        <f>O170/AF170-1</f>
      </c>
      <c r="Q170" s="2016">
        <f>E170+C170+G170+I170+K170+M170+O170</f>
      </c>
      <c r="R170" s="102">
        <f>Q170/SUM(T170,V170,X170,Z170,AB170,AD170,AF170)-1</f>
      </c>
      <c r="S170" s="1409">
        <f>T170+V170+X170+Z170+AB170+AD170+AF170</f>
      </c>
      <c r="T170" s="1409">
        <f>班线包车!T51</f>
        <v/>
      </c>
      <c r="U170" s="31">
        <f>T170/AV170-1</f>
        <v/>
      </c>
      <c r="V170" s="1409">
        <f>班线包车!V51</f>
        <v/>
      </c>
      <c r="W170" s="31">
        <f>V170/AX170-1</f>
        <v/>
      </c>
      <c r="X170" s="1409">
        <f>班线包车!X51</f>
        <v/>
      </c>
      <c r="Y170" s="31">
        <f>X170/AZ170-1</f>
        <v/>
      </c>
      <c r="Z170" s="1409">
        <f>班线包车!Z51</f>
        <v/>
      </c>
      <c r="AA170" s="31">
        <f>Z170/BB170-1</f>
        <v/>
      </c>
      <c r="AB170" s="1409">
        <f>班线包车!AB51</f>
        <v/>
      </c>
      <c r="AC170" s="31">
        <f>AB170/BD170-1</f>
        <v/>
      </c>
      <c r="AD170" s="1409">
        <f>班线包车!AD51</f>
        <v/>
      </c>
      <c r="AE170" s="31">
        <f>AD170/BF170-1</f>
        <v/>
      </c>
      <c r="AF170" s="1409">
        <f>班线包车!AF51</f>
        <v/>
      </c>
      <c r="AG170" s="31">
        <f>AF170/BH170-1</f>
        <v/>
      </c>
      <c r="AH170" s="1409">
        <f>班线包车!AH51</f>
        <v/>
      </c>
      <c r="AI170" s="31">
        <f>AH170/BJ170-1</f>
        <v/>
      </c>
      <c r="AJ170" s="1409">
        <f>班线包车!AJ51</f>
        <v/>
      </c>
      <c r="AK170" s="31">
        <f>AJ170/BL170-1</f>
        <v/>
      </c>
      <c r="AL170" s="1409">
        <f>班线包车!AL51</f>
        <v/>
      </c>
      <c r="AM170" s="31">
        <f>AL170/BN170-1</f>
        <v/>
      </c>
      <c r="AN170" s="1409">
        <f>班线包车!AN51</f>
        <v/>
      </c>
      <c r="AO170" s="31">
        <f>AN170/BP170-1</f>
        <v/>
      </c>
      <c r="AP170" s="1409">
        <f>班线包车!AP51</f>
        <v/>
      </c>
      <c r="AQ170" s="31">
        <f>AP170/BR170-1</f>
        <v/>
      </c>
      <c r="AR170" s="1409">
        <f>V170+T170+X170+Z170+AB170+AD170+AF170+AH170+AJ170+AL170+AN170+AP170</f>
      </c>
      <c r="AS170" s="31">
        <f>AR170/SUM(AV170,AX170,AZ170,BB170,BD170,BF170,BH170,BJ170,BL170,BN170,BP170,BR170)-1</f>
        <v/>
      </c>
      <c r="AT170" s="32" t="n"/>
      <c r="AU170" s="1915">
        <f>AV170+AX170+AZ170+BB170+BD170+BF170+BH170+BJ170+BL170+BN170+BP170</f>
        <v/>
      </c>
      <c r="AV170" s="1409" t="n">
        <v>384.382</v>
      </c>
      <c r="AW170" s="31" t="n"/>
      <c r="AX170" s="1409" t="n">
        <v>356.4048</v>
      </c>
      <c r="AY170" s="31" t="n"/>
      <c r="AZ170" s="1409" t="n">
        <v>345.5992</v>
      </c>
      <c r="BA170" s="31" t="n"/>
      <c r="BB170" s="1409" t="n">
        <v>350.9865</v>
      </c>
      <c r="BC170" s="31" t="n"/>
      <c r="BD170" s="1409" t="n">
        <v>354.199</v>
      </c>
      <c r="BE170" s="31" t="n"/>
      <c r="BF170" s="1409" t="n">
        <v>369.3228</v>
      </c>
      <c r="BG170" s="31" t="n"/>
      <c r="BH170" s="1409" t="n">
        <v>372.2134</v>
      </c>
      <c r="BI170" s="31" t="n"/>
      <c r="BJ170" s="1409" t="n">
        <v>371.4824</v>
      </c>
      <c r="BK170" s="31" t="n"/>
      <c r="BL170" s="1409" t="n">
        <v>376.302</v>
      </c>
      <c r="BM170" s="31" t="n"/>
      <c r="BN170" s="1409" t="n">
        <v>391.2699</v>
      </c>
      <c r="BO170" s="31" t="n"/>
      <c r="BP170" s="1409" t="n">
        <v>397.5527</v>
      </c>
      <c r="BQ170" s="31" t="n"/>
      <c r="BR170" s="1409" t="n">
        <v>405.1991</v>
      </c>
      <c r="BS170" s="31" t="n"/>
      <c r="BT170" s="1409">
        <f>AV170+AX170+AZ170+BB170+BD170+BF170+BH170+BJ170+BL170+BN170+BP170+BR170</f>
        <v/>
      </c>
      <c r="BU170" s="31" t="n"/>
      <c r="BV170" s="1354" t="n"/>
      <c r="BW170" s="1355" t="n"/>
      <c r="BX170" s="1355" t="n"/>
      <c r="BY170" s="1355" t="n"/>
      <c r="BZ170" s="1355" t="n"/>
      <c r="CA170" s="1355" t="n"/>
      <c r="CB170" s="1355" t="n"/>
      <c r="CC170" s="1355" t="n"/>
      <c r="CD170" s="1355" t="n"/>
      <c r="CE170" s="1355" t="n"/>
      <c r="CF170" s="1355" t="n"/>
      <c r="CG170" s="1355" t="n"/>
      <c r="CH170" s="1355" t="n"/>
      <c r="CI170" s="1289" t="n"/>
    </row>
    <row r="171" ht="28.8" customHeight="1" s="21">
      <c r="A171" s="1977" t="n"/>
      <c r="B171" s="1350" t="inlineStr">
        <is>
          <t>城际城乡公交旅客周转量（万人公里）</t>
        </is>
      </c>
      <c r="C171" s="1409">
        <f>公交!C62-公交!C64</f>
        <v/>
      </c>
      <c r="D171" s="31">
        <f>C171/T171-1</f>
        <v/>
      </c>
      <c r="E171" s="1409">
        <f>公交!E62-公交!E64</f>
        <v/>
      </c>
      <c r="F171" s="31">
        <f>E171/V171-1</f>
        <v/>
      </c>
      <c r="G171" s="1409">
        <f>公交!G62-公交!G64</f>
        <v/>
      </c>
      <c r="H171" s="31">
        <f>G171/X171-1</f>
        <v/>
      </c>
      <c r="I171" s="1409">
        <f>公交!I62-公交!I64</f>
        <v/>
      </c>
      <c r="J171" s="31">
        <f>I171/Z171-1</f>
        <v/>
      </c>
      <c r="K171" s="1409">
        <f>公交!K62-公交!K64</f>
      </c>
      <c r="L171" s="31">
        <f>K171/AB171-1</f>
      </c>
      <c r="M171" s="1409">
        <f>公交!M62-公交!M64</f>
      </c>
      <c r="N171" s="31">
        <f>M171/AD171-1</f>
      </c>
      <c r="O171" s="1409">
        <f>公交!O62-公交!O64</f>
      </c>
      <c r="P171" s="31">
        <f>O171/AF171-1</f>
      </c>
      <c r="Q171" s="2016">
        <f>E171+C171+G171+I171+K171+M171+O171</f>
      </c>
      <c r="R171" s="102">
        <f>Q171/SUM(T171,V171,X171,Z171,AB171,AD171,AF171)-1</f>
      </c>
      <c r="S171" s="1409">
        <f>T171+V171+X171+Z171+AB171+AD171+AF171</f>
      </c>
      <c r="T171" s="1409">
        <f>公交!T62-公交!T64</f>
        <v/>
      </c>
      <c r="U171" s="31">
        <f>T171/AV171-1</f>
        <v/>
      </c>
      <c r="V171" s="1409">
        <f>公交!V62-公交!V64</f>
        <v/>
      </c>
      <c r="W171" s="31">
        <f>V171/AX171-1</f>
        <v/>
      </c>
      <c r="X171" s="1409">
        <f>公交!X62-公交!X64</f>
        <v/>
      </c>
      <c r="Y171" s="31">
        <f>X171/AZ171-1</f>
        <v/>
      </c>
      <c r="Z171" s="1409">
        <f>公交!Z62-公交!Z64</f>
        <v/>
      </c>
      <c r="AA171" s="31">
        <f>Z171/BB171-1</f>
        <v/>
      </c>
      <c r="AB171" s="1409">
        <f>公交!AB62-公交!AB64</f>
        <v/>
      </c>
      <c r="AC171" s="31">
        <f>AB171/BD171-1</f>
        <v/>
      </c>
      <c r="AD171" s="1409">
        <f>公交!AD62-公交!AD64</f>
        <v/>
      </c>
      <c r="AE171" s="31">
        <f>AD171/BF171-1</f>
        <v/>
      </c>
      <c r="AF171" s="1409">
        <f>公交!AF62-公交!AF64</f>
        <v/>
      </c>
      <c r="AG171" s="31">
        <f>AF171/BH171-1</f>
        <v/>
      </c>
      <c r="AH171" s="1409">
        <f>公交!AH62-公交!AH64</f>
        <v/>
      </c>
      <c r="AI171" s="31">
        <f>AH171/BJ171-1</f>
        <v/>
      </c>
      <c r="AJ171" s="1409">
        <f>公交!AJ62-公交!AJ64</f>
        <v/>
      </c>
      <c r="AK171" s="31">
        <f>AJ171/BL171-1</f>
        <v/>
      </c>
      <c r="AL171" s="1409">
        <f>公交!AL62-公交!AL64</f>
        <v/>
      </c>
      <c r="AM171" s="31">
        <f>AL171/BN171-1</f>
        <v/>
      </c>
      <c r="AN171" s="1409">
        <f>公交!AN62-公交!AN64</f>
        <v/>
      </c>
      <c r="AO171" s="31">
        <f>AN171/BP171-1</f>
        <v/>
      </c>
      <c r="AP171" s="1409">
        <f>公交!AP62-公交!AP64</f>
        <v/>
      </c>
      <c r="AQ171" s="31">
        <f>AP171/BR171-1</f>
        <v/>
      </c>
      <c r="AR171" s="1409">
        <f>V171+T171+X171+Z171+AB171+AD171+AF171+AH171+AJ171+AL171+AN171+AP171</f>
      </c>
      <c r="AS171" s="31">
        <f>AR171/SUM(AV171,AX171,AZ171,BB171,BD171,BF171,BH171,BJ171,BL171,BN171,BP171,BR171)-1</f>
        <v/>
      </c>
      <c r="AT171" s="32" t="n"/>
      <c r="AU171" s="1915">
        <f>AV171+AX171+AZ171+BB171+BD171+BF171+BH171+BJ171+BL171+BN171+BP171</f>
        <v/>
      </c>
      <c r="AV171" s="1409" t="n">
        <v>522.8</v>
      </c>
      <c r="AW171" s="31" t="n"/>
      <c r="AX171" s="1409" t="n">
        <v>599.9</v>
      </c>
      <c r="AY171" s="31" t="n"/>
      <c r="AZ171" s="1409" t="n">
        <v>618.6</v>
      </c>
      <c r="BA171" s="31" t="n"/>
      <c r="BB171" s="1409" t="n">
        <v>623.6</v>
      </c>
      <c r="BC171" s="31" t="n"/>
      <c r="BD171" s="1409" t="n">
        <v>620.6</v>
      </c>
      <c r="BE171" s="31" t="n"/>
      <c r="BF171" s="1409" t="n">
        <v>619.4</v>
      </c>
      <c r="BG171" s="31" t="n"/>
      <c r="BH171" s="1409" t="n">
        <v>550.1</v>
      </c>
      <c r="BI171" s="31" t="n"/>
      <c r="BJ171" s="1409" t="n">
        <v>559.8</v>
      </c>
      <c r="BK171" s="31" t="n"/>
      <c r="BL171" s="1409" t="n">
        <v>507.7</v>
      </c>
      <c r="BM171" s="31" t="n"/>
      <c r="BN171" s="1409" t="n">
        <v>597.9</v>
      </c>
      <c r="BO171" s="31" t="n"/>
      <c r="BP171" s="1409" t="n">
        <v>529.3</v>
      </c>
      <c r="BQ171" s="31" t="n"/>
      <c r="BR171" s="1409" t="n">
        <v>542.8</v>
      </c>
      <c r="BS171" s="31" t="n"/>
      <c r="BT171" s="1409">
        <f>AV171+AX171+AZ171+BB171+BD171+BF171+BH171+BJ171+BL171+BN171+BP171+BR171</f>
        <v/>
      </c>
      <c r="BU171" s="31" t="n"/>
      <c r="BV171" s="1354" t="n"/>
      <c r="BW171" s="1291" t="n"/>
      <c r="BX171" s="1291" t="n"/>
      <c r="BY171" s="1291" t="n"/>
      <c r="BZ171" s="1291" t="n"/>
      <c r="CA171" s="1291" t="n"/>
      <c r="CB171" s="1291" t="n"/>
      <c r="CC171" s="1417" t="n"/>
      <c r="CD171" s="1291" t="n"/>
      <c r="CE171" s="1417" t="n"/>
      <c r="CF171" s="1417" t="n"/>
      <c r="CG171" s="1417" t="n"/>
      <c r="CH171" s="1417" t="n"/>
      <c r="CI171" s="1289" t="n"/>
    </row>
    <row r="172" ht="28.8" customHeight="1" s="21">
      <c r="A172" s="1977" t="n"/>
      <c r="B172" s="1350" t="inlineStr">
        <is>
          <t>城际城乡巡游出租旅客周转量（万人公里）</t>
        </is>
      </c>
      <c r="C172" s="1409">
        <f>出租!C62-出租!C64</f>
        <v/>
      </c>
      <c r="D172" s="31">
        <f>C172/T172-1</f>
        <v/>
      </c>
      <c r="E172" s="1409">
        <f>出租!E62-出租!E64</f>
        <v/>
      </c>
      <c r="F172" s="31">
        <f>E172/V172-1</f>
        <v/>
      </c>
      <c r="G172" s="1409">
        <f>出租!G62-出租!G64</f>
        <v/>
      </c>
      <c r="H172" s="31">
        <f>G172/X172-1</f>
        <v/>
      </c>
      <c r="I172" s="1409">
        <f>出租!I62-出租!I64</f>
        <v/>
      </c>
      <c r="J172" s="31">
        <f>I172/Z172-1</f>
        <v/>
      </c>
      <c r="K172" s="1409">
        <f>出租!K62-出租!K64</f>
      </c>
      <c r="L172" s="31">
        <f>K172/AB172-1</f>
      </c>
      <c r="M172" s="1409">
        <f>出租!M62-出租!M64</f>
      </c>
      <c r="N172" s="31">
        <f>M172/AD172-1</f>
      </c>
      <c r="O172" s="1409">
        <f>出租!O62-出租!O64</f>
      </c>
      <c r="P172" s="31">
        <f>O172/AF172-1</f>
      </c>
      <c r="Q172" s="2016">
        <f>E172+C172+G172+I172+K172+M172+O172</f>
      </c>
      <c r="R172" s="102">
        <f>Q172/SUM(T172,V172,X172,Z172,AB172,AD172,AF172)-1</f>
      </c>
      <c r="S172" s="1409">
        <f>T172+V172+X172+Z172+AB172+AD172+AF172</f>
      </c>
      <c r="T172" s="1409">
        <f>出租!T62-出租!T64</f>
        <v/>
      </c>
      <c r="U172" s="31">
        <f>T172/AV172-1</f>
        <v/>
      </c>
      <c r="V172" s="1409">
        <f>出租!V62-出租!V64</f>
        <v/>
      </c>
      <c r="W172" s="31">
        <f>V172/AX172-1</f>
        <v/>
      </c>
      <c r="X172" s="1409">
        <f>出租!X62-出租!X64</f>
        <v/>
      </c>
      <c r="Y172" s="31">
        <f>X172/AZ172-1</f>
        <v/>
      </c>
      <c r="Z172" s="1409">
        <f>出租!Z62-出租!Z64</f>
        <v/>
      </c>
      <c r="AA172" s="31">
        <f>Z172/BB172-1</f>
        <v/>
      </c>
      <c r="AB172" s="1409">
        <f>出租!AB62-出租!AB64</f>
        <v/>
      </c>
      <c r="AC172" s="31">
        <f>AB172/BD172-1</f>
        <v/>
      </c>
      <c r="AD172" s="1409">
        <f>出租!AD62-出租!AD64</f>
        <v/>
      </c>
      <c r="AE172" s="31">
        <f>AD172/BF172-1</f>
        <v/>
      </c>
      <c r="AF172" s="1409">
        <f>出租!AF62-出租!AF64</f>
        <v/>
      </c>
      <c r="AG172" s="31">
        <f>AF172/BH172-1</f>
        <v/>
      </c>
      <c r="AH172" s="1409">
        <f>出租!AH62-出租!AH64</f>
        <v/>
      </c>
      <c r="AI172" s="31">
        <f>AH172/BJ172-1</f>
        <v/>
      </c>
      <c r="AJ172" s="1409">
        <f>出租!AJ62-出租!AJ64</f>
        <v/>
      </c>
      <c r="AK172" s="31">
        <f>AJ172/BL172-1</f>
        <v/>
      </c>
      <c r="AL172" s="1409">
        <f>出租!AL62-出租!AL64</f>
        <v/>
      </c>
      <c r="AM172" s="31">
        <f>AL172/BN172-1</f>
        <v/>
      </c>
      <c r="AN172" s="1409">
        <f>出租!AN62-出租!AN64</f>
        <v/>
      </c>
      <c r="AO172" s="31">
        <f>AN172/BP172-1</f>
        <v/>
      </c>
      <c r="AP172" s="1409">
        <f>出租!AP62-出租!AP64</f>
        <v/>
      </c>
      <c r="AQ172" s="31">
        <f>AP172/BR172-1</f>
        <v/>
      </c>
      <c r="AR172" s="1409">
        <f>V172+T172+X172+Z172+AB172+AD172+AF172+AH172+AJ172+AL172+AN172+AP172</f>
      </c>
      <c r="AS172" s="31">
        <f>AR172/SUM(AV172,AX172,AZ172,BB172,BD172,BF172,BH172,BJ172,BL172,BN172,BP172,BR172)-1</f>
        <v/>
      </c>
      <c r="AT172" s="32" t="n"/>
      <c r="AU172" s="1915">
        <f>AV172+AX172+AZ172+BB172+BD172+BF172+BH172+BJ172+BL172+BN172+BP172</f>
        <v/>
      </c>
      <c r="AV172" s="1409" t="n">
        <v>95.2</v>
      </c>
      <c r="AW172" s="31" t="n"/>
      <c r="AX172" s="1409" t="n">
        <v>80.47</v>
      </c>
      <c r="AY172" s="31" t="n"/>
      <c r="AZ172" s="1409" t="n">
        <v>53.88</v>
      </c>
      <c r="BA172" s="31" t="n"/>
      <c r="BB172" s="1409" t="n">
        <v>49.35</v>
      </c>
      <c r="BC172" s="31" t="n"/>
      <c r="BD172" s="1409" t="n">
        <v>46.59</v>
      </c>
      <c r="BE172" s="31" t="n"/>
      <c r="BF172" s="1409" t="n">
        <v>47.54</v>
      </c>
      <c r="BG172" s="31" t="n"/>
      <c r="BH172" s="1409" t="n">
        <v>49.14</v>
      </c>
      <c r="BI172" s="31" t="n"/>
      <c r="BJ172" s="1409" t="n">
        <v>52.81</v>
      </c>
      <c r="BK172" s="31" t="n"/>
      <c r="BL172" s="1409" t="n">
        <v>48.43</v>
      </c>
      <c r="BM172" s="31" t="n"/>
      <c r="BN172" s="1409" t="n">
        <v>55.58</v>
      </c>
      <c r="BO172" s="31" t="n"/>
      <c r="BP172" s="1409" t="n">
        <v>46</v>
      </c>
      <c r="BQ172" s="31" t="n"/>
      <c r="BR172" s="1409" t="n">
        <v>45.2</v>
      </c>
      <c r="BS172" s="31" t="n"/>
      <c r="BT172" s="1409">
        <f>AV172+AX172+AZ172+BB172+BD172+BF172+BH172+BJ172+BL172+BN172+BP172+BR172</f>
        <v/>
      </c>
      <c r="BU172" s="31" t="n"/>
      <c r="BV172" s="1354" t="n"/>
      <c r="BW172" s="1291" t="n"/>
      <c r="BX172" s="1291" t="n"/>
      <c r="BY172" s="1291" t="n"/>
      <c r="BZ172" s="1291" t="n"/>
      <c r="CA172" s="1291" t="n"/>
      <c r="CB172" s="1291" t="n"/>
      <c r="CC172" s="1417" t="n"/>
      <c r="CD172" s="1291" t="n"/>
      <c r="CE172" s="1417" t="n"/>
      <c r="CF172" s="1417" t="n"/>
      <c r="CG172" s="1417" t="n"/>
      <c r="CH172" s="1417" t="n"/>
      <c r="CI172" s="1289" t="n"/>
    </row>
    <row r="173" ht="28.8" customHeight="1" s="21">
      <c r="A173" s="1954" t="n"/>
      <c r="B173" s="1350" t="inlineStr">
        <is>
          <t>城际城乡网约车旅客周转量(万人公里)</t>
        </is>
      </c>
      <c r="C173" s="1409">
        <f>网约车!C62-网约车!C64</f>
        <v/>
      </c>
      <c r="D173" s="31">
        <f>C173/T173-1</f>
        <v/>
      </c>
      <c r="E173" s="1409">
        <f>网约车!E62-网约车!E64</f>
        <v/>
      </c>
      <c r="F173" s="31">
        <f>E173/V173-1</f>
        <v/>
      </c>
      <c r="G173" s="1409">
        <f>网约车!G62-网约车!G64</f>
        <v/>
      </c>
      <c r="H173" s="31">
        <f>G173/X173-1</f>
        <v/>
      </c>
      <c r="I173" s="1409">
        <f>网约车!I62-网约车!I64</f>
        <v/>
      </c>
      <c r="J173" s="31">
        <f>I173/Z173-1</f>
        <v/>
      </c>
      <c r="K173" s="2816">
        <f>网约车!K62-网约车!K64</f>
      </c>
      <c r="L173" s="31">
        <f>K173/AB173-1</f>
      </c>
      <c r="M173" s="2817">
        <f>网约车!M62-网约车!M64</f>
      </c>
      <c r="N173" s="31">
        <f>M173/AD173-1</f>
      </c>
      <c r="O173" s="2818">
        <f>网约车!O62-网约车!O64</f>
      </c>
      <c r="P173" s="31">
        <f>O173/AF173-1</f>
      </c>
      <c r="Q173" s="2016">
        <f>E173+C173+G173+I173+K173+M173+O173</f>
      </c>
      <c r="R173" s="102">
        <f>Q173/SUM(T173,V173,X173,Z173,AB173,AD173,AF173)-1</f>
      </c>
      <c r="S173" s="1409">
        <f>T173+V173+X173+Z173+AB173+AD173+AF173</f>
      </c>
      <c r="T173" s="1409">
        <f>网约车!T62-网约车!T64</f>
        <v/>
      </c>
      <c r="U173" s="31">
        <f>T173/AV173-1</f>
        <v/>
      </c>
      <c r="V173" s="1409">
        <f>网约车!V62-网约车!V64</f>
        <v/>
      </c>
      <c r="W173" s="31">
        <f>V173/AX173-1</f>
        <v/>
      </c>
      <c r="X173" s="1409">
        <f>网约车!X62-网约车!X64</f>
        <v/>
      </c>
      <c r="Y173" s="31">
        <f>X173/AZ173-1</f>
        <v/>
      </c>
      <c r="Z173" s="1409">
        <f>网约车!Z62-网约车!Z64</f>
        <v/>
      </c>
      <c r="AA173" s="31">
        <f>Z173/BB173-1</f>
        <v/>
      </c>
      <c r="AB173" s="1409">
        <f>网约车!AB62-网约车!AB64</f>
        <v/>
      </c>
      <c r="AC173" s="31">
        <f>AB173/BD173-1</f>
        <v/>
      </c>
      <c r="AD173" s="1409">
        <f>网约车!AD62-网约车!AD64</f>
        <v/>
      </c>
      <c r="AE173" s="31">
        <f>AD173/BF173-1</f>
        <v/>
      </c>
      <c r="AF173" s="1409">
        <f>网约车!AF62-网约车!AF64</f>
        <v/>
      </c>
      <c r="AG173" s="31">
        <f>AF173/BH173-1</f>
        <v/>
      </c>
      <c r="AH173" s="1409">
        <f>网约车!AH62-网约车!AH64</f>
        <v/>
      </c>
      <c r="AI173" s="31">
        <f>AH173/BJ173-1</f>
        <v/>
      </c>
      <c r="AJ173" s="1409">
        <f>网约车!AJ62-网约车!AJ64</f>
        <v/>
      </c>
      <c r="AK173" s="31">
        <f>AJ173/BL173-1</f>
        <v/>
      </c>
      <c r="AL173" s="1409">
        <f>网约车!AL62-网约车!AL64</f>
        <v/>
      </c>
      <c r="AM173" s="31">
        <f>AL173/BN173-1</f>
        <v/>
      </c>
      <c r="AN173" s="1409">
        <f>网约车!AN62-网约车!AN64</f>
        <v/>
      </c>
      <c r="AO173" s="31">
        <f>AN173/BP173-1</f>
        <v/>
      </c>
      <c r="AP173" s="1409">
        <f>网约车!AP62-网约车!AP64</f>
        <v/>
      </c>
      <c r="AQ173" s="31">
        <f>AP173/BR173-1</f>
        <v/>
      </c>
      <c r="AR173" s="1409">
        <f>V173+T173+X173+Z173+AB173+AD173+AF173+AH173+AJ173+AL173+AN173+AP173</f>
      </c>
      <c r="AS173" s="31">
        <f>AR173/SUM(AV173,AX173,AZ173,BB173,BD173,BF173,BH173,BJ173,BL173,BN173,BP173,BR173)-1</f>
        <v/>
      </c>
      <c r="AT173" s="32" t="n"/>
      <c r="AU173" s="1915">
        <f>AV173+AX173+AZ173+BB173+BD173+BF173+BH173+BJ173+BL173+BN173+BP173</f>
        <v/>
      </c>
      <c r="AV173" s="1409" t="n">
        <v>137.492353623198</v>
      </c>
      <c r="AW173" s="31" t="n"/>
      <c r="AX173" s="1409" t="n">
        <v>64.90606729149521</v>
      </c>
      <c r="AY173" s="31" t="n"/>
      <c r="AZ173" s="1409" t="n">
        <v>72.0625729567505</v>
      </c>
      <c r="BA173" s="31" t="n"/>
      <c r="BB173" s="1409" t="n">
        <v>81.2475646686764</v>
      </c>
      <c r="BC173" s="31" t="n"/>
      <c r="BD173" s="1409" t="n">
        <v>84.35684755923231</v>
      </c>
      <c r="BE173" s="31" t="n"/>
      <c r="BF173" s="1409" t="n">
        <v>148.59675288647</v>
      </c>
      <c r="BG173" s="31" t="n"/>
      <c r="BH173" s="1409" t="n">
        <v>88.9733616271546</v>
      </c>
      <c r="BI173" s="31" t="n"/>
      <c r="BJ173" s="1409" t="n">
        <v>149.409689988105</v>
      </c>
      <c r="BK173" s="31" t="n"/>
      <c r="BL173" s="1409" t="n">
        <v>73.9661226265096</v>
      </c>
      <c r="BM173" s="31" t="n"/>
      <c r="BN173" s="1409" t="n">
        <v>81.3056261889666</v>
      </c>
      <c r="BO173" s="31" t="n"/>
      <c r="BP173" s="1409" t="n">
        <v>76.2935010623244</v>
      </c>
      <c r="BQ173" s="31" t="n"/>
      <c r="BR173" s="1409" t="n">
        <v>81.64833635851321</v>
      </c>
      <c r="BS173" s="31" t="n"/>
      <c r="BT173" s="1409">
        <f>AV173+AX173+AZ173+BB173+BD173+BF173+BH173+BJ173+BL173+BN173+BP173+BR173</f>
        <v/>
      </c>
      <c r="BU173" s="31" t="n"/>
      <c r="BV173" s="1354" t="n"/>
      <c r="BW173" s="1291" t="n"/>
      <c r="BX173" s="1291" t="n"/>
      <c r="BY173" s="1291" t="n"/>
      <c r="BZ173" s="1291" t="n"/>
      <c r="CA173" s="1291" t="n"/>
      <c r="CB173" s="1291" t="n"/>
      <c r="CC173" s="1291" t="n"/>
      <c r="CD173" s="1291" t="n"/>
      <c r="CE173" s="1291" t="n"/>
      <c r="CF173" s="1291" t="n"/>
      <c r="CG173" s="1291" t="n"/>
      <c r="CH173" s="1291" t="n"/>
      <c r="CI173" s="1289" t="n"/>
    </row>
    <row r="174" ht="28.8" customFormat="1" customHeight="1" s="24">
      <c r="A174" s="1358" t="inlineStr">
        <is>
          <t>潜江市</t>
        </is>
      </c>
      <c r="B174" s="1350" t="inlineStr">
        <is>
          <t>总旅客周转量（万人公里）</t>
        </is>
      </c>
      <c r="C174" s="1409">
        <f>C175+C176+C177+C178</f>
        <v/>
      </c>
      <c r="D174" s="31">
        <f>C174/T174-1</f>
        <v/>
      </c>
      <c r="E174" s="1409">
        <f>E175+E176+E177+E178</f>
        <v/>
      </c>
      <c r="F174" s="31">
        <f>E174/V174-1</f>
        <v/>
      </c>
      <c r="G174" s="1409">
        <f>G175+G176+G177+G178</f>
        <v/>
      </c>
      <c r="H174" s="31">
        <f>G174/X174-1</f>
        <v/>
      </c>
      <c r="I174" s="1409">
        <f>I175+I176+I177+I178</f>
        <v/>
      </c>
      <c r="J174" s="31">
        <f>I174/Z174-1</f>
        <v/>
      </c>
      <c r="K174" s="2819">
        <f>K175+K176+K177+K178</f>
      </c>
      <c r="L174" s="31">
        <f>K174/AB174-1</f>
      </c>
      <c r="M174" s="2820">
        <f>M175+M176+M177+M178</f>
      </c>
      <c r="N174" s="31">
        <f>M174/AD174-1</f>
      </c>
      <c r="O174" s="2821">
        <f>O175+O176+O177+O178</f>
      </c>
      <c r="P174" s="31">
        <f>O174/AF174-1</f>
      </c>
      <c r="Q174" s="2016">
        <f>E174+C174+G174+I174+K174+M174+O174</f>
      </c>
      <c r="R174" s="102">
        <f>Q174/SUM(T174,V174,X174,Z174,AB174,AD174,AF174)-1</f>
      </c>
      <c r="S174" s="1409">
        <f>T174+V174+X174+Z174+AB174+AD174+AF174</f>
      </c>
      <c r="T174" s="1409">
        <f>T175+T176+T177+T178</f>
        <v/>
      </c>
      <c r="U174" s="31">
        <f>T174/AV174-1</f>
        <v/>
      </c>
      <c r="V174" s="1409">
        <f>V175+V176+V177+V178</f>
        <v/>
      </c>
      <c r="W174" s="31">
        <f>V174/AX174-1</f>
        <v/>
      </c>
      <c r="X174" s="1409">
        <f>X175+X176+X177+X178</f>
        <v/>
      </c>
      <c r="Y174" s="31">
        <f>X174/AZ174-1</f>
        <v/>
      </c>
      <c r="Z174" s="1409">
        <f>Z175+Z176+Z177+Z178</f>
        <v/>
      </c>
      <c r="AA174" s="31">
        <f>Z174/BB174-1</f>
        <v/>
      </c>
      <c r="AB174" s="1409">
        <f>AB175+AB176+AB177+AB178</f>
        <v/>
      </c>
      <c r="AC174" s="31">
        <f>AB174/BD174-1</f>
        <v/>
      </c>
      <c r="AD174" s="1409">
        <f>AD175+AD176+AD177+AD178</f>
        <v/>
      </c>
      <c r="AE174" s="31">
        <f>AD174/BF174-1</f>
        <v/>
      </c>
      <c r="AF174" s="1409">
        <f>AF175+AF176+AF177+AF178</f>
        <v/>
      </c>
      <c r="AG174" s="31">
        <f>AF174/BH174-1</f>
        <v/>
      </c>
      <c r="AH174" s="1409">
        <f>AH175+AH176+AH177+AH178</f>
        <v/>
      </c>
      <c r="AI174" s="31">
        <f>AH174/BJ174-1</f>
        <v/>
      </c>
      <c r="AJ174" s="1409">
        <f>AJ175+AJ176+AJ177+AJ178</f>
        <v/>
      </c>
      <c r="AK174" s="31">
        <f>AJ174/BL174-1</f>
        <v/>
      </c>
      <c r="AL174" s="1409">
        <f>AL175+AL176+AL177+AL178</f>
        <v/>
      </c>
      <c r="AM174" s="31">
        <f>AL174/BN174-1</f>
        <v/>
      </c>
      <c r="AN174" s="1409">
        <f>AN175+AN176+AN177+AN178</f>
        <v/>
      </c>
      <c r="AO174" s="31">
        <f>AN174/BP174-1</f>
        <v/>
      </c>
      <c r="AP174" s="1409">
        <f>AP175+AP176+AP177+AP178</f>
        <v/>
      </c>
      <c r="AQ174" s="31">
        <f>AP174/BR174-1</f>
        <v/>
      </c>
      <c r="AR174" s="1409">
        <f>V174+T174+X174+Z174+AB174+AD174+AF174+AH174+AJ174+AL174+AN174+AP174</f>
      </c>
      <c r="AS174" s="31">
        <f>AR174/SUM(AV174,AX174,AZ174,BB174,BD174,BF174,BH174,BJ174,BL174,BN174,BP174,BR174)-1</f>
        <v/>
      </c>
      <c r="AT174" s="32" t="n"/>
      <c r="AU174" s="1915">
        <f>AV174+AX174+AZ174+BB174+BD174+BF174+BH174+BJ174+BL174+BN174+BP174</f>
        <v/>
      </c>
      <c r="AV174" s="1915">
        <f>AV175+AV176+AV177+AV178</f>
        <v/>
      </c>
      <c r="AW174" s="32" t="n"/>
      <c r="AX174" s="1915">
        <f>AX175+AX176+AX177+AX178</f>
        <v/>
      </c>
      <c r="AY174" s="32" t="n"/>
      <c r="AZ174" s="1915">
        <f>AZ175+AZ176+AZ177+AZ178</f>
        <v/>
      </c>
      <c r="BA174" s="32" t="n"/>
      <c r="BB174" s="1915">
        <f>BB175+BB176+BB177+BB178</f>
        <v/>
      </c>
      <c r="BC174" s="32" t="n"/>
      <c r="BD174" s="1915">
        <f>BD175+BD176+BD177+BD178</f>
        <v/>
      </c>
      <c r="BE174" s="32" t="n"/>
      <c r="BF174" s="1915">
        <f>BF175+BF176+BF177+BF178</f>
        <v/>
      </c>
      <c r="BG174" s="32" t="n"/>
      <c r="BH174" s="1915">
        <f>BH175+BH176+BH177+BH178</f>
        <v/>
      </c>
      <c r="BI174" s="32" t="n"/>
      <c r="BJ174" s="1915">
        <f>BJ175+BJ176+BJ177+BJ178</f>
        <v/>
      </c>
      <c r="BK174" s="32" t="n"/>
      <c r="BL174" s="1915">
        <f>BL175+BL176+BL177+BL178</f>
        <v/>
      </c>
      <c r="BM174" s="32" t="n"/>
      <c r="BN174" s="1915">
        <f>BN175+BN176+BN177+BN178</f>
        <v/>
      </c>
      <c r="BO174" s="32" t="n"/>
      <c r="BP174" s="1915">
        <f>BP175+BP176+BP177+BP178</f>
        <v/>
      </c>
      <c r="BQ174" s="32" t="n"/>
      <c r="BR174" s="1915">
        <f>BR175+BR176+BR177+BR178</f>
        <v/>
      </c>
      <c r="BS174" s="32" t="n"/>
      <c r="BT174" s="1915">
        <f>AV174+AX174+AZ174+BB174+BD174+BF174+BH174+BJ174+BL174+BN174+BP174+BR174</f>
        <v/>
      </c>
      <c r="BU174" s="32" t="n"/>
      <c r="BV174" s="1353" t="n"/>
      <c r="BW174" s="1352" t="n"/>
      <c r="BX174" s="1352" t="n"/>
      <c r="BY174" s="1352" t="n"/>
      <c r="BZ174" s="1352" t="n"/>
      <c r="CA174" s="1352" t="n"/>
      <c r="CB174" s="1352" t="n"/>
      <c r="CC174" s="1352" t="n"/>
      <c r="CD174" s="1352" t="n"/>
      <c r="CE174" s="1352" t="n"/>
      <c r="CF174" s="1352" t="n"/>
      <c r="CG174" s="1352" t="n"/>
      <c r="CH174" s="1352" t="n"/>
      <c r="CI174" s="1352" t="n"/>
    </row>
    <row r="175" ht="28.8" customHeight="1" s="21">
      <c r="A175" s="1977" t="n"/>
      <c r="B175" s="1350" t="inlineStr">
        <is>
          <t>公路班线旅客周转量（万人公里）</t>
        </is>
      </c>
      <c r="C175" s="1409">
        <f>班线包车!C53</f>
        <v/>
      </c>
      <c r="D175" s="31">
        <f>C175/T175-1</f>
        <v/>
      </c>
      <c r="E175" s="1409">
        <f>班线包车!E53</f>
        <v/>
      </c>
      <c r="F175" s="31">
        <f>E175/V175-1</f>
        <v/>
      </c>
      <c r="G175" s="1409">
        <f>班线包车!G53</f>
        <v/>
      </c>
      <c r="H175" s="31">
        <f>G175/X175-1</f>
        <v/>
      </c>
      <c r="I175" s="1409">
        <f>班线包车!I53</f>
        <v/>
      </c>
      <c r="J175" s="31">
        <f>I175/Z175-1</f>
        <v/>
      </c>
      <c r="K175" s="1409">
        <f>班线包车!K53</f>
      </c>
      <c r="L175" s="31">
        <f>K175/AB175-1</f>
      </c>
      <c r="M175" s="1409">
        <f>班线包车!M53</f>
      </c>
      <c r="N175" s="31">
        <f>M175/AD175-1</f>
      </c>
      <c r="O175" s="1409">
        <f>班线包车!O53</f>
      </c>
      <c r="P175" s="31">
        <f>O175/AF175-1</f>
      </c>
      <c r="Q175" s="2016">
        <f>E175+C175+G175+I175+K175+M175+O175</f>
      </c>
      <c r="R175" s="102">
        <f>Q175/SUM(T175,V175,X175,Z175,AB175,AD175,AF175)-1</f>
      </c>
      <c r="S175" s="1409">
        <f>T175+V175+X175+Z175+AB175+AD175+AF175</f>
      </c>
      <c r="T175" s="1409">
        <f>班线包车!T53</f>
        <v/>
      </c>
      <c r="U175" s="31">
        <f>T175/AV175-1</f>
        <v/>
      </c>
      <c r="V175" s="1409">
        <f>班线包车!V53</f>
        <v/>
      </c>
      <c r="W175" s="31">
        <f>V175/AX175-1</f>
        <v/>
      </c>
      <c r="X175" s="1409">
        <f>班线包车!X53</f>
        <v/>
      </c>
      <c r="Y175" s="31">
        <f>X175/AZ175-1</f>
        <v/>
      </c>
      <c r="Z175" s="1409">
        <f>班线包车!Z53</f>
        <v/>
      </c>
      <c r="AA175" s="31">
        <f>Z175/BB175-1</f>
        <v/>
      </c>
      <c r="AB175" s="1409">
        <f>班线包车!AB53</f>
        <v/>
      </c>
      <c r="AC175" s="31">
        <f>AB175/BD175-1</f>
        <v/>
      </c>
      <c r="AD175" s="1409">
        <f>班线包车!AD53</f>
        <v/>
      </c>
      <c r="AE175" s="31">
        <f>AD175/BF175-1</f>
        <v/>
      </c>
      <c r="AF175" s="1409">
        <f>班线包车!AF53</f>
        <v/>
      </c>
      <c r="AG175" s="31">
        <f>AF175/BH175-1</f>
        <v/>
      </c>
      <c r="AH175" s="1409">
        <f>班线包车!AH53</f>
        <v/>
      </c>
      <c r="AI175" s="31">
        <f>AH175/BJ175-1</f>
        <v/>
      </c>
      <c r="AJ175" s="1409">
        <f>班线包车!AJ53</f>
        <v/>
      </c>
      <c r="AK175" s="31">
        <f>AJ175/BL175-1</f>
        <v/>
      </c>
      <c r="AL175" s="1409">
        <f>班线包车!AL53</f>
        <v/>
      </c>
      <c r="AM175" s="31">
        <f>AL175/BN175-1</f>
        <v/>
      </c>
      <c r="AN175" s="1409">
        <f>班线包车!AN53</f>
        <v/>
      </c>
      <c r="AO175" s="31">
        <f>AN175/BP175-1</f>
        <v/>
      </c>
      <c r="AP175" s="1409">
        <f>班线包车!AP53</f>
        <v/>
      </c>
      <c r="AQ175" s="31">
        <f>AP175/BR175-1</f>
        <v/>
      </c>
      <c r="AR175" s="1409">
        <f>V175+T175+X175+Z175+AB175+AD175+AF175+AH175+AJ175+AL175+AN175+AP175</f>
      </c>
      <c r="AS175" s="31">
        <f>AR175/SUM(AV175,AX175,AZ175,BB175,BD175,BF175,BH175,BJ175,BL175,BN175,BP175,BR175)-1</f>
        <v/>
      </c>
      <c r="AT175" s="32" t="n"/>
      <c r="AU175" s="1915">
        <f>AV175+AX175+AZ175+BB175+BD175+BF175+BH175+BJ175+BL175+BN175+BP175</f>
        <v/>
      </c>
      <c r="AV175" s="1409" t="n">
        <v>246.9231</v>
      </c>
      <c r="AW175" s="31" t="n"/>
      <c r="AX175" s="1409" t="n">
        <v>126.232</v>
      </c>
      <c r="AY175" s="31" t="n"/>
      <c r="AZ175" s="1409" t="n">
        <v>134.7843</v>
      </c>
      <c r="BA175" s="31" t="n"/>
      <c r="BB175" s="1409" t="n">
        <v>161.6837</v>
      </c>
      <c r="BC175" s="31" t="n"/>
      <c r="BD175" s="1409" t="n">
        <v>187.8493</v>
      </c>
      <c r="BE175" s="31" t="n"/>
      <c r="BF175" s="1409" t="n">
        <v>204.0684</v>
      </c>
      <c r="BG175" s="31" t="n"/>
      <c r="BH175" s="1409" t="n">
        <v>261.7629</v>
      </c>
      <c r="BI175" s="31" t="n"/>
      <c r="BJ175" s="1409" t="n">
        <v>258.2252</v>
      </c>
      <c r="BK175" s="31" t="n"/>
      <c r="BL175" s="1409" t="n">
        <v>249.8909</v>
      </c>
      <c r="BM175" s="31" t="n"/>
      <c r="BN175" s="1409" t="n">
        <v>220.6828</v>
      </c>
      <c r="BO175" s="31" t="n"/>
      <c r="BP175" s="1409" t="n">
        <v>228.0006</v>
      </c>
      <c r="BQ175" s="31" t="n"/>
      <c r="BR175" s="1409" t="n">
        <v>227.0501</v>
      </c>
      <c r="BS175" s="31" t="n"/>
      <c r="BT175" s="1409">
        <f>AV175+AX175+AZ175+BB175+BD175+BF175+BH175+BJ175+BL175+BN175+BP175+BR175</f>
        <v/>
      </c>
      <c r="BU175" s="31" t="n"/>
      <c r="BV175" s="1354" t="n"/>
      <c r="BW175" s="1355" t="n"/>
      <c r="BX175" s="1355" t="n"/>
      <c r="BY175" s="1355" t="n"/>
      <c r="BZ175" s="1355" t="n"/>
      <c r="CA175" s="1355" t="n"/>
      <c r="CB175" s="1355" t="n"/>
      <c r="CC175" s="1355" t="n"/>
      <c r="CD175" s="1355" t="n"/>
      <c r="CE175" s="1355" t="n"/>
      <c r="CF175" s="1355" t="n"/>
      <c r="CG175" s="1355" t="n"/>
      <c r="CH175" s="1355" t="n"/>
      <c r="CI175" s="1289" t="n"/>
    </row>
    <row r="176" ht="28.8" customHeight="1" s="21">
      <c r="A176" s="1977" t="n"/>
      <c r="B176" s="1350" t="inlineStr">
        <is>
          <t>城际城乡公交旅客周转量（万人公里）</t>
        </is>
      </c>
      <c r="C176" s="1409">
        <f>公交!C66-公交!C68</f>
        <v/>
      </c>
      <c r="D176" s="31">
        <f>C176/T176-1</f>
        <v/>
      </c>
      <c r="E176" s="1409">
        <f>公交!E66-公交!E68</f>
        <v/>
      </c>
      <c r="F176" s="31">
        <f>E176/V176-1</f>
        <v/>
      </c>
      <c r="G176" s="1409">
        <f>公交!G66-公交!G68</f>
        <v/>
      </c>
      <c r="H176" s="31">
        <f>G176/X176-1</f>
        <v/>
      </c>
      <c r="I176" s="1409">
        <f>公交!I66-公交!I68</f>
        <v/>
      </c>
      <c r="J176" s="31">
        <f>I176/Z176-1</f>
        <v/>
      </c>
      <c r="K176" s="1409">
        <f>公交!K66-公交!K68</f>
      </c>
      <c r="L176" s="31">
        <f>K176/AB176-1</f>
      </c>
      <c r="M176" s="1409">
        <f>公交!M66-公交!M68</f>
      </c>
      <c r="N176" s="31">
        <f>M176/AD176-1</f>
      </c>
      <c r="O176" s="1409">
        <f>公交!O66-公交!O68</f>
      </c>
      <c r="P176" s="31">
        <f>O176/AF176-1</f>
      </c>
      <c r="Q176" s="2016">
        <f>E176+C176+G176+I176+K176+M176+O176</f>
      </c>
      <c r="R176" s="102">
        <f>Q176/SUM(T176,V176,X176,Z176,AB176,AD176,AF176)-1</f>
      </c>
      <c r="S176" s="1409">
        <f>T176+V176+X176+Z176+AB176+AD176+AF176</f>
      </c>
      <c r="T176" s="1409">
        <f>公交!T66-公交!T68</f>
        <v/>
      </c>
      <c r="U176" s="31">
        <f>T176/AV176-1</f>
        <v/>
      </c>
      <c r="V176" s="1409">
        <f>公交!V66-公交!V68</f>
        <v/>
      </c>
      <c r="W176" s="31">
        <f>V176/AX176-1</f>
        <v/>
      </c>
      <c r="X176" s="1409">
        <f>公交!X66-公交!X68</f>
        <v/>
      </c>
      <c r="Y176" s="31">
        <f>X176/AZ176-1</f>
        <v/>
      </c>
      <c r="Z176" s="1409">
        <f>公交!Z66-公交!Z68</f>
        <v/>
      </c>
      <c r="AA176" s="31">
        <f>Z176/BB176-1</f>
        <v/>
      </c>
      <c r="AB176" s="1409">
        <f>公交!AB66-公交!AB68</f>
        <v/>
      </c>
      <c r="AC176" s="31">
        <f>AB176/BD176-1</f>
        <v/>
      </c>
      <c r="AD176" s="1409">
        <f>公交!AD66-公交!AD68</f>
        <v/>
      </c>
      <c r="AE176" s="31">
        <f>AD176/BF176-1</f>
        <v/>
      </c>
      <c r="AF176" s="1409">
        <f>公交!AF66-公交!AF68</f>
        <v/>
      </c>
      <c r="AG176" s="31">
        <f>AF176/BH176-1</f>
        <v/>
      </c>
      <c r="AH176" s="1409">
        <f>公交!AH66-公交!AH68</f>
        <v/>
      </c>
      <c r="AI176" s="31">
        <f>AH176/BJ176-1</f>
        <v/>
      </c>
      <c r="AJ176" s="1409">
        <f>公交!AJ66-公交!AJ68</f>
        <v/>
      </c>
      <c r="AK176" s="31">
        <f>AJ176/BL176-1</f>
        <v/>
      </c>
      <c r="AL176" s="1409">
        <f>公交!AL66-公交!AL68</f>
        <v/>
      </c>
      <c r="AM176" s="31">
        <f>AL176/BN176-1</f>
        <v/>
      </c>
      <c r="AN176" s="1409">
        <f>公交!AN66-公交!AN68</f>
        <v/>
      </c>
      <c r="AO176" s="31">
        <f>AN176/BP176-1</f>
        <v/>
      </c>
      <c r="AP176" s="1409">
        <f>公交!AP66-公交!AP68</f>
        <v/>
      </c>
      <c r="AQ176" s="31">
        <f>AP176/BR176-1</f>
        <v/>
      </c>
      <c r="AR176" s="1409">
        <f>V176+T176+X176+Z176+AB176+AD176+AF176+AH176+AJ176+AL176+AN176+AP176</f>
      </c>
      <c r="AS176" s="31">
        <f>AR176/SUM(AV176,AX176,AZ176,BB176,BD176,BF176,BH176,BJ176,BL176,BN176,BP176,BR176)-1</f>
        <v/>
      </c>
      <c r="AT176" s="32" t="n"/>
      <c r="AU176" s="1915">
        <f>AV176+AX176+AZ176+BB176+BD176+BF176+BH176+BJ176+BL176+BN176+BP176</f>
        <v/>
      </c>
      <c r="AV176" s="1409" t="n">
        <v>1757.4</v>
      </c>
      <c r="AW176" s="31" t="n"/>
      <c r="AX176" s="1409" t="n">
        <v>1604.6</v>
      </c>
      <c r="AY176" s="31" t="n"/>
      <c r="AZ176" s="1409" t="n">
        <v>1413.88</v>
      </c>
      <c r="BA176" s="31" t="n"/>
      <c r="BB176" s="1409" t="n">
        <v>1647.72</v>
      </c>
      <c r="BC176" s="31" t="n"/>
      <c r="BD176" s="1409" t="n">
        <v>1755.8</v>
      </c>
      <c r="BE176" s="31" t="n"/>
      <c r="BF176" s="1409" t="n">
        <v>1964.12</v>
      </c>
      <c r="BG176" s="31" t="n"/>
      <c r="BH176" s="1409" t="n">
        <v>2050.92</v>
      </c>
      <c r="BI176" s="31" t="n"/>
      <c r="BJ176" s="1409" t="n">
        <v>1962.46</v>
      </c>
      <c r="BK176" s="31" t="n"/>
      <c r="BL176" s="1409" t="n">
        <v>1885.66</v>
      </c>
      <c r="BM176" s="31" t="n"/>
      <c r="BN176" s="1409" t="n">
        <v>2061.52</v>
      </c>
      <c r="BO176" s="31" t="n"/>
      <c r="BP176" s="1409" t="n">
        <v>1835.6</v>
      </c>
      <c r="BQ176" s="31" t="n"/>
      <c r="BR176" s="1409" t="n">
        <v>1835.94</v>
      </c>
      <c r="BS176" s="31" t="n"/>
      <c r="BT176" s="1409">
        <f>AV176+AX176+AZ176+BB176+BD176+BF176+BH176+BJ176+BL176+BN176+BP176+BR176</f>
        <v/>
      </c>
      <c r="BU176" s="31" t="n"/>
      <c r="BV176" s="1354" t="n"/>
      <c r="BW176" s="1355" t="n"/>
      <c r="BX176" s="1355" t="n"/>
      <c r="BY176" s="1355" t="n"/>
      <c r="BZ176" s="1355" t="n"/>
      <c r="CA176" s="1355" t="n"/>
      <c r="CB176" s="1355" t="n"/>
      <c r="CC176" s="1355" t="n"/>
      <c r="CD176" s="1355" t="n"/>
      <c r="CE176" s="1355" t="n"/>
      <c r="CF176" s="1355" t="n"/>
      <c r="CG176" s="1355" t="n"/>
      <c r="CH176" s="1355" t="n"/>
      <c r="CI176" s="1289" t="n"/>
    </row>
    <row r="177" ht="28.8" customHeight="1" s="21">
      <c r="A177" s="1977" t="n"/>
      <c r="B177" s="1350" t="inlineStr">
        <is>
          <t>城际城乡巡游出租旅客周转量（万人公里）</t>
        </is>
      </c>
      <c r="C177" s="1409">
        <f>出租!C66-出租!C68</f>
        <v/>
      </c>
      <c r="D177" s="31">
        <f>C177/T177-1</f>
        <v/>
      </c>
      <c r="E177" s="1409">
        <f>出租!E66-出租!E68</f>
        <v/>
      </c>
      <c r="F177" s="31">
        <f>E177/V177-1</f>
        <v/>
      </c>
      <c r="G177" s="1409">
        <f>出租!G66-出租!G68</f>
        <v/>
      </c>
      <c r="H177" s="31">
        <f>G177/X177-1</f>
        <v/>
      </c>
      <c r="I177" s="1409">
        <f>出租!I66-出租!I68</f>
        <v/>
      </c>
      <c r="J177" s="31">
        <f>I177/Z177-1</f>
        <v/>
      </c>
      <c r="K177" s="1409">
        <f>出租!K66-出租!K68</f>
      </c>
      <c r="L177" s="31">
        <f>K177/AB177-1</f>
      </c>
      <c r="M177" s="1409">
        <f>出租!M66-出租!M68</f>
      </c>
      <c r="N177" s="31">
        <f>M177/AD177-1</f>
      </c>
      <c r="O177" s="1409">
        <f>出租!O66-出租!O68</f>
      </c>
      <c r="P177" s="31">
        <f>O177/AF177-1</f>
      </c>
      <c r="Q177" s="2016">
        <f>E177+C177+G177+I177+K177+M177+O177</f>
      </c>
      <c r="R177" s="102">
        <f>Q177/SUM(T177,V177,X177,Z177,AB177,AD177,AF177)-1</f>
      </c>
      <c r="S177" s="1409">
        <f>T177+V177+X177+Z177+AB177+AD177+AF177</f>
      </c>
      <c r="T177" s="1409">
        <f>出租!T66-出租!T68</f>
        <v/>
      </c>
      <c r="U177" s="31">
        <f>T177/AV177-1</f>
        <v/>
      </c>
      <c r="V177" s="1409">
        <f>出租!V66-出租!V68</f>
        <v/>
      </c>
      <c r="W177" s="31">
        <f>V177/AX177-1</f>
        <v/>
      </c>
      <c r="X177" s="1409">
        <f>出租!X66-出租!X68</f>
        <v/>
      </c>
      <c r="Y177" s="31">
        <f>X177/AZ177-1</f>
        <v/>
      </c>
      <c r="Z177" s="1409">
        <f>出租!Z66-出租!Z68</f>
        <v/>
      </c>
      <c r="AA177" s="31">
        <f>Z177/BB177-1</f>
        <v/>
      </c>
      <c r="AB177" s="1409">
        <f>出租!AB66-出租!AB68</f>
        <v/>
      </c>
      <c r="AC177" s="31">
        <f>AB177/BD177-1</f>
        <v/>
      </c>
      <c r="AD177" s="1409">
        <f>出租!AD66-出租!AD68</f>
        <v/>
      </c>
      <c r="AE177" s="31">
        <f>AD177/BF177-1</f>
        <v/>
      </c>
      <c r="AF177" s="1409">
        <f>出租!AF66-出租!AF68</f>
        <v/>
      </c>
      <c r="AG177" s="31">
        <f>AF177/BH177-1</f>
        <v/>
      </c>
      <c r="AH177" s="1409">
        <f>出租!AH66-出租!AH68</f>
        <v/>
      </c>
      <c r="AI177" s="31">
        <f>AH177/BJ177-1</f>
        <v/>
      </c>
      <c r="AJ177" s="1409">
        <f>出租!AJ66-出租!AJ68</f>
        <v/>
      </c>
      <c r="AK177" s="31">
        <f>AJ177/BL177-1</f>
        <v/>
      </c>
      <c r="AL177" s="1409">
        <f>出租!AL66-出租!AL68</f>
        <v/>
      </c>
      <c r="AM177" s="31">
        <f>AL177/BN177-1</f>
        <v/>
      </c>
      <c r="AN177" s="1409">
        <f>出租!AN66-出租!AN68</f>
        <v/>
      </c>
      <c r="AO177" s="31">
        <f>AN177/BP177-1</f>
        <v/>
      </c>
      <c r="AP177" s="1409">
        <f>出租!AP66-出租!AP68</f>
        <v/>
      </c>
      <c r="AQ177" s="31">
        <f>AP177/BR177-1</f>
        <v/>
      </c>
      <c r="AR177" s="1409">
        <f>V177+T177+X177+Z177+AB177+AD177+AF177+AH177+AJ177+AL177+AN177+AP177</f>
      </c>
      <c r="AS177" s="31">
        <f>AR177/SUM(AV177,AX177,AZ177,BB177,BD177,BF177,BH177,BJ177,BL177,BN177,BP177,BR177)-1</f>
        <v/>
      </c>
      <c r="AT177" s="32" t="n"/>
      <c r="AU177" s="1915">
        <f>AV177+AX177+AZ177+BB177+BD177+BF177+BH177+BJ177+BL177+BN177+BP177</f>
        <v/>
      </c>
      <c r="AV177" s="1409" t="n">
        <v>391.55</v>
      </c>
      <c r="AW177" s="31" t="n"/>
      <c r="AX177" s="1409" t="n">
        <v>384.28</v>
      </c>
      <c r="AY177" s="31" t="n"/>
      <c r="AZ177" s="1409" t="n">
        <v>336.81</v>
      </c>
      <c r="BA177" s="31" t="n"/>
      <c r="BB177" s="1409" t="n">
        <v>360.39</v>
      </c>
      <c r="BC177" s="31" t="n"/>
      <c r="BD177" s="1409" t="n">
        <v>455.01</v>
      </c>
      <c r="BE177" s="31" t="n"/>
      <c r="BF177" s="1409" t="n">
        <v>339.08</v>
      </c>
      <c r="BG177" s="31" t="n"/>
      <c r="BH177" s="1409" t="n">
        <v>350.73</v>
      </c>
      <c r="BI177" s="31" t="n"/>
      <c r="BJ177" s="1409" t="n">
        <v>312.9</v>
      </c>
      <c r="BK177" s="31" t="n"/>
      <c r="BL177" s="1409" t="n">
        <v>308.85</v>
      </c>
      <c r="BM177" s="31" t="n"/>
      <c r="BN177" s="1409" t="n">
        <v>367.18</v>
      </c>
      <c r="BO177" s="31" t="n"/>
      <c r="BP177" s="1409" t="n">
        <v>325.46</v>
      </c>
      <c r="BQ177" s="31" t="n"/>
      <c r="BR177" s="1409" t="n">
        <v>326.19</v>
      </c>
      <c r="BS177" s="31" t="n"/>
      <c r="BT177" s="1409">
        <f>AV177+AX177+AZ177+BB177+BD177+BF177+BH177+BJ177+BL177+BN177+BP177+BR177</f>
        <v/>
      </c>
      <c r="BU177" s="31" t="n"/>
      <c r="BV177" s="1354" t="n"/>
      <c r="BW177" s="1291" t="n"/>
      <c r="BX177" s="1291" t="n"/>
      <c r="BY177" s="1291" t="n"/>
      <c r="BZ177" s="1291" t="n"/>
      <c r="CA177" s="1291" t="n"/>
      <c r="CB177" s="1291" t="n"/>
      <c r="CC177" s="1417" t="n"/>
      <c r="CD177" s="1291" t="n"/>
      <c r="CE177" s="1417" t="n"/>
      <c r="CF177" s="1417" t="n"/>
      <c r="CG177" s="1417" t="n"/>
      <c r="CH177" s="1417" t="n"/>
      <c r="CI177" s="1289" t="n"/>
    </row>
    <row r="178" ht="28.8" customHeight="1" s="21">
      <c r="A178" s="1954" t="n"/>
      <c r="B178" s="1350" t="inlineStr">
        <is>
          <t>城际城乡网约车旅客周转量(万人公里)</t>
        </is>
      </c>
      <c r="C178" s="1409">
        <f>网约车!C66-网约车!C68</f>
        <v/>
      </c>
      <c r="D178" s="31">
        <f>C178/T178-1</f>
        <v/>
      </c>
      <c r="E178" s="1409">
        <f>网约车!E66-网约车!E68</f>
        <v/>
      </c>
      <c r="F178" s="31">
        <f>E178/V178-1</f>
        <v/>
      </c>
      <c r="G178" s="1409">
        <f>网约车!G66-网约车!G68</f>
        <v/>
      </c>
      <c r="H178" s="31">
        <f>G178/X178-1</f>
        <v/>
      </c>
      <c r="I178" s="1409">
        <f>网约车!I66-网约车!I68</f>
        <v/>
      </c>
      <c r="J178" s="31">
        <f>I178/Z178-1</f>
        <v/>
      </c>
      <c r="K178" s="2822">
        <f>网约车!K66-网约车!K68</f>
      </c>
      <c r="L178" s="31">
        <f>K178/AB178-1</f>
      </c>
      <c r="M178" s="2823">
        <f>网约车!M66-网约车!M68</f>
      </c>
      <c r="N178" s="31">
        <f>M178/AD178-1</f>
      </c>
      <c r="O178" s="2824">
        <f>网约车!O66-网约车!O68</f>
      </c>
      <c r="P178" s="31">
        <f>O178/AF178-1</f>
      </c>
      <c r="Q178" s="2016">
        <f>E178+C178+G178+I178+K178+M178+O178</f>
      </c>
      <c r="R178" s="102">
        <f>Q178/SUM(T178,V178,X178,Z178,AB178,AD178,AF178)-1</f>
      </c>
      <c r="S178" s="1409">
        <f>T178+V178+X178+Z178+AB178+AD178+AF178</f>
      </c>
      <c r="T178" s="1409">
        <f>网约车!T66-网约车!T68</f>
        <v/>
      </c>
      <c r="U178" s="31">
        <f>T178/AV178-1</f>
        <v/>
      </c>
      <c r="V178" s="1409">
        <f>网约车!V66-网约车!V68</f>
        <v/>
      </c>
      <c r="W178" s="31">
        <f>V178/AX178-1</f>
        <v/>
      </c>
      <c r="X178" s="1409">
        <f>网约车!X66-网约车!X68</f>
        <v/>
      </c>
      <c r="Y178" s="31">
        <f>X178/AZ178-1</f>
        <v/>
      </c>
      <c r="Z178" s="1409">
        <f>网约车!Z66-网约车!Z68</f>
        <v/>
      </c>
      <c r="AA178" s="31">
        <f>Z178/BB178-1</f>
        <v/>
      </c>
      <c r="AB178" s="1409">
        <f>网约车!AB66-网约车!AB68</f>
        <v/>
      </c>
      <c r="AC178" s="31">
        <f>AB178/BD178-1</f>
        <v/>
      </c>
      <c r="AD178" s="1409">
        <f>网约车!AD66-网约车!AD68</f>
        <v/>
      </c>
      <c r="AE178" s="31">
        <f>AD178/BF178-1</f>
        <v/>
      </c>
      <c r="AF178" s="1409">
        <f>网约车!AF66-网约车!AF68</f>
        <v/>
      </c>
      <c r="AG178" s="31">
        <f>AF178/BH178-1</f>
        <v/>
      </c>
      <c r="AH178" s="1409">
        <f>网约车!AH66-网约车!AH68</f>
        <v/>
      </c>
      <c r="AI178" s="31">
        <f>AH178/BJ178-1</f>
        <v/>
      </c>
      <c r="AJ178" s="1409">
        <f>网约车!AJ66-网约车!AJ68</f>
        <v/>
      </c>
      <c r="AK178" s="31">
        <f>AJ178/BL178-1</f>
        <v/>
      </c>
      <c r="AL178" s="1409">
        <f>网约车!AL66-网约车!AL68</f>
        <v/>
      </c>
      <c r="AM178" s="31">
        <f>AL178/BN178-1</f>
        <v/>
      </c>
      <c r="AN178" s="1409">
        <f>网约车!AN66-网约车!AN68</f>
        <v/>
      </c>
      <c r="AO178" s="31">
        <f>AN178/BP178-1</f>
        <v/>
      </c>
      <c r="AP178" s="1409">
        <f>网约车!AP66-网约车!AP68</f>
        <v/>
      </c>
      <c r="AQ178" s="31">
        <f>AP178/BR178-1</f>
        <v/>
      </c>
      <c r="AR178" s="1409">
        <f>V178+T178+X178+Z178+AB178+AD178+AF178+AH178+AJ178+AL178+AN178+AP178</f>
      </c>
      <c r="AS178" s="31">
        <f>AR178/SUM(AV178,AX178,AZ178,BB178,BD178,BF178,BH178,BJ178,BL178,BN178,BP178,BR178)-1</f>
        <v/>
      </c>
      <c r="AT178" s="32" t="n"/>
      <c r="AU178" s="1915">
        <f>AV178+AX178+AZ178+BB178+BD178+BF178+BH178+BJ178+BL178+BN178+BP178</f>
        <v/>
      </c>
      <c r="AV178" s="1409" t="n">
        <v>76.1229584625974</v>
      </c>
      <c r="AW178" s="31" t="n"/>
      <c r="AX178" s="1409" t="n">
        <v>47.310983647412</v>
      </c>
      <c r="AY178" s="31" t="n"/>
      <c r="AZ178" s="1409" t="n">
        <v>63.7380064838079</v>
      </c>
      <c r="BA178" s="31" t="n"/>
      <c r="BB178" s="1409" t="n">
        <v>76.3545178198039</v>
      </c>
      <c r="BC178" s="31" t="n"/>
      <c r="BD178" s="1409" t="n">
        <v>86.1576971982724</v>
      </c>
      <c r="BE178" s="31" t="n"/>
      <c r="BF178" s="1409" t="n">
        <v>195.125567195294</v>
      </c>
      <c r="BG178" s="31" t="n"/>
      <c r="BH178" s="1409" t="n">
        <v>117.240651316884</v>
      </c>
      <c r="BI178" s="31" t="n"/>
      <c r="BJ178" s="1409" t="n">
        <v>228.643319074649</v>
      </c>
      <c r="BK178" s="31" t="n"/>
      <c r="BL178" s="1409" t="n">
        <v>113.75922453741</v>
      </c>
      <c r="BM178" s="31" t="n"/>
      <c r="BN178" s="1409" t="n">
        <v>118.966811942974</v>
      </c>
      <c r="BO178" s="31" t="n"/>
      <c r="BP178" s="1409" t="n">
        <v>101.04578320853</v>
      </c>
      <c r="BQ178" s="31" t="n"/>
      <c r="BR178" s="1409" t="n">
        <v>108.252329125086</v>
      </c>
      <c r="BS178" s="31" t="n"/>
      <c r="BT178" s="1409">
        <f>AV178+AX178+AZ178+BB178+BD178+BF178+BH178+BJ178+BL178+BN178+BP178+BR178</f>
        <v/>
      </c>
      <c r="BU178" s="31" t="n"/>
      <c r="BV178" s="1354" t="n"/>
      <c r="BW178" s="1291" t="n"/>
      <c r="BX178" s="1291" t="n"/>
      <c r="BY178" s="1291" t="n"/>
      <c r="BZ178" s="1291" t="n"/>
      <c r="CA178" s="1291" t="n"/>
      <c r="CB178" s="1291" t="n"/>
      <c r="CC178" s="1291" t="n"/>
      <c r="CD178" s="1291" t="n"/>
      <c r="CE178" s="1291" t="n"/>
      <c r="CF178" s="1291" t="n"/>
      <c r="CG178" s="1291" t="n"/>
      <c r="CH178" s="1291" t="n"/>
      <c r="CI178" s="1289" t="n"/>
    </row>
    <row r="179" ht="28.8" customFormat="1" customHeight="1" s="24">
      <c r="A179" s="1358" t="inlineStr">
        <is>
          <t>天门市</t>
        </is>
      </c>
      <c r="B179" s="1350" t="inlineStr">
        <is>
          <t>总旅客周转量（万人公里）</t>
        </is>
      </c>
      <c r="C179" s="1409">
        <f>C180+C181+C182+C183</f>
        <v/>
      </c>
      <c r="D179" s="31">
        <f>C179/T179-1</f>
        <v/>
      </c>
      <c r="E179" s="1409">
        <f>E180+E181+E182+E183</f>
        <v/>
      </c>
      <c r="F179" s="31">
        <f>E179/V179-1</f>
        <v/>
      </c>
      <c r="G179" s="1409">
        <f>G180+G181+G182+G183</f>
        <v/>
      </c>
      <c r="H179" s="31">
        <f>G179/X179-1</f>
        <v/>
      </c>
      <c r="I179" s="1409">
        <f>I180+I181+I182+I183</f>
        <v/>
      </c>
      <c r="J179" s="31">
        <f>I179/Z179-1</f>
        <v/>
      </c>
      <c r="K179" s="2825">
        <f>K180+K181+K182+K183</f>
      </c>
      <c r="L179" s="31">
        <f>K179/AB179-1</f>
      </c>
      <c r="M179" s="2826">
        <f>M180+M181+M182+M183</f>
      </c>
      <c r="N179" s="31">
        <f>M179/AD179-1</f>
      </c>
      <c r="O179" s="2827">
        <f>O180+O181+O182+O183</f>
      </c>
      <c r="P179" s="31">
        <f>O179/AF179-1</f>
      </c>
      <c r="Q179" s="2016">
        <f>E179+C179+G179+I179+K179+M179+O179</f>
      </c>
      <c r="R179" s="102">
        <f>Q179/SUM(T179,V179,X179,Z179,AB179,AD179,AF179)-1</f>
      </c>
      <c r="S179" s="1409">
        <f>T179+V179+X179+Z179+AB179+AD179+AF179</f>
      </c>
      <c r="T179" s="1409">
        <f>T180+T181+T182+T183</f>
        <v/>
      </c>
      <c r="U179" s="31">
        <f>T179/AV179-1</f>
        <v/>
      </c>
      <c r="V179" s="1409">
        <f>V180+V181+V182+V183</f>
        <v/>
      </c>
      <c r="W179" s="31">
        <f>V179/AX179-1</f>
        <v/>
      </c>
      <c r="X179" s="1409">
        <f>X180+X181+X182+X183</f>
        <v/>
      </c>
      <c r="Y179" s="31">
        <f>X179/AZ179-1</f>
        <v/>
      </c>
      <c r="Z179" s="1409">
        <f>Z180+Z181+Z182+Z183</f>
        <v/>
      </c>
      <c r="AA179" s="31">
        <f>Z179/BB179-1</f>
        <v/>
      </c>
      <c r="AB179" s="1409">
        <f>AB180+AB181+AB182+AB183</f>
        <v/>
      </c>
      <c r="AC179" s="31">
        <f>AB179/BD179-1</f>
        <v/>
      </c>
      <c r="AD179" s="1409">
        <f>AD180+AD181+AD182+AD183</f>
        <v/>
      </c>
      <c r="AE179" s="31">
        <f>AD179/BF179-1</f>
        <v/>
      </c>
      <c r="AF179" s="1409">
        <f>AF180+AF181+AF182+AF183</f>
        <v/>
      </c>
      <c r="AG179" s="31">
        <f>AF179/BH179-1</f>
        <v/>
      </c>
      <c r="AH179" s="1409">
        <f>AH180+AH181+AH182+AH183</f>
        <v/>
      </c>
      <c r="AI179" s="31">
        <f>AH179/BJ179-1</f>
        <v/>
      </c>
      <c r="AJ179" s="1409">
        <f>AJ180+AJ181+AJ182+AJ183</f>
        <v/>
      </c>
      <c r="AK179" s="31">
        <f>AJ179/BL179-1</f>
        <v/>
      </c>
      <c r="AL179" s="1409">
        <f>AL180+AL181+AL182+AL183</f>
        <v/>
      </c>
      <c r="AM179" s="31">
        <f>AL179/BN179-1</f>
        <v/>
      </c>
      <c r="AN179" s="1409">
        <f>AN180+AN181+AN182+AN183</f>
        <v/>
      </c>
      <c r="AO179" s="31">
        <f>AN179/BP179-1</f>
        <v/>
      </c>
      <c r="AP179" s="1409">
        <f>AP180+AP181+AP182+AP183</f>
        <v/>
      </c>
      <c r="AQ179" s="31">
        <f>AP179/BR179-1</f>
        <v/>
      </c>
      <c r="AR179" s="1409">
        <f>V179+T179+X179+Z179+AB179+AD179+AF179+AH179+AJ179+AL179+AN179+AP179</f>
      </c>
      <c r="AS179" s="31">
        <f>AR179/SUM(AV179,AX179,AZ179,BB179,BD179,BF179,BH179,BJ179,BL179,BN179,BP179,BR179)-1</f>
        <v/>
      </c>
      <c r="AT179" s="32" t="n"/>
      <c r="AU179" s="1915">
        <f>AV179+AX179+AZ179+BB179+BD179+BF179+BH179+BJ179+BL179+BN179+BP179</f>
        <v/>
      </c>
      <c r="AV179" s="1915">
        <f>AV180+AV181+AV182+AV183</f>
        <v/>
      </c>
      <c r="AW179" s="32" t="n"/>
      <c r="AX179" s="1915">
        <f>AX180+AX181+AX182+AX183</f>
        <v/>
      </c>
      <c r="AY179" s="32" t="n"/>
      <c r="AZ179" s="1915">
        <f>AZ180+AZ181+AZ182+AZ183</f>
        <v/>
      </c>
      <c r="BA179" s="32" t="n"/>
      <c r="BB179" s="1915">
        <f>BB180+BB181+BB182+BB183</f>
        <v/>
      </c>
      <c r="BC179" s="32" t="n"/>
      <c r="BD179" s="1915">
        <f>BD180+BD181+BD182+BD183</f>
        <v/>
      </c>
      <c r="BE179" s="32" t="n"/>
      <c r="BF179" s="1915">
        <f>BF180+BF181+BF182+BF183</f>
        <v/>
      </c>
      <c r="BG179" s="32" t="n"/>
      <c r="BH179" s="1915">
        <f>BH180+BH181+BH182+BH183</f>
        <v/>
      </c>
      <c r="BI179" s="32" t="n"/>
      <c r="BJ179" s="1915">
        <f>BJ180+BJ181+BJ182+BJ183</f>
        <v/>
      </c>
      <c r="BK179" s="32" t="n"/>
      <c r="BL179" s="1915">
        <f>BL180+BL181+BL182+BL183</f>
        <v/>
      </c>
      <c r="BM179" s="32" t="n"/>
      <c r="BN179" s="1915">
        <f>BN180+BN181+BN182+BN183</f>
        <v/>
      </c>
      <c r="BO179" s="32" t="n"/>
      <c r="BP179" s="1915">
        <f>BP180+BP181+BP182+BP183</f>
        <v/>
      </c>
      <c r="BQ179" s="32" t="n"/>
      <c r="BR179" s="1915">
        <f>BR180+BR181+BR182+BR183</f>
        <v/>
      </c>
      <c r="BS179" s="32" t="n"/>
      <c r="BT179" s="1915">
        <f>AV179+AX179+AZ179+BB179+BD179+BF179+BH179+BJ179+BL179+BN179+BP179+BR179</f>
        <v/>
      </c>
      <c r="BU179" s="32" t="n"/>
      <c r="BV179" s="1353" t="n"/>
      <c r="BW179" s="1352" t="n"/>
      <c r="BX179" s="1352" t="n"/>
      <c r="BY179" s="1352" t="n"/>
      <c r="BZ179" s="1352" t="n"/>
      <c r="CA179" s="1352" t="n"/>
      <c r="CB179" s="1352" t="n"/>
      <c r="CC179" s="1352" t="n"/>
      <c r="CD179" s="1352" t="n"/>
      <c r="CE179" s="1352" t="n"/>
      <c r="CF179" s="1352" t="n"/>
      <c r="CG179" s="1352" t="n"/>
      <c r="CH179" s="1352" t="n"/>
      <c r="CI179" s="1352" t="n"/>
    </row>
    <row r="180" ht="28.8" customHeight="1" s="21">
      <c r="A180" s="1977" t="n"/>
      <c r="B180" s="1350" t="inlineStr">
        <is>
          <t>公路班线旅客周转量（万人公里）</t>
        </is>
      </c>
      <c r="C180" s="1409">
        <f>班线包车!C55</f>
        <v/>
      </c>
      <c r="D180" s="31">
        <f>C180/T180-1</f>
        <v/>
      </c>
      <c r="E180" s="1409">
        <f>班线包车!E55</f>
        <v/>
      </c>
      <c r="F180" s="31">
        <f>E180/V180-1</f>
        <v/>
      </c>
      <c r="G180" s="1409">
        <f>班线包车!G55</f>
        <v/>
      </c>
      <c r="H180" s="31">
        <f>G180/X180-1</f>
        <v/>
      </c>
      <c r="I180" s="1409">
        <f>班线包车!I55</f>
        <v/>
      </c>
      <c r="J180" s="31">
        <f>I180/Z180-1</f>
        <v/>
      </c>
      <c r="K180" s="1409">
        <f>班线包车!K55</f>
      </c>
      <c r="L180" s="31">
        <f>K180/AB180-1</f>
      </c>
      <c r="M180" s="1409">
        <f>班线包车!M55</f>
      </c>
      <c r="N180" s="31">
        <f>M180/AD180-1</f>
      </c>
      <c r="O180" s="1409">
        <f>班线包车!O55</f>
      </c>
      <c r="P180" s="31">
        <f>O180/AF180-1</f>
      </c>
      <c r="Q180" s="2016">
        <f>E180+C180+G180+I180+K180+M180+O180</f>
      </c>
      <c r="R180" s="102">
        <f>Q180/SUM(T180,V180,X180,Z180,AB180,AD180,AF180)-1</f>
      </c>
      <c r="S180" s="1409">
        <f>T180+V180+X180+Z180+AB180+AD180+AF180</f>
      </c>
      <c r="T180" s="1409">
        <f>班线包车!T55</f>
        <v/>
      </c>
      <c r="U180" s="31">
        <f>T180/AV180-1</f>
        <v/>
      </c>
      <c r="V180" s="1409">
        <f>班线包车!V55</f>
        <v/>
      </c>
      <c r="W180" s="31">
        <f>V180/AX180-1</f>
        <v/>
      </c>
      <c r="X180" s="1409">
        <f>班线包车!X55</f>
        <v/>
      </c>
      <c r="Y180" s="31">
        <f>X180/AZ180-1</f>
        <v/>
      </c>
      <c r="Z180" s="1409">
        <f>班线包车!Z55</f>
        <v/>
      </c>
      <c r="AA180" s="31">
        <f>Z180/BB180-1</f>
        <v/>
      </c>
      <c r="AB180" s="1409">
        <f>班线包车!AB55</f>
        <v/>
      </c>
      <c r="AC180" s="31">
        <f>AB180/BD180-1</f>
        <v/>
      </c>
      <c r="AD180" s="1409">
        <f>班线包车!AD55</f>
        <v/>
      </c>
      <c r="AE180" s="31">
        <f>AD180/BF180-1</f>
        <v/>
      </c>
      <c r="AF180" s="1409">
        <f>班线包车!AF55</f>
        <v/>
      </c>
      <c r="AG180" s="31">
        <f>AF180/BH180-1</f>
        <v/>
      </c>
      <c r="AH180" s="1409">
        <f>班线包车!AH55</f>
        <v/>
      </c>
      <c r="AI180" s="31">
        <f>AH180/BJ180-1</f>
        <v/>
      </c>
      <c r="AJ180" s="1409">
        <f>班线包车!AJ55</f>
        <v/>
      </c>
      <c r="AK180" s="31">
        <f>AJ180/BL180-1</f>
        <v/>
      </c>
      <c r="AL180" s="1409">
        <f>班线包车!AL55</f>
        <v/>
      </c>
      <c r="AM180" s="31">
        <f>AL180/BN180-1</f>
        <v/>
      </c>
      <c r="AN180" s="1409">
        <f>班线包车!AN55</f>
        <v/>
      </c>
      <c r="AO180" s="31">
        <f>AN180/BP180-1</f>
        <v/>
      </c>
      <c r="AP180" s="1409">
        <f>班线包车!AP55</f>
        <v/>
      </c>
      <c r="AQ180" s="31">
        <f>AP180/BR180-1</f>
        <v/>
      </c>
      <c r="AR180" s="1409">
        <f>V180+T180+X180+Z180+AB180+AD180+AF180+AH180+AJ180+AL180+AN180+AP180</f>
      </c>
      <c r="AS180" s="31">
        <f>AR180/SUM(AV180,AX180,AZ180,BB180,BD180,BF180,BH180,BJ180,BL180,BN180,BP180,BR180)-1</f>
        <v/>
      </c>
      <c r="AT180" s="32" t="n"/>
      <c r="AU180" s="1915">
        <f>AV180+AX180+AZ180+BB180+BD180+BF180+BH180+BJ180+BL180+BN180+BP180</f>
        <v/>
      </c>
      <c r="AV180" s="1409" t="n">
        <v>999.6922</v>
      </c>
      <c r="AW180" s="31" t="n"/>
      <c r="AX180" s="1409" t="n">
        <v>1182.9721</v>
      </c>
      <c r="AY180" s="31" t="n"/>
      <c r="AZ180" s="1409" t="n">
        <v>958.7643</v>
      </c>
      <c r="BA180" s="31" t="n"/>
      <c r="BB180" s="1409" t="n">
        <v>777.1591</v>
      </c>
      <c r="BC180" s="31" t="n"/>
      <c r="BD180" s="1409" t="n">
        <v>924.629</v>
      </c>
      <c r="BE180" s="31" t="n"/>
      <c r="BF180" s="1409" t="n">
        <v>742.5202</v>
      </c>
      <c r="BG180" s="31" t="n"/>
      <c r="BH180" s="1409" t="n">
        <v>670.8997000000001</v>
      </c>
      <c r="BI180" s="31" t="n"/>
      <c r="BJ180" s="1409" t="n">
        <v>806.4305000000001</v>
      </c>
      <c r="BK180" s="31" t="n"/>
      <c r="BL180" s="1409" t="n">
        <v>742.2819</v>
      </c>
      <c r="BM180" s="31" t="n"/>
      <c r="BN180" s="1409" t="n">
        <v>765.7492</v>
      </c>
      <c r="BO180" s="31" t="n"/>
      <c r="BP180" s="1409" t="n">
        <v>737.2532</v>
      </c>
      <c r="BQ180" s="31" t="n"/>
      <c r="BR180" s="1409" t="n">
        <v>408.5583</v>
      </c>
      <c r="BS180" s="31" t="n"/>
      <c r="BT180" s="1409">
        <f>AV180+AX180+AZ180+BB180+BD180+BF180+BH180+BJ180+BL180+BN180+BP180+BR180</f>
        <v/>
      </c>
      <c r="BU180" s="31" t="n"/>
      <c r="BV180" s="1354" t="n"/>
      <c r="BW180" s="1355" t="n"/>
      <c r="BX180" s="1355" t="n"/>
      <c r="BY180" s="1355" t="n"/>
      <c r="BZ180" s="1355" t="n"/>
      <c r="CA180" s="1355" t="n"/>
      <c r="CB180" s="1355" t="n"/>
      <c r="CC180" s="1355" t="n"/>
      <c r="CD180" s="1355" t="n"/>
      <c r="CE180" s="1355" t="n"/>
      <c r="CF180" s="1355" t="n"/>
      <c r="CG180" s="1355" t="n"/>
      <c r="CH180" s="1355" t="n"/>
      <c r="CI180" s="1289" t="n"/>
    </row>
    <row r="181" ht="28.8" customHeight="1" s="21">
      <c r="A181" s="1977" t="n"/>
      <c r="B181" s="1350" t="inlineStr">
        <is>
          <t>城际城乡公交旅客周转量（万人公里）</t>
        </is>
      </c>
      <c r="C181" s="1409">
        <f>公交!C70-公交!C72</f>
        <v/>
      </c>
      <c r="D181" s="31">
        <f>C181/T181-1</f>
        <v/>
      </c>
      <c r="E181" s="1409">
        <f>公交!E70-公交!E72</f>
        <v/>
      </c>
      <c r="F181" s="31">
        <f>E181/V181-1</f>
        <v/>
      </c>
      <c r="G181" s="1409">
        <f>公交!G70-公交!G72</f>
        <v/>
      </c>
      <c r="H181" s="31">
        <f>G181/X181-1</f>
        <v/>
      </c>
      <c r="I181" s="1409">
        <f>公交!I70-公交!I72</f>
        <v/>
      </c>
      <c r="J181" s="31">
        <f>I181/Z181-1</f>
        <v/>
      </c>
      <c r="K181" s="1409">
        <f>公交!K70-公交!K72</f>
      </c>
      <c r="L181" s="31">
        <f>K181/AB181-1</f>
      </c>
      <c r="M181" s="1409">
        <f>公交!M70-公交!M72</f>
      </c>
      <c r="N181" s="31">
        <f>M181/AD181-1</f>
      </c>
      <c r="O181" s="1409">
        <f>公交!O70-公交!O72</f>
      </c>
      <c r="P181" s="31">
        <f>O181/AF181-1</f>
      </c>
      <c r="Q181" s="2016">
        <f>E181+C181+G181+I181+K181+M181+O181</f>
      </c>
      <c r="R181" s="102">
        <f>Q181/SUM(T181,V181,X181,Z181,AB181,AD181,AF181)-1</f>
      </c>
      <c r="S181" s="1409">
        <f>T181+V181+X181+Z181+AB181+AD181+AF181</f>
      </c>
      <c r="T181" s="1409">
        <f>公交!T70-公交!T72</f>
        <v/>
      </c>
      <c r="U181" s="31">
        <f>T181/AV181-1</f>
        <v/>
      </c>
      <c r="V181" s="1409">
        <f>公交!V70-公交!V72</f>
        <v/>
      </c>
      <c r="W181" s="31">
        <f>V181/AX181-1</f>
        <v/>
      </c>
      <c r="X181" s="1409">
        <f>公交!X70-公交!X72</f>
        <v/>
      </c>
      <c r="Y181" s="31">
        <f>X181/AZ181-1</f>
        <v/>
      </c>
      <c r="Z181" s="1409">
        <f>公交!Z70-公交!Z72</f>
        <v/>
      </c>
      <c r="AA181" s="31">
        <f>Z181/BB181-1</f>
        <v/>
      </c>
      <c r="AB181" s="1409">
        <f>公交!AB70-公交!AB72</f>
        <v/>
      </c>
      <c r="AC181" s="31">
        <f>AB181/BD181-1</f>
        <v/>
      </c>
      <c r="AD181" s="1409">
        <f>公交!AD70-公交!AD72</f>
        <v/>
      </c>
      <c r="AE181" s="31">
        <f>AD181/BF181-1</f>
        <v/>
      </c>
      <c r="AF181" s="1409">
        <f>公交!AF70-公交!AF72</f>
        <v/>
      </c>
      <c r="AG181" s="31">
        <f>AF181/BH181-1</f>
        <v/>
      </c>
      <c r="AH181" s="1409">
        <f>公交!AH70-公交!AH72</f>
        <v/>
      </c>
      <c r="AI181" s="31">
        <f>AH181/BJ181-1</f>
        <v/>
      </c>
      <c r="AJ181" s="1409">
        <f>公交!AJ70-公交!AJ72</f>
        <v/>
      </c>
      <c r="AK181" s="31">
        <f>AJ181/BL181-1</f>
        <v/>
      </c>
      <c r="AL181" s="1409">
        <f>公交!AL70-公交!AL72</f>
        <v/>
      </c>
      <c r="AM181" s="31">
        <f>AL181/BN181-1</f>
        <v/>
      </c>
      <c r="AN181" s="1409">
        <f>公交!AN70-公交!AN72</f>
        <v/>
      </c>
      <c r="AO181" s="31">
        <f>AN181/BP181-1</f>
        <v/>
      </c>
      <c r="AP181" s="1409">
        <f>公交!AP70-公交!AP72</f>
        <v/>
      </c>
      <c r="AQ181" s="31">
        <f>AP181/BR181-1</f>
        <v/>
      </c>
      <c r="AR181" s="1409">
        <f>V181+T181+X181+Z181+AB181+AD181+AF181+AH181+AJ181+AL181+AN181+AP181</f>
      </c>
      <c r="AS181" s="31">
        <f>AR181/SUM(AV181,AX181,AZ181,BB181,BD181,BF181,BH181,BJ181,BL181,BN181,BP181,BR181)-1</f>
        <v/>
      </c>
      <c r="AT181" s="32" t="n"/>
      <c r="AU181" s="1915">
        <f>AV181+AX181+AZ181+BB181+BD181+BF181+BH181+BJ181+BL181+BN181+BP181</f>
        <v/>
      </c>
      <c r="AV181" s="1409" t="n">
        <v>1482.11</v>
      </c>
      <c r="AW181" s="31" t="n"/>
      <c r="AX181" s="1409" t="n">
        <v>1507.5</v>
      </c>
      <c r="AY181" s="31" t="n"/>
      <c r="AZ181" s="1409" t="n">
        <v>1310.53</v>
      </c>
      <c r="BA181" s="31" t="n"/>
      <c r="BB181" s="1409" t="n">
        <v>1229.97</v>
      </c>
      <c r="BC181" s="31" t="n"/>
      <c r="BD181" s="1409" t="n">
        <v>1272.22</v>
      </c>
      <c r="BE181" s="31" t="n"/>
      <c r="BF181" s="1409" t="n">
        <v>1287.53</v>
      </c>
      <c r="BG181" s="31" t="n"/>
      <c r="BH181" s="1409" t="n">
        <v>1275.06</v>
      </c>
      <c r="BI181" s="31" t="n"/>
      <c r="BJ181" s="1409" t="n">
        <v>1254.86</v>
      </c>
      <c r="BK181" s="31" t="n"/>
      <c r="BL181" s="1409" t="n">
        <v>1273.48</v>
      </c>
      <c r="BM181" s="31" t="n"/>
      <c r="BN181" s="1409" t="n">
        <v>1347.29</v>
      </c>
      <c r="BO181" s="31" t="n"/>
      <c r="BP181" s="1409" t="n">
        <v>1275.84</v>
      </c>
      <c r="BQ181" s="31" t="n"/>
      <c r="BR181" s="1409" t="n">
        <v>1296.55</v>
      </c>
      <c r="BS181" s="31" t="n"/>
      <c r="BT181" s="1409">
        <f>AV181+AX181+AZ181+BB181+BD181+BF181+BH181+BJ181+BL181+BN181+BP181+BR181</f>
        <v/>
      </c>
      <c r="BU181" s="31" t="n"/>
      <c r="BV181" s="1354" t="n"/>
      <c r="BW181" s="1355" t="n"/>
      <c r="BX181" s="1355" t="n"/>
      <c r="BY181" s="1355" t="n"/>
      <c r="BZ181" s="1355" t="n"/>
      <c r="CA181" s="1355" t="n"/>
      <c r="CB181" s="1355" t="n"/>
      <c r="CC181" s="1355" t="n"/>
      <c r="CD181" s="1355" t="n"/>
      <c r="CE181" s="1355" t="n"/>
      <c r="CF181" s="1355" t="n"/>
      <c r="CG181" s="1355" t="n"/>
      <c r="CH181" s="1355" t="n"/>
      <c r="CI181" s="1289" t="n"/>
    </row>
    <row r="182" ht="28.8" customHeight="1" s="21">
      <c r="A182" s="1977" t="n"/>
      <c r="B182" s="1350" t="inlineStr">
        <is>
          <t>城际城乡巡游出租旅客周转量（万人公里）</t>
        </is>
      </c>
      <c r="C182" s="1409">
        <f>出租!C70-出租!C72</f>
        <v/>
      </c>
      <c r="D182" s="31">
        <f>C182/T182-1</f>
        <v/>
      </c>
      <c r="E182" s="1409">
        <f>出租!E70-出租!E72</f>
        <v/>
      </c>
      <c r="F182" s="31">
        <f>E182/V182-1</f>
        <v/>
      </c>
      <c r="G182" s="1409">
        <f>出租!G70-出租!G72</f>
        <v/>
      </c>
      <c r="H182" s="31">
        <f>G182/X182-1</f>
        <v/>
      </c>
      <c r="I182" s="1409">
        <f>出租!I70-出租!I72</f>
        <v/>
      </c>
      <c r="J182" s="31">
        <f>I182/Z182-1</f>
        <v/>
      </c>
      <c r="K182" s="1409">
        <f>出租!K70-出租!K72</f>
      </c>
      <c r="L182" s="31">
        <f>K182/AB182-1</f>
      </c>
      <c r="M182" s="1409">
        <f>出租!M70-出租!M72</f>
      </c>
      <c r="N182" s="31">
        <f>M182/AD182-1</f>
      </c>
      <c r="O182" s="1409">
        <f>出租!O70-出租!O72</f>
      </c>
      <c r="P182" s="31">
        <f>O182/AF182-1</f>
      </c>
      <c r="Q182" s="2016">
        <f>E182+C182+G182+I182+K182+M182+O182</f>
      </c>
      <c r="R182" s="102">
        <f>Q182/SUM(T182,V182,X182,Z182,AB182,AD182,AF182)-1</f>
      </c>
      <c r="S182" s="1409">
        <f>T182+V182+X182+Z182+AB182+AD182+AF182</f>
      </c>
      <c r="T182" s="1409">
        <f>出租!T70-出租!T72</f>
        <v/>
      </c>
      <c r="U182" s="31">
        <f>T182/AV182-1</f>
        <v/>
      </c>
      <c r="V182" s="1409">
        <f>出租!V70-出租!V72</f>
        <v/>
      </c>
      <c r="W182" s="31">
        <f>V182/AX182-1</f>
        <v/>
      </c>
      <c r="X182" s="1409">
        <f>出租!X70-出租!X72</f>
        <v/>
      </c>
      <c r="Y182" s="31">
        <f>X182/AZ182-1</f>
        <v/>
      </c>
      <c r="Z182" s="1409">
        <f>出租!Z70-出租!Z72</f>
        <v/>
      </c>
      <c r="AA182" s="31">
        <f>Z182/BB182-1</f>
        <v/>
      </c>
      <c r="AB182" s="1409">
        <f>出租!AB70-出租!AB72</f>
        <v/>
      </c>
      <c r="AC182" s="31">
        <f>AB182/BD182-1</f>
        <v/>
      </c>
      <c r="AD182" s="1409">
        <f>出租!AD70-出租!AD72</f>
        <v/>
      </c>
      <c r="AE182" s="31">
        <f>AD182/BF182-1</f>
        <v/>
      </c>
      <c r="AF182" s="1409">
        <f>出租!AF70-出租!AF72</f>
        <v/>
      </c>
      <c r="AG182" s="31">
        <f>AF182/BH182-1</f>
        <v/>
      </c>
      <c r="AH182" s="1409">
        <f>出租!AH70-出租!AH72</f>
        <v/>
      </c>
      <c r="AI182" s="31">
        <f>AH182/BJ182-1</f>
        <v/>
      </c>
      <c r="AJ182" s="1409">
        <f>出租!AJ70-出租!AJ72</f>
        <v/>
      </c>
      <c r="AK182" s="31">
        <f>AJ182/BL182-1</f>
        <v/>
      </c>
      <c r="AL182" s="1409">
        <f>出租!AL70-出租!AL72</f>
        <v/>
      </c>
      <c r="AM182" s="31">
        <f>AL182/BN182-1</f>
        <v/>
      </c>
      <c r="AN182" s="1409">
        <f>出租!AN70-出租!AN72</f>
        <v/>
      </c>
      <c r="AO182" s="31">
        <f>AN182/BP182-1</f>
        <v/>
      </c>
      <c r="AP182" s="1409">
        <f>出租!AP70-出租!AP72</f>
        <v/>
      </c>
      <c r="AQ182" s="31">
        <f>AP182/BR182-1</f>
        <v/>
      </c>
      <c r="AR182" s="1409">
        <f>V182+T182+X182+Z182+AB182+AD182+AF182+AH182+AJ182+AL182+AN182+AP182</f>
      </c>
      <c r="AS182" s="31">
        <f>AR182/SUM(AV182,AX182,AZ182,BB182,BD182,BF182,BH182,BJ182,BL182,BN182,BP182,BR182)-1</f>
        <v/>
      </c>
      <c r="AT182" s="32" t="n"/>
      <c r="AU182" s="1915">
        <f>AV182+AX182+AZ182+BB182+BD182+BF182+BH182+BJ182+BL182+BN182+BP182</f>
        <v/>
      </c>
      <c r="AV182" s="1409" t="n">
        <v>199.67</v>
      </c>
      <c r="AW182" s="31" t="n"/>
      <c r="AX182" s="1409" t="n">
        <v>220.41</v>
      </c>
      <c r="AY182" s="31" t="n"/>
      <c r="AZ182" s="1409" t="n">
        <v>199.2</v>
      </c>
      <c r="BA182" s="31" t="n"/>
      <c r="BB182" s="1409" t="n">
        <v>194.53</v>
      </c>
      <c r="BC182" s="31" t="n"/>
      <c r="BD182" s="1409" t="n">
        <v>201.04</v>
      </c>
      <c r="BE182" s="31" t="n"/>
      <c r="BF182" s="1409" t="n">
        <v>183.58</v>
      </c>
      <c r="BG182" s="31" t="n"/>
      <c r="BH182" s="1409" t="n">
        <v>185.25</v>
      </c>
      <c r="BI182" s="31" t="n"/>
      <c r="BJ182" s="1409" t="n">
        <v>183.36</v>
      </c>
      <c r="BK182" s="31" t="n"/>
      <c r="BL182" s="1409" t="n">
        <v>184.62</v>
      </c>
      <c r="BM182" s="31" t="n"/>
      <c r="BN182" s="1409" t="n">
        <v>200.1</v>
      </c>
      <c r="BO182" s="31" t="n"/>
      <c r="BP182" s="1409" t="n">
        <v>181.92</v>
      </c>
      <c r="BQ182" s="31" t="n"/>
      <c r="BR182" s="1409" t="n">
        <v>165.21</v>
      </c>
      <c r="BS182" s="31" t="n"/>
      <c r="BT182" s="1409">
        <f>AV182+AX182+AZ182+BB182+BD182+BF182+BH182+BJ182+BL182+BN182+BP182+BR182</f>
        <v/>
      </c>
      <c r="BU182" s="31" t="n"/>
      <c r="BV182" s="1354" t="n"/>
      <c r="BW182" s="1291" t="n"/>
      <c r="BX182" s="1291" t="n"/>
      <c r="BY182" s="1291" t="n"/>
      <c r="BZ182" s="1291" t="n"/>
      <c r="CA182" s="1291" t="n"/>
      <c r="CB182" s="1291" t="n"/>
      <c r="CC182" s="1417" t="n"/>
      <c r="CD182" s="1291" t="n"/>
      <c r="CE182" s="1417" t="n"/>
      <c r="CF182" s="1417" t="n"/>
      <c r="CG182" s="1417" t="n"/>
      <c r="CH182" s="1417" t="n"/>
      <c r="CI182" s="1289" t="n"/>
    </row>
    <row r="183" ht="28.8" customHeight="1" s="21">
      <c r="A183" s="1954" t="n"/>
      <c r="B183" s="1350" t="inlineStr">
        <is>
          <t>城际城乡网约车旅客周转量(万人公里)</t>
        </is>
      </c>
      <c r="C183" s="1409">
        <f>网约车!C70-网约车!C72</f>
        <v/>
      </c>
      <c r="D183" s="31">
        <f>C183/T183-1</f>
        <v/>
      </c>
      <c r="E183" s="1409">
        <f>网约车!E70-网约车!E72</f>
        <v/>
      </c>
      <c r="F183" s="31">
        <f>E183/V183-1</f>
        <v/>
      </c>
      <c r="G183" s="1409">
        <f>网约车!G70-网约车!G72</f>
        <v/>
      </c>
      <c r="H183" s="31">
        <f>G183/X183-1</f>
        <v/>
      </c>
      <c r="I183" s="1409">
        <f>网约车!I70-网约车!I72</f>
        <v/>
      </c>
      <c r="J183" s="31">
        <f>I183/Z183-1</f>
        <v/>
      </c>
      <c r="K183" s="2828">
        <f>网约车!K70-网约车!K72</f>
      </c>
      <c r="L183" s="31">
        <f>K183/AB183-1</f>
      </c>
      <c r="M183" s="2829">
        <f>网约车!M70-网约车!M72</f>
      </c>
      <c r="N183" s="31">
        <f>M183/AD183-1</f>
      </c>
      <c r="O183" s="2830">
        <f>网约车!O70-网约车!O72</f>
      </c>
      <c r="P183" s="31">
        <f>O183/AF183-1</f>
      </c>
      <c r="Q183" s="2016">
        <f>E183+C183+G183+I183+K183+M183+O183</f>
      </c>
      <c r="R183" s="102">
        <f>Q183/SUM(T183,V183,X183,Z183,AB183,AD183,AF183)-1</f>
      </c>
      <c r="S183" s="1409">
        <f>T183+V183+X183+Z183+AB183+AD183+AF183</f>
      </c>
      <c r="T183" s="1409">
        <f>网约车!T70-网约车!T72</f>
        <v/>
      </c>
      <c r="U183" s="31">
        <f>T183/AV183-1</f>
        <v/>
      </c>
      <c r="V183" s="1409">
        <f>网约车!V70-网约车!V72</f>
        <v/>
      </c>
      <c r="W183" s="31">
        <f>V183/AX183-1</f>
        <v/>
      </c>
      <c r="X183" s="1409">
        <f>网约车!X70-网约车!X72</f>
        <v/>
      </c>
      <c r="Y183" s="31">
        <f>X183/AZ183-1</f>
        <v/>
      </c>
      <c r="Z183" s="1409">
        <f>网约车!Z70-网约车!Z72</f>
        <v/>
      </c>
      <c r="AA183" s="31">
        <f>Z183/BB183-1</f>
        <v/>
      </c>
      <c r="AB183" s="1409">
        <f>网约车!AB70-网约车!AB72</f>
        <v/>
      </c>
      <c r="AC183" s="31">
        <f>AB183/BD183-1</f>
        <v/>
      </c>
      <c r="AD183" s="1409">
        <f>网约车!AD70-网约车!AD72</f>
        <v/>
      </c>
      <c r="AE183" s="31">
        <f>AD183/BF183-1</f>
        <v/>
      </c>
      <c r="AF183" s="1409">
        <f>网约车!AF70-网约车!AF72</f>
        <v/>
      </c>
      <c r="AG183" s="31">
        <f>AF183/BH183-1</f>
        <v/>
      </c>
      <c r="AH183" s="1409">
        <f>网约车!AH70-网约车!AH72</f>
        <v/>
      </c>
      <c r="AI183" s="31">
        <f>AH183/BJ183-1</f>
        <v/>
      </c>
      <c r="AJ183" s="1409">
        <f>网约车!AJ70-网约车!AJ72</f>
        <v/>
      </c>
      <c r="AK183" s="31">
        <f>AJ183/BL183-1</f>
        <v/>
      </c>
      <c r="AL183" s="1409">
        <f>网约车!AL70-网约车!AL72</f>
        <v/>
      </c>
      <c r="AM183" s="31">
        <f>AL183/BN183-1</f>
        <v/>
      </c>
      <c r="AN183" s="1409">
        <f>网约车!AN70-网约车!AN72</f>
        <v/>
      </c>
      <c r="AO183" s="31">
        <f>AN183/BP183-1</f>
        <v/>
      </c>
      <c r="AP183" s="1409">
        <f>网约车!AP70-网约车!AP72</f>
        <v/>
      </c>
      <c r="AQ183" s="31">
        <f>AP183/BR183-1</f>
        <v/>
      </c>
      <c r="AR183" s="1409">
        <f>V183+T183+X183+Z183+AB183+AD183+AF183+AH183+AJ183+AL183+AN183+AP183</f>
      </c>
      <c r="AS183" s="31">
        <f>AR183/SUM(AV183,AX183,AZ183,BB183,BD183,BF183,BH183,BJ183,BL183,BN183,BP183,BR183)-1</f>
        <v/>
      </c>
      <c r="AT183" s="32" t="n"/>
      <c r="AU183" s="1915">
        <f>AV183+AX183+AZ183+BB183+BD183+BF183+BH183+BJ183+BL183+BN183+BP183</f>
        <v/>
      </c>
      <c r="AV183" s="1409" t="n">
        <v>97.368095781333</v>
      </c>
      <c r="AW183" s="31" t="n"/>
      <c r="AX183" s="1409" t="n">
        <v>46.0737561857284</v>
      </c>
      <c r="AY183" s="31" t="n"/>
      <c r="AZ183" s="1409" t="n">
        <v>70.2135040885734</v>
      </c>
      <c r="BA183" s="31" t="n"/>
      <c r="BB183" s="1409" t="n">
        <v>77.60947407106001</v>
      </c>
      <c r="BC183" s="31" t="n"/>
      <c r="BD183" s="1409" t="n">
        <v>81.919766863069</v>
      </c>
      <c r="BE183" s="31" t="n"/>
      <c r="BF183" s="1409" t="n">
        <v>173.764996679672</v>
      </c>
      <c r="BG183" s="31" t="n"/>
      <c r="BH183" s="1409" t="n">
        <v>106.75622116116</v>
      </c>
      <c r="BI183" s="31" t="n"/>
      <c r="BJ183" s="1409" t="n">
        <v>211.110249646736</v>
      </c>
      <c r="BK183" s="31" t="n"/>
      <c r="BL183" s="1409" t="n">
        <v>89.7690702819456</v>
      </c>
      <c r="BM183" s="31" t="n"/>
      <c r="BN183" s="1409" t="n">
        <v>93.6401520783236</v>
      </c>
      <c r="BO183" s="31" t="n"/>
      <c r="BP183" s="1409" t="n">
        <v>93.9186416052266</v>
      </c>
      <c r="BQ183" s="31" t="n"/>
      <c r="BR183" s="1409" t="n">
        <v>104.027206257659</v>
      </c>
      <c r="BS183" s="31" t="n"/>
      <c r="BT183" s="1409">
        <f>AV183+AX183+AZ183+BB183+BD183+BF183+BH183+BJ183+BL183+BN183+BP183+BR183</f>
        <v/>
      </c>
      <c r="BU183" s="31" t="n"/>
      <c r="BV183" s="1354" t="n"/>
      <c r="BW183" s="1291" t="n"/>
      <c r="BX183" s="1291" t="n"/>
      <c r="BY183" s="1291" t="n"/>
      <c r="BZ183" s="1291" t="n"/>
      <c r="CA183" s="1291" t="n"/>
      <c r="CB183" s="1291" t="n"/>
      <c r="CC183" s="1291" t="n"/>
      <c r="CD183" s="1291" t="n"/>
      <c r="CE183" s="1291" t="n"/>
      <c r="CF183" s="1291" t="n"/>
      <c r="CG183" s="1291" t="n"/>
      <c r="CH183" s="1291" t="n"/>
      <c r="CI183" s="1289" t="n"/>
    </row>
    <row r="184" ht="28.8" customFormat="1" customHeight="1" s="24">
      <c r="A184" s="1358" t="inlineStr">
        <is>
          <t>林区</t>
        </is>
      </c>
      <c r="B184" s="1350" t="inlineStr">
        <is>
          <t>总旅客周转量（万人公里）</t>
        </is>
      </c>
      <c r="C184" s="1409">
        <f>C185+C186+C187+C188</f>
        <v/>
      </c>
      <c r="D184" s="31">
        <f>C184/T184-1</f>
        <v/>
      </c>
      <c r="E184" s="1409">
        <f>E185+E186+E187+E188</f>
        <v/>
      </c>
      <c r="F184" s="31">
        <f>E184/V184-1</f>
        <v/>
      </c>
      <c r="G184" s="1409">
        <f>G185+G186+G187+G188</f>
        <v/>
      </c>
      <c r="H184" s="31">
        <f>G184/X184-1</f>
        <v/>
      </c>
      <c r="I184" s="1409">
        <f>I185+I186+I187+I188</f>
        <v/>
      </c>
      <c r="J184" s="31">
        <f>I184/Z184-1</f>
        <v/>
      </c>
      <c r="K184" s="2831">
        <f>K185+K186+K187+K188</f>
      </c>
      <c r="L184" s="31">
        <f>K184/AB184-1</f>
      </c>
      <c r="M184" s="2832">
        <f>M185+M186+M187+M188</f>
      </c>
      <c r="N184" s="31">
        <f>M184/AD184-1</f>
      </c>
      <c r="O184" s="2833">
        <f>O185+O186+O187+O188</f>
      </c>
      <c r="P184" s="31">
        <f>O184/AF184-1</f>
      </c>
      <c r="Q184" s="2016">
        <f>E184+C184+G184+I184+K184+M184+O184</f>
      </c>
      <c r="R184" s="102">
        <f>Q184/SUM(T184,V184,X184,Z184,AB184,AD184,AF184)-1</f>
      </c>
      <c r="S184" s="1409">
        <f>T184+V184+X184+Z184+AB184+AD184+AF184</f>
      </c>
      <c r="T184" s="1409">
        <f>T185+T186+T187+T188</f>
        <v/>
      </c>
      <c r="U184" s="31">
        <f>T184/AV184-1</f>
        <v/>
      </c>
      <c r="V184" s="1409">
        <f>V185+V186+V187+V188</f>
        <v/>
      </c>
      <c r="W184" s="31">
        <f>V184/AX184-1</f>
        <v/>
      </c>
      <c r="X184" s="1409">
        <f>X185+X186+X187+X188</f>
        <v/>
      </c>
      <c r="Y184" s="31">
        <f>X184/AZ184-1</f>
        <v/>
      </c>
      <c r="Z184" s="1409">
        <f>Z185+Z186+Z187+Z188</f>
        <v/>
      </c>
      <c r="AA184" s="31">
        <f>Z184/BB184-1</f>
        <v/>
      </c>
      <c r="AB184" s="1409">
        <f>AB185+AB186+AB187+AB188</f>
        <v/>
      </c>
      <c r="AC184" s="31">
        <f>AB184/BD184-1</f>
        <v/>
      </c>
      <c r="AD184" s="1409">
        <f>AD185+AD186+AD187+AD188</f>
        <v/>
      </c>
      <c r="AE184" s="31">
        <f>AD184/BF184-1</f>
        <v/>
      </c>
      <c r="AF184" s="1409">
        <f>AF185+AF186+AF187+AF188</f>
        <v/>
      </c>
      <c r="AG184" s="31">
        <f>AF184/BH184-1</f>
        <v/>
      </c>
      <c r="AH184" s="1409">
        <f>AH185+AH186+AH187+AH188</f>
        <v/>
      </c>
      <c r="AI184" s="31">
        <f>AH184/BJ184-1</f>
        <v/>
      </c>
      <c r="AJ184" s="1409">
        <f>AJ185+AJ186+AJ187+AJ188</f>
        <v/>
      </c>
      <c r="AK184" s="31">
        <f>AJ184/BL184-1</f>
        <v/>
      </c>
      <c r="AL184" s="1409">
        <f>AL185+AL186+AL187+AL188</f>
        <v/>
      </c>
      <c r="AM184" s="31">
        <f>AL184/BN184-1</f>
        <v/>
      </c>
      <c r="AN184" s="1409">
        <f>AN185+AN186+AN187+AN188</f>
        <v/>
      </c>
      <c r="AO184" s="31">
        <f>AN184/BP184-1</f>
        <v/>
      </c>
      <c r="AP184" s="1409">
        <f>AP185+AP186+AP187+AP188</f>
        <v/>
      </c>
      <c r="AQ184" s="31">
        <f>AP184/BR184-1</f>
        <v/>
      </c>
      <c r="AR184" s="1409">
        <f>V184+T184+X184+Z184+AB184+AD184+AF184+AH184+AJ184+AL184+AN184+AP184</f>
      </c>
      <c r="AS184" s="31">
        <f>AR184/SUM(AV184,AX184,AZ184,BB184,BD184,BF184,BH184,BJ184,BL184,BN184,BP184,BR184)-1</f>
        <v/>
      </c>
      <c r="AT184" s="32" t="n"/>
      <c r="AU184" s="1915">
        <f>AV184+AX184+AZ184+BB184+BD184+BF184+BH184+BJ184+BL184+BN184+BP184</f>
        <v/>
      </c>
      <c r="AV184" s="1915">
        <f>AV185+AV186+AV187+AV188</f>
        <v/>
      </c>
      <c r="AW184" s="32" t="n"/>
      <c r="AX184" s="1915">
        <f>AX185+AX186+AX187+AX188</f>
        <v/>
      </c>
      <c r="AY184" s="32" t="n"/>
      <c r="AZ184" s="1915">
        <f>AZ185+AZ186+AZ187+AZ188</f>
        <v/>
      </c>
      <c r="BA184" s="32" t="n"/>
      <c r="BB184" s="1915">
        <f>BB185+BB186+BB187+BB188</f>
        <v/>
      </c>
      <c r="BC184" s="32" t="n"/>
      <c r="BD184" s="1915">
        <f>BD185+BD186+BD187+BD188</f>
        <v/>
      </c>
      <c r="BE184" s="32" t="n"/>
      <c r="BF184" s="1915">
        <f>BF185+BF186+BF187+BF188</f>
        <v/>
      </c>
      <c r="BG184" s="32" t="n"/>
      <c r="BH184" s="1915">
        <f>BH185+BH186+BH187+BH188</f>
        <v/>
      </c>
      <c r="BI184" s="32" t="n"/>
      <c r="BJ184" s="1915">
        <f>BJ185+BJ186+BJ187+BJ188</f>
        <v/>
      </c>
      <c r="BK184" s="32" t="n"/>
      <c r="BL184" s="1915">
        <f>BL185+BL186+BL187+BL188</f>
        <v/>
      </c>
      <c r="BM184" s="32" t="n"/>
      <c r="BN184" s="1915">
        <f>BN185+BN186+BN187+BN188</f>
        <v/>
      </c>
      <c r="BO184" s="32" t="n"/>
      <c r="BP184" s="1915">
        <f>BP185+BP186+BP187+BP188</f>
        <v/>
      </c>
      <c r="BQ184" s="32" t="n"/>
      <c r="BR184" s="1915">
        <f>BR185+BR186+BR187+BR188</f>
        <v/>
      </c>
      <c r="BS184" s="32" t="n"/>
      <c r="BT184" s="1915">
        <f>AV184+AX184+AZ184+BB184+BD184+BF184+BH184+BJ184+BL184+BN184+BP184+BR184</f>
        <v/>
      </c>
      <c r="BU184" s="32" t="n"/>
      <c r="BV184" s="1353" t="n"/>
      <c r="BW184" s="1352" t="n"/>
      <c r="BX184" s="1352" t="n"/>
      <c r="BY184" s="1352" t="n"/>
      <c r="BZ184" s="1352" t="n"/>
      <c r="CA184" s="1352" t="n"/>
      <c r="CB184" s="1352" t="n"/>
      <c r="CC184" s="1352" t="n"/>
      <c r="CD184" s="1352" t="n"/>
      <c r="CE184" s="1352" t="n"/>
      <c r="CF184" s="1352" t="n"/>
      <c r="CG184" s="1352" t="n"/>
      <c r="CH184" s="1352" t="n"/>
      <c r="CI184" s="1352" t="n"/>
    </row>
    <row r="185" ht="28.8" customHeight="1" s="21">
      <c r="A185" s="1977" t="n"/>
      <c r="B185" s="1350" t="inlineStr">
        <is>
          <t>公路班线旅客周转量（万人公里）</t>
        </is>
      </c>
      <c r="C185" s="1409">
        <f>班线包车!C57</f>
        <v/>
      </c>
      <c r="D185" s="31">
        <f>C185/T185-1</f>
        <v/>
      </c>
      <c r="E185" s="1409">
        <f>班线包车!E57</f>
        <v/>
      </c>
      <c r="F185" s="31">
        <f>E185/V185-1</f>
        <v/>
      </c>
      <c r="G185" s="1409">
        <f>班线包车!G57</f>
        <v/>
      </c>
      <c r="H185" s="31">
        <f>G185/X185-1</f>
        <v/>
      </c>
      <c r="I185" s="1409">
        <f>班线包车!I57</f>
        <v/>
      </c>
      <c r="J185" s="31">
        <f>I185/Z185-1</f>
        <v/>
      </c>
      <c r="K185" s="1409">
        <f>班线包车!K57</f>
      </c>
      <c r="L185" s="31">
        <f>K185/AB185-1</f>
      </c>
      <c r="M185" s="1409">
        <f>班线包车!M57</f>
      </c>
      <c r="N185" s="31">
        <f>M185/AD185-1</f>
      </c>
      <c r="O185" s="1409">
        <f>班线包车!O57</f>
      </c>
      <c r="P185" s="31">
        <f>O185/AF185-1</f>
      </c>
      <c r="Q185" s="2016">
        <f>E185+C185+G185+I185+K185+M185+O185</f>
      </c>
      <c r="R185" s="102">
        <f>Q185/SUM(T185,V185,X185,Z185,AB185,AD185,AF185)-1</f>
      </c>
      <c r="S185" s="1409">
        <f>T185+V185+X185+Z185+AB185+AD185+AF185</f>
      </c>
      <c r="T185" s="1409">
        <f>班线包车!T57</f>
        <v/>
      </c>
      <c r="U185" s="31">
        <f>T185/AV185-1</f>
        <v/>
      </c>
      <c r="V185" s="1409">
        <f>班线包车!V57</f>
        <v/>
      </c>
      <c r="W185" s="31">
        <f>V185/AX185-1</f>
        <v/>
      </c>
      <c r="X185" s="1409">
        <f>班线包车!X57</f>
        <v/>
      </c>
      <c r="Y185" s="31">
        <f>X185/AZ185-1</f>
        <v/>
      </c>
      <c r="Z185" s="1409">
        <f>班线包车!Z57</f>
        <v/>
      </c>
      <c r="AA185" s="31">
        <f>Z185/BB185-1</f>
        <v/>
      </c>
      <c r="AB185" s="1409">
        <f>班线包车!AB57</f>
        <v/>
      </c>
      <c r="AC185" s="31">
        <f>AB185/BD185-1</f>
        <v/>
      </c>
      <c r="AD185" s="1409">
        <f>班线包车!AD57</f>
        <v/>
      </c>
      <c r="AE185" s="31">
        <f>AD185/BF185-1</f>
        <v/>
      </c>
      <c r="AF185" s="1409">
        <f>班线包车!AF57</f>
        <v/>
      </c>
      <c r="AG185" s="31">
        <f>AF185/BH185-1</f>
        <v/>
      </c>
      <c r="AH185" s="1409">
        <f>班线包车!AH57</f>
        <v/>
      </c>
      <c r="AI185" s="31">
        <f>AH185/BJ185-1</f>
        <v/>
      </c>
      <c r="AJ185" s="1409">
        <f>班线包车!AJ57</f>
        <v/>
      </c>
      <c r="AK185" s="31">
        <f>AJ185/BL185-1</f>
        <v/>
      </c>
      <c r="AL185" s="1409">
        <f>班线包车!AL57</f>
        <v/>
      </c>
      <c r="AM185" s="31">
        <f>AL185/BN185-1</f>
        <v/>
      </c>
      <c r="AN185" s="1409">
        <f>班线包车!AN57</f>
        <v/>
      </c>
      <c r="AO185" s="31">
        <f>AN185/BP185-1</f>
        <v/>
      </c>
      <c r="AP185" s="1409">
        <f>班线包车!AP57</f>
        <v/>
      </c>
      <c r="AQ185" s="31">
        <f>AP185/BR185-1</f>
        <v/>
      </c>
      <c r="AR185" s="1409">
        <f>V185+T185+X185+Z185+AB185+AD185+AF185+AH185+AJ185+AL185+AN185+AP185</f>
      </c>
      <c r="AS185" s="31">
        <f>AR185/SUM(AV185,AX185,AZ185,BB185,BD185,BF185,BH185,BJ185,BL185,BN185,BP185,BR185)-1</f>
        <v/>
      </c>
      <c r="AT185" s="32" t="n"/>
      <c r="AU185" s="1915">
        <f>AV185+AX185+AZ185+BB185+BD185+BF185+BH185+BJ185+BL185+BN185+BP185</f>
        <v/>
      </c>
      <c r="AV185" s="1409" t="n">
        <v>411.3596</v>
      </c>
      <c r="AW185" s="31" t="n"/>
      <c r="AX185" s="1409" t="n">
        <v>489.0293</v>
      </c>
      <c r="AY185" s="31" t="n"/>
      <c r="AZ185" s="1409" t="n">
        <v>150.514</v>
      </c>
      <c r="BA185" s="31" t="n"/>
      <c r="BB185" s="1409" t="n">
        <v>232.9397</v>
      </c>
      <c r="BC185" s="31" t="n"/>
      <c r="BD185" s="1409" t="n">
        <v>317.8922</v>
      </c>
      <c r="BE185" s="31" t="n"/>
      <c r="BF185" s="1409" t="n">
        <v>286.1508</v>
      </c>
      <c r="BG185" s="31" t="n"/>
      <c r="BH185" s="1409" t="n">
        <v>485.5888</v>
      </c>
      <c r="BI185" s="31" t="n"/>
      <c r="BJ185" s="1409" t="n">
        <v>771.7691</v>
      </c>
      <c r="BK185" s="31" t="n"/>
      <c r="BL185" s="1409" t="n">
        <v>252.5915</v>
      </c>
      <c r="BM185" s="31" t="n"/>
      <c r="BN185" s="1409" t="n">
        <v>373.354</v>
      </c>
      <c r="BO185" s="31" t="n"/>
      <c r="BP185" s="1409" t="n">
        <v>150.3017</v>
      </c>
      <c r="BQ185" s="31" t="n"/>
      <c r="BR185" s="1409" t="n">
        <v>148.8149</v>
      </c>
      <c r="BS185" s="31" t="n"/>
      <c r="BT185" s="1409">
        <f>AV185+AX185+AZ185+BB185+BD185+BF185+BH185+BJ185+BL185+BN185+BP185+BR185</f>
        <v/>
      </c>
      <c r="BU185" s="31" t="n"/>
      <c r="BV185" s="1354" t="n"/>
      <c r="BW185" s="1417" t="n"/>
      <c r="BX185" s="1417" t="n"/>
      <c r="BY185" s="1417" t="n"/>
      <c r="BZ185" s="1417" t="n"/>
      <c r="CA185" s="1417" t="n"/>
      <c r="CB185" s="1417" t="n"/>
      <c r="CC185" s="1417" t="n"/>
      <c r="CD185" s="1417" t="n"/>
      <c r="CE185" s="1417" t="n"/>
      <c r="CF185" s="1417" t="n"/>
      <c r="CG185" s="1417" t="n"/>
      <c r="CH185" s="1417" t="n"/>
      <c r="CI185" s="1289" t="n"/>
    </row>
    <row r="186" ht="28.8" customHeight="1" s="21">
      <c r="A186" s="1977" t="n"/>
      <c r="B186" s="1350" t="inlineStr">
        <is>
          <t>城际城乡公交旅客周转量（万人公里）</t>
        </is>
      </c>
      <c r="C186" s="1409">
        <f>公交!C74-公交!C76</f>
        <v/>
      </c>
      <c r="D186" s="31">
        <f>C186/T186-1</f>
        <v/>
      </c>
      <c r="E186" s="1409">
        <f>公交!E74-公交!E76</f>
        <v/>
      </c>
      <c r="F186" s="31">
        <f>E186/V186-1</f>
        <v/>
      </c>
      <c r="G186" s="1409">
        <f>公交!G74-公交!G76</f>
        <v/>
      </c>
      <c r="H186" s="31">
        <f>G186/X186-1</f>
        <v/>
      </c>
      <c r="I186" s="1409">
        <f>公交!I74-公交!I76</f>
        <v/>
      </c>
      <c r="J186" s="31">
        <f>I186/Z186-1</f>
        <v/>
      </c>
      <c r="K186" s="1409">
        <f>公交!K74-公交!K76</f>
      </c>
      <c r="L186" s="31">
        <f>K186/AB186-1</f>
      </c>
      <c r="M186" s="1409">
        <f>公交!M74-公交!M76</f>
      </c>
      <c r="N186" s="31">
        <f>M186/AD186-1</f>
      </c>
      <c r="O186" s="1409">
        <f>公交!O74-公交!O76</f>
      </c>
      <c r="P186" s="31">
        <f>O186/AF186-1</f>
      </c>
      <c r="Q186" s="2016">
        <f>E186+C186+G186+I186+K186+M186+O186</f>
      </c>
      <c r="R186" s="102">
        <f>Q186/SUM(T186,V186,X186,Z186,AB186,AD186,AF186)-1</f>
      </c>
      <c r="S186" s="1409">
        <f>T186+V186+X186+Z186+AB186+AD186+AF186</f>
      </c>
      <c r="T186" s="1409">
        <f>公交!T74-公交!T76</f>
        <v/>
      </c>
      <c r="U186" s="31">
        <f>T186/AV186-1</f>
        <v/>
      </c>
      <c r="V186" s="1409">
        <f>公交!V74-公交!V76</f>
        <v/>
      </c>
      <c r="W186" s="31">
        <f>V186/AX186-1</f>
        <v/>
      </c>
      <c r="X186" s="1409">
        <f>公交!X74-公交!X76</f>
        <v/>
      </c>
      <c r="Y186" s="31">
        <f>X186/AZ186-1</f>
        <v/>
      </c>
      <c r="Z186" s="1409">
        <f>公交!Z74-公交!Z76</f>
        <v/>
      </c>
      <c r="AA186" s="31">
        <f>Z186/BB186-1</f>
        <v/>
      </c>
      <c r="AB186" s="1409">
        <f>公交!AB74-公交!AB76</f>
        <v/>
      </c>
      <c r="AC186" s="31">
        <f>AB186/BD186-1</f>
        <v/>
      </c>
      <c r="AD186" s="1409">
        <f>公交!AD74-公交!AD76</f>
        <v/>
      </c>
      <c r="AE186" s="31">
        <f>AD186/BF186-1</f>
        <v/>
      </c>
      <c r="AF186" s="1409">
        <f>公交!AF74-公交!AF76</f>
        <v/>
      </c>
      <c r="AG186" s="31">
        <f>AF186/BH186-1</f>
        <v/>
      </c>
      <c r="AH186" s="1409">
        <f>公交!AH74-公交!AH76</f>
        <v/>
      </c>
      <c r="AI186" s="31">
        <f>AH186/BJ186-1</f>
        <v/>
      </c>
      <c r="AJ186" s="1409">
        <f>公交!AJ74-公交!AJ76</f>
        <v/>
      </c>
      <c r="AK186" s="31">
        <f>AJ186/BL186-1</f>
        <v/>
      </c>
      <c r="AL186" s="1409">
        <f>公交!AL74-公交!AL76</f>
        <v/>
      </c>
      <c r="AM186" s="31">
        <f>AL186/BN186-1</f>
        <v/>
      </c>
      <c r="AN186" s="1409">
        <f>公交!AN74-公交!AN76</f>
        <v/>
      </c>
      <c r="AO186" s="31">
        <f>AN186/BP186-1</f>
        <v/>
      </c>
      <c r="AP186" s="1409">
        <f>公交!AP74-公交!AP76</f>
        <v/>
      </c>
      <c r="AQ186" s="31">
        <f>AP186/BR186-1</f>
        <v/>
      </c>
      <c r="AR186" s="1409">
        <f>V186+T186+X186+Z186+AB186+AD186+AF186+AH186+AJ186+AL186+AN186+AP186</f>
      </c>
      <c r="AS186" s="31">
        <f>AR186/SUM(AV186,AX186,AZ186,BB186,BD186,BF186,BH186,BJ186,BL186,BN186,BP186,BR186)-1</f>
        <v/>
      </c>
      <c r="AT186" s="32" t="n"/>
      <c r="AU186" s="1915">
        <f>AV186+AX186+AZ186+BB186+BD186+BF186+BH186+BJ186+BL186+BN186+BP186</f>
        <v/>
      </c>
      <c r="AV186" s="1409" t="n">
        <v>18.88</v>
      </c>
      <c r="AW186" s="31" t="n"/>
      <c r="AX186" s="1409" t="n">
        <v>16.5</v>
      </c>
      <c r="AY186" s="31" t="n"/>
      <c r="AZ186" s="1409" t="n">
        <v>16.4</v>
      </c>
      <c r="BA186" s="31" t="n"/>
      <c r="BB186" s="1409" t="n">
        <v>19.76</v>
      </c>
      <c r="BC186" s="31" t="n"/>
      <c r="BD186" s="1409" t="n">
        <v>21.9</v>
      </c>
      <c r="BE186" s="31" t="n"/>
      <c r="BF186" s="1409" t="n">
        <v>20.88</v>
      </c>
      <c r="BG186" s="31" t="n"/>
      <c r="BH186" s="1409" t="n">
        <v>23.84</v>
      </c>
      <c r="BI186" s="31" t="n"/>
      <c r="BJ186" s="1409" t="n">
        <v>19.98</v>
      </c>
      <c r="BK186" s="31" t="n"/>
      <c r="BL186" s="1409" t="n">
        <v>20.05</v>
      </c>
      <c r="BM186" s="31" t="n"/>
      <c r="BN186" s="1409" t="n">
        <v>19.65</v>
      </c>
      <c r="BO186" s="31" t="n"/>
      <c r="BP186" s="1409" t="n">
        <v>18.75</v>
      </c>
      <c r="BQ186" s="31" t="n"/>
      <c r="BR186" s="1409" t="n">
        <v>19.65</v>
      </c>
      <c r="BS186" s="31" t="n"/>
      <c r="BT186" s="1409">
        <f>AV186+AX186+AZ186+BB186+BD186+BF186+BH186+BJ186+BL186+BN186+BP186+BR186</f>
        <v/>
      </c>
      <c r="BU186" s="31" t="n"/>
      <c r="BV186" s="1354" t="n"/>
      <c r="BW186" s="1355" t="n"/>
      <c r="BX186" s="1355" t="n"/>
      <c r="BY186" s="1355" t="n"/>
      <c r="BZ186" s="1355" t="n"/>
      <c r="CA186" s="1355" t="n"/>
      <c r="CB186" s="1355" t="n"/>
      <c r="CC186" s="1355" t="n"/>
      <c r="CD186" s="1355" t="n"/>
      <c r="CE186" s="1355" t="n"/>
      <c r="CF186" s="1355" t="n"/>
      <c r="CG186" s="1355" t="n"/>
      <c r="CH186" s="1355" t="n"/>
      <c r="CI186" s="1289" t="n"/>
    </row>
    <row r="187" ht="28.8" customHeight="1" s="21">
      <c r="A187" s="1977" t="n"/>
      <c r="B187" s="1350" t="inlineStr">
        <is>
          <t>城际城乡巡游出租旅客周转量（万人公里）</t>
        </is>
      </c>
      <c r="C187" s="1409">
        <f>出租!C74-出租!C76</f>
        <v/>
      </c>
      <c r="D187" s="31">
        <f>C187/T187-1</f>
        <v/>
      </c>
      <c r="E187" s="1409">
        <f>出租!E74-出租!E76</f>
        <v/>
      </c>
      <c r="F187" s="31">
        <f>E187/V187-1</f>
        <v/>
      </c>
      <c r="G187" s="1409">
        <f>出租!G74-出租!G76</f>
        <v/>
      </c>
      <c r="H187" s="31">
        <f>G187/X187-1</f>
        <v/>
      </c>
      <c r="I187" s="1409">
        <f>出租!I74-出租!I76</f>
        <v/>
      </c>
      <c r="J187" s="31">
        <f>I187/Z187-1</f>
        <v/>
      </c>
      <c r="K187" s="1409">
        <f>出租!K74-出租!K76</f>
      </c>
      <c r="L187" s="31">
        <f>K187/AB187-1</f>
      </c>
      <c r="M187" s="1409">
        <f>出租!M74-出租!M76</f>
      </c>
      <c r="N187" s="31">
        <f>M187/AD187-1</f>
      </c>
      <c r="O187" s="1409">
        <f>出租!O74-出租!O76</f>
      </c>
      <c r="P187" s="31">
        <f>O187/AF187-1</f>
      </c>
      <c r="Q187" s="2016">
        <f>E187+C187+G187+I187+K187+M187+O187</f>
      </c>
      <c r="R187" s="102">
        <f>Q187/SUM(T187,V187,X187,Z187,AB187,AD187,AF187)-1</f>
      </c>
      <c r="S187" s="1409">
        <f>T187+V187+X187+Z187+AB187+AD187+AF187</f>
      </c>
      <c r="T187" s="1409">
        <f>出租!T74-出租!T76</f>
        <v/>
      </c>
      <c r="U187" s="31">
        <f>T187/AV187-1</f>
        <v/>
      </c>
      <c r="V187" s="1409">
        <f>出租!V74-出租!V76</f>
        <v/>
      </c>
      <c r="W187" s="31">
        <f>V187/AX187-1</f>
        <v/>
      </c>
      <c r="X187" s="1409">
        <f>出租!X74-出租!X76</f>
        <v/>
      </c>
      <c r="Y187" s="31">
        <f>X187/AZ187-1</f>
        <v/>
      </c>
      <c r="Z187" s="1409">
        <f>出租!Z74-出租!Z76</f>
        <v/>
      </c>
      <c r="AA187" s="31">
        <f>Z187/BB187-1</f>
        <v/>
      </c>
      <c r="AB187" s="1409">
        <f>出租!AB74-出租!AB76</f>
        <v/>
      </c>
      <c r="AC187" s="31">
        <f>AB187/BD187-1</f>
        <v/>
      </c>
      <c r="AD187" s="1409">
        <f>出租!AD74-出租!AD76</f>
        <v/>
      </c>
      <c r="AE187" s="31">
        <f>AD187/BF187-1</f>
        <v/>
      </c>
      <c r="AF187" s="1409">
        <f>出租!AF74-出租!AF76</f>
        <v/>
      </c>
      <c r="AG187" s="31">
        <f>AF187/BH187-1</f>
        <v/>
      </c>
      <c r="AH187" s="1409">
        <f>出租!AH74-出租!AH76</f>
        <v/>
      </c>
      <c r="AI187" s="31">
        <f>AH187/BJ187-1</f>
        <v/>
      </c>
      <c r="AJ187" s="1409">
        <f>出租!AJ74-出租!AJ76</f>
        <v/>
      </c>
      <c r="AK187" s="31">
        <f>AJ187/BL187-1</f>
        <v/>
      </c>
      <c r="AL187" s="1409">
        <f>出租!AL74-出租!AL76</f>
        <v/>
      </c>
      <c r="AM187" s="31">
        <f>AL187/BN187-1</f>
        <v/>
      </c>
      <c r="AN187" s="1409">
        <f>出租!AN74-出租!AN76</f>
        <v/>
      </c>
      <c r="AO187" s="31">
        <f>AN187/BP187-1</f>
        <v/>
      </c>
      <c r="AP187" s="1409">
        <f>出租!AP74-出租!AP76</f>
        <v/>
      </c>
      <c r="AQ187" s="31">
        <f>AP187/BR187-1</f>
        <v/>
      </c>
      <c r="AR187" s="1409">
        <f>V187+T187+X187+Z187+AB187+AD187+AF187+AH187+AJ187+AL187+AN187+AP187</f>
      </c>
      <c r="AS187" s="31">
        <f>AR187/SUM(AV187,AX187,AZ187,BB187,BD187,BF187,BH187,BJ187,BL187,BN187,BP187,BR187)-1</f>
        <v/>
      </c>
      <c r="AU187" s="1915">
        <f>AV187+AX187+AZ187+BB187+BD187+BF187+BH187+BJ187+BL187+BN187+BP187</f>
        <v/>
      </c>
      <c r="AV187" s="1409" t="n">
        <v>15.64</v>
      </c>
      <c r="AW187" s="31" t="n"/>
      <c r="AX187" s="1409" t="n">
        <v>15.65</v>
      </c>
      <c r="AY187" s="31" t="n"/>
      <c r="AZ187" s="1409" t="n">
        <v>15.68</v>
      </c>
      <c r="BA187" s="31" t="n"/>
      <c r="BB187" s="1409" t="n">
        <v>15.61</v>
      </c>
      <c r="BC187" s="31" t="n"/>
      <c r="BD187" s="1409" t="n">
        <v>15.62</v>
      </c>
      <c r="BE187" s="31" t="n"/>
      <c r="BF187" s="1409" t="n">
        <v>15.59</v>
      </c>
      <c r="BG187" s="31" t="n"/>
      <c r="BH187" s="1409" t="n">
        <v>41.13</v>
      </c>
      <c r="BI187" s="31" t="n"/>
      <c r="BJ187" s="1409" t="n">
        <v>40.83</v>
      </c>
      <c r="BK187" s="31" t="n"/>
      <c r="BL187" s="1409" t="n">
        <v>15.92</v>
      </c>
      <c r="BM187" s="31" t="n"/>
      <c r="BN187" s="1409" t="n">
        <v>15.66</v>
      </c>
      <c r="BO187" s="31" t="n"/>
      <c r="BP187" s="1409" t="n">
        <v>15.72</v>
      </c>
      <c r="BQ187" s="31" t="n"/>
      <c r="BR187" s="1409" t="n">
        <v>15.37</v>
      </c>
      <c r="BS187" s="31" t="n"/>
      <c r="BT187" s="1409">
        <f>AV187+AX187+AZ187+BB187+BD187+BF187+BH187+BJ187+BL187+BN187+BP187+BR187</f>
        <v/>
      </c>
      <c r="BU187" s="31" t="n"/>
      <c r="BV187" s="1354" t="n"/>
      <c r="BW187" s="1291" t="n"/>
      <c r="BX187" s="1291" t="n"/>
      <c r="BY187" s="1291" t="n"/>
      <c r="BZ187" s="1291" t="n"/>
      <c r="CA187" s="1291" t="n"/>
      <c r="CB187" s="1291" t="n"/>
      <c r="CC187" s="1417" t="n"/>
      <c r="CD187" s="1291" t="n"/>
      <c r="CE187" s="1417" t="n"/>
      <c r="CF187" s="1417" t="n"/>
      <c r="CG187" s="1417" t="n"/>
      <c r="CH187" s="1417" t="n"/>
      <c r="CI187" s="1289" t="n"/>
    </row>
    <row r="188" ht="28.8" customHeight="1" s="21">
      <c r="A188" s="1954" t="n"/>
      <c r="B188" s="1350" t="inlineStr">
        <is>
          <t>城际城乡网约车旅客周转量(万人公里)</t>
        </is>
      </c>
      <c r="C188" s="1409">
        <f>网约车!C74-网约车!C76</f>
        <v/>
      </c>
      <c r="D188" s="31">
        <f>C188/T188-1</f>
        <v/>
      </c>
      <c r="E188" s="1409">
        <f>网约车!E74-网约车!E76</f>
        <v/>
      </c>
      <c r="F188" s="31">
        <f>E188/V188-1</f>
        <v/>
      </c>
      <c r="G188" s="1409">
        <f>网约车!G74-网约车!G76</f>
        <v/>
      </c>
      <c r="H188" s="31">
        <f>G188/X188-1</f>
        <v/>
      </c>
      <c r="I188" s="1409">
        <f>网约车!I74-网约车!I76</f>
        <v/>
      </c>
      <c r="J188" s="31">
        <f>I188/Z188-1</f>
        <v/>
      </c>
      <c r="K188" s="2834">
        <f>网约车!K74-网约车!K76</f>
      </c>
      <c r="L188" s="31">
        <f>K188/AB188-1</f>
      </c>
      <c r="M188" s="2835">
        <f>网约车!M74-网约车!M76</f>
      </c>
      <c r="N188" s="31">
        <f>M188/AD188-1</f>
      </c>
      <c r="O188" s="2836">
        <f>网约车!O74-网约车!O76</f>
      </c>
      <c r="P188" s="31">
        <f>O188/AF188-1</f>
      </c>
      <c r="Q188" s="2016">
        <f>E188+C188+G188+I188+K188+M188+O188</f>
      </c>
      <c r="R188" s="102">
        <f>Q188/SUM(T188,V188,X188,Z188,AB188,AD188,AF188)-1</f>
      </c>
      <c r="S188" s="1409">
        <f>T188+V188+X188+Z188+AB188+AD188+AF188</f>
      </c>
      <c r="T188" s="1409">
        <f>网约车!T74-网约车!T76</f>
        <v/>
      </c>
      <c r="U188" s="31">
        <f>T188/AV188-1</f>
        <v/>
      </c>
      <c r="V188" s="1409">
        <f>网约车!V74-网约车!V76</f>
        <v/>
      </c>
      <c r="W188" s="31">
        <f>V188/AX188-1</f>
        <v/>
      </c>
      <c r="X188" s="1409">
        <f>网约车!X74-网约车!X76</f>
        <v/>
      </c>
      <c r="Y188" s="31">
        <f>X188/AZ188-1</f>
        <v/>
      </c>
      <c r="Z188" s="1409">
        <f>网约车!Z74-网约车!Z76</f>
        <v/>
      </c>
      <c r="AA188" s="31">
        <f>Z188/BB188-1</f>
        <v/>
      </c>
      <c r="AB188" s="1409">
        <f>网约车!AB74-网约车!AB76</f>
        <v/>
      </c>
      <c r="AC188" s="31">
        <f>AB188/BD188-1</f>
        <v/>
      </c>
      <c r="AD188" s="1409">
        <f>网约车!AD74-网约车!AD76</f>
        <v/>
      </c>
      <c r="AE188" s="31">
        <f>AD188/BF188-1</f>
        <v/>
      </c>
      <c r="AF188" s="1409">
        <f>网约车!AF74-网约车!AF76</f>
        <v/>
      </c>
      <c r="AG188" s="31">
        <f>AF188/BH188-1</f>
        <v/>
      </c>
      <c r="AH188" s="1409">
        <f>网约车!AH74-网约车!AH76</f>
        <v/>
      </c>
      <c r="AI188" s="31">
        <f>AH188/BJ188-1</f>
        <v/>
      </c>
      <c r="AJ188" s="1409">
        <f>网约车!AJ74-网约车!AJ76</f>
        <v/>
      </c>
      <c r="AK188" s="31">
        <f>AJ188/BL188-1</f>
        <v/>
      </c>
      <c r="AL188" s="1409">
        <f>网约车!AL74-网约车!AL76</f>
        <v/>
      </c>
      <c r="AM188" s="31">
        <f>AL188/BN188-1</f>
        <v/>
      </c>
      <c r="AN188" s="1409">
        <f>网约车!AN74-网约车!AN76</f>
        <v/>
      </c>
      <c r="AO188" s="31">
        <f>AN188/BP188-1</f>
        <v/>
      </c>
      <c r="AP188" s="1409">
        <f>网约车!AP74-网约车!AP76</f>
        <v/>
      </c>
      <c r="AQ188" s="31">
        <f>AP188/BR188-1</f>
        <v/>
      </c>
      <c r="AR188" s="1409">
        <f>V188+T188+X188+Z188+AB188+AD188+AF188+AH188+AJ188+AL188+AN188+AP188</f>
      </c>
      <c r="AS188" s="31">
        <f>AR188/SUM(AV188,AX188,AZ188,BB188,BD188,BF188,BH188,BJ188,BL188,BN188,BP188,BR188)-1</f>
        <v/>
      </c>
      <c r="AU188" s="1915">
        <f>AV188+AX188+AZ188+BB188+BD188+BF188+BH188+BJ188+BL188+BN188+BP188</f>
        <v/>
      </c>
      <c r="AV188" s="1409" t="n">
        <v>0.0520879597256172</v>
      </c>
      <c r="AW188" s="31" t="n"/>
      <c r="AX188" s="1409" t="n">
        <v>0.0373790079560908</v>
      </c>
      <c r="AY188" s="31" t="n"/>
      <c r="AZ188" s="1409" t="n">
        <v>0.0356695750289065</v>
      </c>
      <c r="BA188" s="31" t="n"/>
      <c r="BB188" s="1409" t="n">
        <v>0.0358028835138294</v>
      </c>
      <c r="BC188" s="31" t="n"/>
      <c r="BD188" s="1409" t="n">
        <v>0.038113319063734</v>
      </c>
      <c r="BE188" s="31" t="n"/>
      <c r="BF188" s="1409" t="n">
        <v>0.0662528840868932</v>
      </c>
      <c r="BG188" s="31" t="n"/>
      <c r="BH188" s="1409" t="n">
        <v>0.160851669181957</v>
      </c>
      <c r="BI188" s="31" t="n"/>
      <c r="BJ188" s="1409" t="n">
        <v>0.575268497826473</v>
      </c>
      <c r="BK188" s="31" t="n"/>
      <c r="BL188" s="1409" t="n">
        <v>0.0794352633364851</v>
      </c>
      <c r="BM188" s="31" t="n"/>
      <c r="BN188" s="1409" t="n">
        <v>0.116409246592787</v>
      </c>
      <c r="BO188" s="31" t="n"/>
      <c r="BP188" s="1409" t="n">
        <v>0.121762060934803</v>
      </c>
      <c r="BQ188" s="31" t="n"/>
      <c r="BR188" s="1409" t="n">
        <v>0.151156048221674</v>
      </c>
      <c r="BS188" s="31" t="n"/>
      <c r="BT188" s="1409">
        <f>AV188+AX188+AZ188+BB188+BD188+BF188+BH188+BJ188+BL188+BN188+BP188+BR188</f>
        <v/>
      </c>
      <c r="BU188" s="31" t="n"/>
      <c r="BV188" s="1354" t="n"/>
      <c r="BW188" s="1359" t="n"/>
      <c r="BX188" s="1359" t="n"/>
      <c r="BY188" s="1359" t="n"/>
      <c r="BZ188" s="1359" t="n"/>
      <c r="CA188" s="1359" t="n"/>
      <c r="CB188" s="1359" t="n"/>
      <c r="CC188" s="1359" t="n"/>
      <c r="CD188" s="1359" t="n"/>
      <c r="CE188" s="1359" t="n"/>
      <c r="CF188" s="1359" t="n"/>
      <c r="CG188" s="1359" t="n"/>
      <c r="CH188" s="1359" t="n"/>
      <c r="CI188" s="1289" t="n"/>
    </row>
  </sheetData>
  <autoFilter ref="A98:CI188"/>
  <mergeCells count="236">
    <mergeCell ref="BD3:BD4"/>
    <mergeCell ref="BM1:BM2"/>
    <mergeCell ref="L3:L4"/>
    <mergeCell ref="N3:N4"/>
    <mergeCell ref="A104:A108"/>
    <mergeCell ref="F3:F4"/>
    <mergeCell ref="BF3:BF4"/>
    <mergeCell ref="X3:X4"/>
    <mergeCell ref="Z3:Z4"/>
    <mergeCell ref="BH3:BH4"/>
    <mergeCell ref="BE1:BE2"/>
    <mergeCell ref="BZ3:BZ4"/>
    <mergeCell ref="AW97:AW98"/>
    <mergeCell ref="G97:G98"/>
    <mergeCell ref="BG1:BG2"/>
    <mergeCell ref="BR3:BR4"/>
    <mergeCell ref="AY97:AY98"/>
    <mergeCell ref="CB3:CB4"/>
    <mergeCell ref="AQ97:AQ98"/>
    <mergeCell ref="BI97:BI98"/>
    <mergeCell ref="I97:I98"/>
    <mergeCell ref="A159:A163"/>
    <mergeCell ref="BK97:BK98"/>
    <mergeCell ref="G3:G4"/>
    <mergeCell ref="BW97:BW98"/>
    <mergeCell ref="I3:I4"/>
    <mergeCell ref="CF3:CF4"/>
    <mergeCell ref="BQ97:BQ98"/>
    <mergeCell ref="A40:A44"/>
    <mergeCell ref="A15:A19"/>
    <mergeCell ref="AG3:AG4"/>
    <mergeCell ref="AI3:AI4"/>
    <mergeCell ref="A60:A64"/>
    <mergeCell ref="AS3:AS4"/>
    <mergeCell ref="R97:R98"/>
    <mergeCell ref="AJ97:AJ98"/>
    <mergeCell ref="AB97:AB98"/>
    <mergeCell ref="BE3:BE4"/>
    <mergeCell ref="AD97:AD98"/>
    <mergeCell ref="CD97:CD98"/>
    <mergeCell ref="A124:A128"/>
    <mergeCell ref="CF97:CF98"/>
    <mergeCell ref="O3:O4"/>
    <mergeCell ref="AY3:AY4"/>
    <mergeCell ref="Q3:Q4"/>
    <mergeCell ref="A99:A103"/>
    <mergeCell ref="A50:A54"/>
    <mergeCell ref="BS3:BS4"/>
    <mergeCell ref="A55:A59"/>
    <mergeCell ref="H1:H2"/>
    <mergeCell ref="BU3:BU4"/>
    <mergeCell ref="B97:B98"/>
    <mergeCell ref="J1:J2"/>
    <mergeCell ref="BM3:BM4"/>
    <mergeCell ref="BB97:BB98"/>
    <mergeCell ref="CE3:CE4"/>
    <mergeCell ref="A149:A153"/>
    <mergeCell ref="BD97:BD98"/>
    <mergeCell ref="CG3:CG4"/>
    <mergeCell ref="BN97:BN98"/>
    <mergeCell ref="A5:A9"/>
    <mergeCell ref="BP97:BP98"/>
    <mergeCell ref="B3:B4"/>
    <mergeCell ref="A20:A24"/>
    <mergeCell ref="C97:C98"/>
    <mergeCell ref="BN3:BN4"/>
    <mergeCell ref="A134:A138"/>
    <mergeCell ref="BP3:BP4"/>
    <mergeCell ref="W1:W2"/>
    <mergeCell ref="AL97:AL98"/>
    <mergeCell ref="O97:O98"/>
    <mergeCell ref="Y1:Y2"/>
    <mergeCell ref="Q97:Q98"/>
    <mergeCell ref="A144:A148"/>
    <mergeCell ref="AJ3:AJ4"/>
    <mergeCell ref="AL3:AL4"/>
    <mergeCell ref="D3:D4"/>
    <mergeCell ref="AC1:AC2"/>
    <mergeCell ref="AX3:AX4"/>
    <mergeCell ref="U97:U98"/>
    <mergeCell ref="AE1:AE2"/>
    <mergeCell ref="AZ3:AZ4"/>
    <mergeCell ref="W97:W98"/>
    <mergeCell ref="AW1:AW2"/>
    <mergeCell ref="AO97:AO98"/>
    <mergeCell ref="AG1:AG2"/>
    <mergeCell ref="BY97:BY98"/>
    <mergeCell ref="AY1:AY2"/>
    <mergeCell ref="AO1:AO2"/>
    <mergeCell ref="AQ1:AQ2"/>
    <mergeCell ref="AI97:AI98"/>
    <mergeCell ref="AG97:AG98"/>
    <mergeCell ref="CI97:CI98"/>
    <mergeCell ref="BI1:BI2"/>
    <mergeCell ref="BA97:BA98"/>
    <mergeCell ref="A114:A118"/>
    <mergeCell ref="A30:A34"/>
    <mergeCell ref="T3:T4"/>
    <mergeCell ref="A169:A173"/>
    <mergeCell ref="BX3:BX4"/>
    <mergeCell ref="E97:E98"/>
    <mergeCell ref="BE97:BE98"/>
    <mergeCell ref="A70:A74"/>
    <mergeCell ref="BG97:BG98"/>
    <mergeCell ref="K3:K4"/>
    <mergeCell ref="C3:C4"/>
    <mergeCell ref="E3:E4"/>
    <mergeCell ref="D1:D2"/>
    <mergeCell ref="BG3:BG4"/>
    <mergeCell ref="Y3:Y4"/>
    <mergeCell ref="F1:F2"/>
    <mergeCell ref="A90:A94"/>
    <mergeCell ref="A164:A168"/>
    <mergeCell ref="P1:P2"/>
    <mergeCell ref="H97:H98"/>
    <mergeCell ref="R1:R2"/>
    <mergeCell ref="T97:T98"/>
    <mergeCell ref="A139:A143"/>
    <mergeCell ref="A154:A158"/>
    <mergeCell ref="V97:V98"/>
    <mergeCell ref="A179:A183"/>
    <mergeCell ref="AC3:AC4"/>
    <mergeCell ref="AE3:AE4"/>
    <mergeCell ref="L97:L98"/>
    <mergeCell ref="AO3:AO4"/>
    <mergeCell ref="N97:N98"/>
    <mergeCell ref="BY3:BY4"/>
    <mergeCell ref="AQ3:AQ4"/>
    <mergeCell ref="A85:A89"/>
    <mergeCell ref="BI3:BI4"/>
    <mergeCell ref="A1:B1"/>
    <mergeCell ref="X97:X98"/>
    <mergeCell ref="BK3:BK4"/>
    <mergeCell ref="Z97:Z98"/>
    <mergeCell ref="BZ97:BZ98"/>
    <mergeCell ref="AR97:AR98"/>
    <mergeCell ref="CB97:CB98"/>
    <mergeCell ref="AV97:AV98"/>
    <mergeCell ref="A109:A113"/>
    <mergeCell ref="A35:A39"/>
    <mergeCell ref="M3:M4"/>
    <mergeCell ref="A10:A14"/>
    <mergeCell ref="AX97:AX98"/>
    <mergeCell ref="CA3:CA4"/>
    <mergeCell ref="AK1:AK2"/>
    <mergeCell ref="AZ97:AZ98"/>
    <mergeCell ref="AC97:AC98"/>
    <mergeCell ref="AM1:AM2"/>
    <mergeCell ref="BJ97:BJ98"/>
    <mergeCell ref="BL97:BL98"/>
    <mergeCell ref="P3:P4"/>
    <mergeCell ref="R3:R4"/>
    <mergeCell ref="H3:H4"/>
    <mergeCell ref="J3:J4"/>
    <mergeCell ref="BJ3:BJ4"/>
    <mergeCell ref="AB3:AB4"/>
    <mergeCell ref="A97:A98"/>
    <mergeCell ref="BL3:BL4"/>
    <mergeCell ref="AD3:AD4"/>
    <mergeCell ref="A45:A49"/>
    <mergeCell ref="CD3:CD4"/>
    <mergeCell ref="BC97:BC98"/>
    <mergeCell ref="BK1:BK2"/>
    <mergeCell ref="BA1:BA2"/>
    <mergeCell ref="BC1:BC2"/>
    <mergeCell ref="AS97:AS98"/>
    <mergeCell ref="AU97:AU98"/>
    <mergeCell ref="BM97:BM98"/>
    <mergeCell ref="U1:U2"/>
    <mergeCell ref="K97:K98"/>
    <mergeCell ref="BO97:BO98"/>
    <mergeCell ref="M97:M98"/>
    <mergeCell ref="A96:B96"/>
    <mergeCell ref="A65:A69"/>
    <mergeCell ref="AF3:AF4"/>
    <mergeCell ref="J97:J98"/>
    <mergeCell ref="CA97:CA98"/>
    <mergeCell ref="AH3:AH4"/>
    <mergeCell ref="CH3:CH4"/>
    <mergeCell ref="CC97:CC98"/>
    <mergeCell ref="A80:A84"/>
    <mergeCell ref="AA1:AA2"/>
    <mergeCell ref="AV3:AV4"/>
    <mergeCell ref="A129:A133"/>
    <mergeCell ref="BS97:BS98"/>
    <mergeCell ref="AK97:AK98"/>
    <mergeCell ref="BU97:BU98"/>
    <mergeCell ref="AM97:AM98"/>
    <mergeCell ref="AE97:AE98"/>
    <mergeCell ref="CE97:CE98"/>
    <mergeCell ref="CG97:CG98"/>
    <mergeCell ref="AI1:AI2"/>
    <mergeCell ref="AK3:AK4"/>
    <mergeCell ref="A184:A188"/>
    <mergeCell ref="AW3:AW4"/>
    <mergeCell ref="BT3:BT4"/>
    <mergeCell ref="AF97:AF98"/>
    <mergeCell ref="AH97:AH98"/>
    <mergeCell ref="CH97:CH98"/>
    <mergeCell ref="A3:A4"/>
    <mergeCell ref="BA3:BA4"/>
    <mergeCell ref="BC3:BC4"/>
    <mergeCell ref="U3:U4"/>
    <mergeCell ref="W3:W4"/>
    <mergeCell ref="BW3:BW4"/>
    <mergeCell ref="L1:L2"/>
    <mergeCell ref="BO3:BO4"/>
    <mergeCell ref="D97:D98"/>
    <mergeCell ref="N1:N2"/>
    <mergeCell ref="BQ3:BQ4"/>
    <mergeCell ref="F97:F98"/>
    <mergeCell ref="BF97:BF98"/>
    <mergeCell ref="CI3:CI4"/>
    <mergeCell ref="BH97:BH98"/>
    <mergeCell ref="P97:P98"/>
    <mergeCell ref="A2:B2"/>
    <mergeCell ref="BR97:BR98"/>
    <mergeCell ref="A95:B95"/>
    <mergeCell ref="BT97:BT98"/>
    <mergeCell ref="AA3:AA4"/>
    <mergeCell ref="CC3:CC4"/>
    <mergeCell ref="AM3:AM4"/>
    <mergeCell ref="A119:A123"/>
    <mergeCell ref="AN97:AN98"/>
    <mergeCell ref="BX97:BX98"/>
    <mergeCell ref="AP97:AP98"/>
    <mergeCell ref="A25:A29"/>
    <mergeCell ref="A174:A178"/>
    <mergeCell ref="V3:V4"/>
    <mergeCell ref="AN3:AN4"/>
    <mergeCell ref="AP3:AP4"/>
    <mergeCell ref="AR3:AR4"/>
    <mergeCell ref="A75:A79"/>
    <mergeCell ref="Y97:Y98"/>
    <mergeCell ref="BB3:BB4"/>
    <mergeCell ref="AA97:AA98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R41"/>
  <sheetViews>
    <sheetView topLeftCell="J61" zoomScale="85" zoomScaleNormal="85" workbookViewId="0">
      <selection activeCell="T28" sqref="T28"/>
    </sheetView>
  </sheetViews>
  <sheetFormatPr baseColWidth="8" defaultColWidth="8.88671875" defaultRowHeight="14.4"/>
  <cols>
    <col min="1" max="1" customWidth="true" hidden="true" style="21" width="10.6640625"/>
    <col min="2" max="2" customWidth="true" hidden="true" style="21" width="8.88671875"/>
    <col min="3" max="3" customWidth="true" hidden="true" style="21" width="9.5546875"/>
    <col min="4" max="4" customWidth="true" hidden="true" style="21" width="10.0"/>
    <col min="5" max="5" customWidth="true" hidden="true" style="21" width="14.44140625"/>
    <col min="6" max="6" customWidth="true" hidden="true" style="21" width="8.88671875"/>
    <col min="7" max="7" customWidth="true" hidden="true" style="21" width="11.5546875"/>
    <col min="8" max="8" customWidth="true" hidden="true" style="21" width="9.5546875"/>
    <col min="9" max="9" customWidth="true" hidden="true" style="21" width="3.21875"/>
    <col min="10" max="10" customWidth="true" style="21" width="7.0"/>
    <col min="11" max="11" customWidth="true" style="21" width="11.0"/>
    <col min="12" max="12" customWidth="true" style="21" width="11.0"/>
    <col min="13" max="13" customWidth="true" style="21" width="10.0"/>
    <col min="14" max="14" customWidth="true" style="21" width="11.0"/>
    <col min="15" max="15" bestFit="true" customWidth="true" style="21" width="11.0"/>
    <col min="16" max="16" customWidth="true" style="21" width="11.0"/>
    <col min="17" max="17" customWidth="true" style="21" width="10.0"/>
    <col min="18" max="18" customWidth="true" style="21" width="11.0"/>
  </cols>
  <sheetData>
    <row r="1" ht="31.95" customHeight="1" s="21">
      <c r="A1" s="2089" t="n"/>
      <c r="J1" s="908" t="inlineStr">
        <is>
          <t>2026年1-7月全省分市州累计完成道路客运生产情况</t>
        </is>
      </c>
    </row>
    <row r="2" ht="39" customFormat="1" customHeight="1" s="93">
      <c r="A2" s="2090" t="n"/>
      <c r="B2" s="2090" t="n"/>
      <c r="C2" s="2090" t="n"/>
      <c r="D2" s="2090" t="n"/>
      <c r="E2" s="2090" t="n"/>
      <c r="F2" s="2090" t="n"/>
      <c r="G2" s="2090" t="n"/>
      <c r="H2" s="2090" t="n"/>
      <c r="J2" s="705" t="inlineStr">
        <is>
          <t>市州</t>
        </is>
      </c>
      <c r="K2" s="705" t="inlineStr">
        <is>
          <t>客运量</t>
        </is>
      </c>
      <c r="L2" s="705" t="inlineStr">
        <is>
          <t>排名</t>
        </is>
      </c>
      <c r="M2" s="705" t="inlineStr">
        <is>
          <t>同比增速</t>
        </is>
      </c>
      <c r="N2" s="705" t="inlineStr">
        <is>
          <t>增速排名</t>
        </is>
      </c>
      <c r="O2" s="705" t="inlineStr">
        <is>
          <t>周转量</t>
        </is>
      </c>
      <c r="P2" s="705" t="inlineStr">
        <is>
          <t>排名</t>
        </is>
      </c>
      <c r="Q2" s="705" t="inlineStr">
        <is>
          <t>同比增速</t>
        </is>
      </c>
      <c r="R2" s="705" t="inlineStr">
        <is>
          <t>增速排名</t>
        </is>
      </c>
    </row>
    <row r="3" ht="27" customHeight="1" s="21">
      <c r="A3" s="1361" t="n"/>
      <c r="B3" s="1950" t="n"/>
      <c r="C3" s="98" t="n"/>
      <c r="D3" s="1950" t="n"/>
      <c r="E3" s="1361" t="n"/>
      <c r="F3" s="1950" t="n"/>
      <c r="G3" s="98" t="n"/>
      <c r="H3" s="1950" t="n"/>
      <c r="J3" s="62" t="inlineStr">
        <is>
          <t>全省</t>
        </is>
      </c>
      <c r="K3" s="1888">
        <f>SUM(K4:K20)</f>
        <v/>
      </c>
      <c r="L3" s="2021" t="n"/>
      <c r="M3" s="69" t="n">
        <v>0.06824067103196001</v>
      </c>
      <c r="N3" s="2021" t="n"/>
      <c r="O3" s="1888">
        <f>SUM(O4:O20)</f>
        <v/>
      </c>
      <c r="P3" s="2021" t="n"/>
      <c r="Q3" s="69" t="n">
        <v>-0.02825837169395</v>
      </c>
      <c r="R3" s="2021" t="n"/>
    </row>
    <row r="4" ht="27" customHeight="1" s="21">
      <c r="A4" s="1361" t="n"/>
      <c r="B4" s="1362" t="n"/>
      <c r="C4" s="98" t="n"/>
      <c r="D4" s="1362" t="n"/>
      <c r="E4" s="1361" t="n"/>
      <c r="F4" s="1362" t="n"/>
      <c r="G4" s="98" t="n"/>
      <c r="H4" s="1362" t="n"/>
      <c r="J4" s="62" t="inlineStr">
        <is>
          <t>武汉</t>
        </is>
      </c>
      <c r="K4" s="1888" t="n">
        <v>2410.3495</v>
      </c>
      <c r="L4" s="1944">
        <f>RANK(K4,K$4:K$20)</f>
        <v/>
      </c>
      <c r="M4" s="69" t="n">
        <v>0.0529115751103517</v>
      </c>
      <c r="N4" s="1944">
        <f>RANK(M4,M$4:M$20)</f>
        <v/>
      </c>
      <c r="O4" s="1888" t="n">
        <v>133413.7375</v>
      </c>
      <c r="P4" s="1944">
        <f>RANK(O4,O$4:O$20)</f>
        <v/>
      </c>
      <c r="Q4" s="69" t="n">
        <v>0.0438932474234119</v>
      </c>
      <c r="R4" s="1944">
        <f>RANK(Q4,Q$4:Q$20)</f>
        <v/>
      </c>
    </row>
    <row r="5" ht="27" customHeight="1" s="21">
      <c r="A5" s="1361" t="n"/>
      <c r="B5" s="1362" t="n"/>
      <c r="C5" s="98" t="n"/>
      <c r="D5" s="1362" t="n"/>
      <c r="E5" s="1361" t="n"/>
      <c r="F5" s="1362" t="n"/>
      <c r="G5" s="98" t="n"/>
      <c r="H5" s="1362" t="n"/>
      <c r="J5" s="62" t="inlineStr">
        <is>
          <t>黄石</t>
        </is>
      </c>
      <c r="K5" s="1888" t="n">
        <v>1663.8827180541</v>
      </c>
      <c r="L5" s="1944">
        <f>RANK(K5,K$4:K$20)</f>
        <v/>
      </c>
      <c r="M5" s="69" t="n">
        <v>0.0908279519755608</v>
      </c>
      <c r="N5" s="1944">
        <f>RANK(M5,M$4:M$20)</f>
        <v/>
      </c>
      <c r="O5" s="1888" t="n">
        <v>40243.4651412116</v>
      </c>
      <c r="P5" s="1944">
        <f>RANK(O5,O$4:O$20)</f>
        <v/>
      </c>
      <c r="Q5" s="69" t="n">
        <v>-0.15699510278583</v>
      </c>
      <c r="R5" s="1944">
        <f>RANK(Q5,Q$4:Q$20)</f>
        <v/>
      </c>
    </row>
    <row r="6" ht="27" customHeight="1" s="21">
      <c r="A6" s="1361" t="n"/>
      <c r="B6" s="1362" t="n"/>
      <c r="C6" s="98" t="n"/>
      <c r="D6" s="1362" t="n"/>
      <c r="E6" s="1361" t="n"/>
      <c r="F6" s="1362" t="n"/>
      <c r="G6" s="98" t="n"/>
      <c r="H6" s="1362" t="n"/>
      <c r="J6" s="62" t="inlineStr">
        <is>
          <t>十堰</t>
        </is>
      </c>
      <c r="K6" s="1888" t="n">
        <v>1345.78232998594</v>
      </c>
      <c r="L6" s="1944">
        <f>RANK(K6,K$4:K$20)</f>
        <v/>
      </c>
      <c r="M6" s="69" t="n">
        <v>0.0148732970948773</v>
      </c>
      <c r="N6" s="1944">
        <f>RANK(M6,M$4:M$20)</f>
        <v/>
      </c>
      <c r="O6" s="1888" t="n">
        <v>59479.3427503566</v>
      </c>
      <c r="P6" s="1944">
        <f>RANK(O6,O$4:O$20)</f>
        <v/>
      </c>
      <c r="Q6" s="69" t="n">
        <v>-0.100393654202881</v>
      </c>
      <c r="R6" s="1944">
        <f>RANK(Q6,Q$4:Q$20)</f>
        <v/>
      </c>
    </row>
    <row r="7" ht="27" customHeight="1" s="21">
      <c r="A7" s="1361" t="n"/>
      <c r="B7" s="1362" t="n"/>
      <c r="C7" s="98" t="n"/>
      <c r="D7" s="1362" t="n"/>
      <c r="E7" s="1361" t="n"/>
      <c r="F7" s="1362" t="n"/>
      <c r="G7" s="98" t="n"/>
      <c r="H7" s="1362" t="n"/>
      <c r="J7" s="62" t="inlineStr">
        <is>
          <t>宜昌</t>
        </is>
      </c>
      <c r="K7" s="1888" t="n">
        <v>2429.66108839789</v>
      </c>
      <c r="L7" s="1944">
        <f>RANK(K7,K$4:K$20)</f>
        <v/>
      </c>
      <c r="M7" s="69" t="n">
        <v>-0.168757388751993</v>
      </c>
      <c r="N7" s="1944">
        <f>RANK(M7,M$4:M$20)</f>
        <v/>
      </c>
      <c r="O7" s="1888" t="n">
        <v>128149.604436862</v>
      </c>
      <c r="P7" s="1944">
        <f>RANK(O7,O$4:O$20)</f>
        <v/>
      </c>
      <c r="Q7" s="69" t="n">
        <v>-0.0270858186385627</v>
      </c>
      <c r="R7" s="1944">
        <f>RANK(Q7,Q$4:Q$20)</f>
        <v/>
      </c>
    </row>
    <row r="8" ht="27" customHeight="1" s="21">
      <c r="A8" s="1361" t="n"/>
      <c r="B8" s="1362" t="n"/>
      <c r="C8" s="98" t="n"/>
      <c r="D8" s="1362" t="n"/>
      <c r="E8" s="1361" t="n"/>
      <c r="F8" s="1362" t="n"/>
      <c r="G8" s="98" t="n"/>
      <c r="H8" s="1362" t="n"/>
      <c r="J8" s="62" t="inlineStr">
        <is>
          <t>襄阳</t>
        </is>
      </c>
      <c r="K8" s="1888" t="n">
        <v>2893.11133611304</v>
      </c>
      <c r="L8" s="1944">
        <f>RANK(K8,K$4:K$20)</f>
        <v/>
      </c>
      <c r="M8" s="69" t="n">
        <v>0.0757715909744756</v>
      </c>
      <c r="N8" s="1944">
        <f>RANK(M8,M$4:M$20)</f>
        <v/>
      </c>
      <c r="O8" s="1888" t="n">
        <v>126445.05955728</v>
      </c>
      <c r="P8" s="1944">
        <f>RANK(O8,O$4:O$20)</f>
        <v/>
      </c>
      <c r="Q8" s="69" t="n">
        <v>-0.0123984208041997</v>
      </c>
      <c r="R8" s="1944">
        <f>RANK(Q8,Q$4:Q$20)</f>
        <v/>
      </c>
    </row>
    <row r="9" ht="27" customHeight="1" s="21">
      <c r="A9" s="1361" t="n"/>
      <c r="B9" s="1362" t="n"/>
      <c r="C9" s="98" t="n"/>
      <c r="D9" s="1362" t="n"/>
      <c r="E9" s="1361" t="n"/>
      <c r="F9" s="1362" t="n"/>
      <c r="G9" s="98" t="n"/>
      <c r="H9" s="1362" t="n"/>
      <c r="J9" s="62" t="inlineStr">
        <is>
          <t>鄂州</t>
        </is>
      </c>
      <c r="K9" s="1888" t="n">
        <v>520.931539474449</v>
      </c>
      <c r="L9" s="1944">
        <f>RANK(K9,K$4:K$20)</f>
        <v/>
      </c>
      <c r="M9" s="69" t="n">
        <v>0.0203164636662752</v>
      </c>
      <c r="N9" s="1944">
        <f>RANK(M9,M$4:M$20)</f>
        <v/>
      </c>
      <c r="O9" s="1888" t="n">
        <v>18477.3435283468</v>
      </c>
      <c r="P9" s="1944">
        <f>RANK(O9,O$4:O$20)</f>
        <v/>
      </c>
      <c r="Q9" s="69" t="n">
        <v>-0.0333610782738084</v>
      </c>
      <c r="R9" s="1944">
        <f>RANK(Q9,Q$4:Q$20)</f>
        <v/>
      </c>
    </row>
    <row r="10" ht="27" customHeight="1" s="21">
      <c r="A10" s="1361" t="n"/>
      <c r="B10" s="1362" t="n"/>
      <c r="C10" s="98" t="n"/>
      <c r="D10" s="1362" t="n"/>
      <c r="E10" s="1361" t="n"/>
      <c r="F10" s="1362" t="n"/>
      <c r="G10" s="98" t="n"/>
      <c r="H10" s="1362" t="n"/>
      <c r="J10" s="62" t="inlineStr">
        <is>
          <t>荆门</t>
        </is>
      </c>
      <c r="K10" s="1888" t="n">
        <v>680.102106315712</v>
      </c>
      <c r="L10" s="1944">
        <f>RANK(K10,K$4:K$20)</f>
        <v/>
      </c>
      <c r="M10" s="69" t="n">
        <v>0.0166546529276086</v>
      </c>
      <c r="N10" s="1944">
        <f>RANK(M10,M$4:M$20)</f>
        <v/>
      </c>
      <c r="O10" s="1888" t="n">
        <v>26471.5280253139</v>
      </c>
      <c r="P10" s="1944">
        <f>RANK(O10,O$4:O$20)</f>
        <v/>
      </c>
      <c r="Q10" s="69" t="n">
        <v>-0.151716028984139</v>
      </c>
      <c r="R10" s="1944">
        <f>RANK(Q10,Q$4:Q$20)</f>
        <v/>
      </c>
    </row>
    <row r="11" ht="27" customHeight="1" s="21">
      <c r="A11" s="1361" t="n"/>
      <c r="B11" s="1362" t="n"/>
      <c r="C11" s="98" t="n"/>
      <c r="D11" s="1362" t="n"/>
      <c r="E11" s="1361" t="n"/>
      <c r="F11" s="1362" t="n"/>
      <c r="G11" s="98" t="n"/>
      <c r="H11" s="1362" t="n"/>
      <c r="J11" s="62" t="inlineStr">
        <is>
          <t>孝感</t>
        </is>
      </c>
      <c r="K11" s="1888" t="n">
        <v>2347.41563623669</v>
      </c>
      <c r="L11" s="1944">
        <f>RANK(K11,K$4:K$20)</f>
        <v/>
      </c>
      <c r="M11" s="69" t="n">
        <v>0.0651290497368613</v>
      </c>
      <c r="N11" s="1944">
        <f>RANK(M11,M$4:M$20)</f>
        <v/>
      </c>
      <c r="O11" s="1888" t="n">
        <v>56283.780060606</v>
      </c>
      <c r="P11" s="1944">
        <f>RANK(O11,O$4:O$20)</f>
        <v/>
      </c>
      <c r="Q11" s="69" t="n">
        <v>0.0192689108806501</v>
      </c>
      <c r="R11" s="1944">
        <f>RANK(Q11,Q$4:Q$20)</f>
        <v/>
      </c>
    </row>
    <row r="12" ht="27" customHeight="1" s="21">
      <c r="A12" s="1361" t="n"/>
      <c r="B12" s="1362" t="n"/>
      <c r="C12" s="98" t="n"/>
      <c r="D12" s="1362" t="n"/>
      <c r="E12" s="1361" t="n"/>
      <c r="F12" s="1362" t="n"/>
      <c r="G12" s="98" t="n"/>
      <c r="H12" s="1362" t="n"/>
      <c r="J12" s="62" t="inlineStr">
        <is>
          <t>荆州</t>
        </is>
      </c>
      <c r="K12" s="1888" t="n">
        <v>2051.10082421163</v>
      </c>
      <c r="L12" s="1944">
        <f>RANK(K12,K$4:K$20)</f>
        <v/>
      </c>
      <c r="M12" s="69" t="n">
        <v>0.489278678717789</v>
      </c>
      <c r="N12" s="1944">
        <f>RANK(M12,M$4:M$20)</f>
        <v/>
      </c>
      <c r="O12" s="1888" t="n">
        <v>80353.89781537501</v>
      </c>
      <c r="P12" s="1944">
        <f>RANK(O12,O$4:O$20)</f>
        <v/>
      </c>
      <c r="Q12" s="69" t="n">
        <v>-0.0692606889429422</v>
      </c>
      <c r="R12" s="1944">
        <f>RANK(Q12,Q$4:Q$20)</f>
        <v/>
      </c>
    </row>
    <row r="13" ht="27" customHeight="1" s="21">
      <c r="A13" s="1361" t="n"/>
      <c r="B13" s="1362" t="n"/>
      <c r="C13" s="98" t="n"/>
      <c r="D13" s="1362" t="n"/>
      <c r="E13" s="1361" t="n"/>
      <c r="F13" s="1362" t="n"/>
      <c r="G13" s="98" t="n"/>
      <c r="H13" s="1362" t="n"/>
      <c r="J13" s="62" t="inlineStr">
        <is>
          <t>黄冈</t>
        </is>
      </c>
      <c r="K13" s="1888" t="n">
        <v>3054.50920465931</v>
      </c>
      <c r="L13" s="1944">
        <f>RANK(K13,K$4:K$20)</f>
        <v/>
      </c>
      <c r="M13" s="69" t="n">
        <v>0.0858637940027545</v>
      </c>
      <c r="N13" s="1944">
        <f>RANK(M13,M$4:M$20)</f>
        <v/>
      </c>
      <c r="O13" s="1888" t="n">
        <v>106527.99104954</v>
      </c>
      <c r="P13" s="1944">
        <f>RANK(O13,O$4:O$20)</f>
        <v/>
      </c>
      <c r="Q13" s="69" t="n">
        <v>0.0143141470375461</v>
      </c>
      <c r="R13" s="1944">
        <f>RANK(Q13,Q$4:Q$20)</f>
        <v/>
      </c>
    </row>
    <row r="14" ht="27" customHeight="1" s="21">
      <c r="A14" s="1361" t="n"/>
      <c r="B14" s="1362" t="n"/>
      <c r="C14" s="98" t="n"/>
      <c r="D14" s="1362" t="n"/>
      <c r="E14" s="1361" t="n"/>
      <c r="F14" s="1362" t="n"/>
      <c r="G14" s="98" t="n"/>
      <c r="H14" s="1362" t="n"/>
      <c r="J14" s="62" t="inlineStr">
        <is>
          <t>咸宁</t>
        </is>
      </c>
      <c r="K14" s="1888" t="n">
        <v>2193.37153082343</v>
      </c>
      <c r="L14" s="1944">
        <f>RANK(K14,K$4:K$20)</f>
        <v/>
      </c>
      <c r="M14" s="69" t="n">
        <v>0.17672155294872</v>
      </c>
      <c r="N14" s="1944">
        <f>RANK(M14,M$4:M$20)</f>
        <v/>
      </c>
      <c r="O14" s="1888" t="n">
        <v>78237.93604925209</v>
      </c>
      <c r="P14" s="1944">
        <f>RANK(O14,O$4:O$20)</f>
        <v/>
      </c>
      <c r="Q14" s="69" t="n">
        <v>-0.0697369529982301</v>
      </c>
      <c r="R14" s="1944">
        <f>RANK(Q14,Q$4:Q$20)</f>
        <v/>
      </c>
    </row>
    <row r="15" ht="27" customHeight="1" s="21">
      <c r="A15" s="1361" t="n"/>
      <c r="B15" s="1362" t="n"/>
      <c r="C15" s="98" t="n"/>
      <c r="D15" s="1362" t="n"/>
      <c r="E15" s="1361" t="n"/>
      <c r="F15" s="1362" t="n"/>
      <c r="G15" s="98" t="n"/>
      <c r="H15" s="1362" t="n"/>
      <c r="J15" s="62" t="inlineStr">
        <is>
          <t>随州</t>
        </is>
      </c>
      <c r="K15" s="1888" t="n">
        <v>1204.20388534652</v>
      </c>
      <c r="L15" s="1944">
        <f>RANK(K15,K$4:K$20)</f>
        <v/>
      </c>
      <c r="M15" s="69" t="n">
        <v>-0.0242603009012318</v>
      </c>
      <c r="N15" s="1944">
        <f>RANK(M15,M$4:M$20)</f>
        <v/>
      </c>
      <c r="O15" s="1888" t="n">
        <v>51901.3513922962</v>
      </c>
      <c r="P15" s="1944">
        <f>RANK(O15,O$4:O$20)</f>
        <v/>
      </c>
      <c r="Q15" s="69" t="n">
        <v>-0.0371228123584555</v>
      </c>
      <c r="R15" s="1944">
        <f>RANK(Q15,Q$4:Q$20)</f>
        <v/>
      </c>
    </row>
    <row r="16" ht="27" customHeight="1" s="21">
      <c r="A16" s="1361" t="n"/>
      <c r="B16" s="1362" t="n"/>
      <c r="C16" s="98" t="n"/>
      <c r="D16" s="1362" t="n"/>
      <c r="E16" s="1361" t="n"/>
      <c r="F16" s="1362" t="n"/>
      <c r="G16" s="98" t="n"/>
      <c r="H16" s="1362" t="n"/>
      <c r="J16" s="62" t="inlineStr">
        <is>
          <t>恩施</t>
        </is>
      </c>
      <c r="K16" s="1888" t="n">
        <v>2567.97310973304</v>
      </c>
      <c r="L16" s="1944">
        <f>RANK(K16,K$4:K$20)</f>
        <v/>
      </c>
      <c r="M16" s="69" t="n">
        <v>0.143814134548192</v>
      </c>
      <c r="N16" s="1944">
        <f>RANK(M16,M$4:M$20)</f>
        <v/>
      </c>
      <c r="O16" s="1888" t="n">
        <v>117859.147311167</v>
      </c>
      <c r="P16" s="1944">
        <f>RANK(O16,O$4:O$20)</f>
        <v/>
      </c>
      <c r="Q16" s="69" t="n">
        <v>-0.0345205860480344</v>
      </c>
      <c r="R16" s="1944">
        <f>RANK(Q16,Q$4:Q$20)</f>
        <v/>
      </c>
    </row>
    <row r="17" ht="27" customHeight="1" s="21">
      <c r="A17" s="1361" t="n"/>
      <c r="B17" s="1362" t="n"/>
      <c r="C17" s="98" t="n"/>
      <c r="D17" s="1362" t="n"/>
      <c r="E17" s="1361" t="n"/>
      <c r="F17" s="1362" t="n"/>
      <c r="G17" s="98" t="n"/>
      <c r="H17" s="1362" t="n"/>
      <c r="J17" s="62" t="inlineStr">
        <is>
          <t>仙桃</t>
        </is>
      </c>
      <c r="K17" s="1888" t="n">
        <v>355.803869113865</v>
      </c>
      <c r="L17" s="1944">
        <f>RANK(K17,K$4:K$20)</f>
        <v/>
      </c>
      <c r="M17" s="69" t="n">
        <v>0.175007935499691</v>
      </c>
      <c r="N17" s="1944">
        <f>RANK(M17,M$4:M$20)</f>
        <v/>
      </c>
      <c r="O17" s="1888" t="n">
        <v>6871.03096465171</v>
      </c>
      <c r="P17" s="1944">
        <f>RANK(O17,O$4:O$20)</f>
        <v/>
      </c>
      <c r="Q17" s="69" t="n">
        <v>-0.0568798598836232</v>
      </c>
      <c r="R17" s="1944">
        <f>RANK(Q17,Q$4:Q$20)</f>
        <v/>
      </c>
    </row>
    <row r="18" ht="27" customHeight="1" s="21">
      <c r="A18" s="1361" t="n"/>
      <c r="B18" s="1362" t="n"/>
      <c r="C18" s="98" t="n"/>
      <c r="D18" s="1362" t="n"/>
      <c r="E18" s="1361" t="n"/>
      <c r="F18" s="1362" t="n"/>
      <c r="G18" s="98" t="n"/>
      <c r="H18" s="1362" t="n"/>
      <c r="J18" s="62" t="inlineStr">
        <is>
          <t>潜江</t>
        </is>
      </c>
      <c r="K18" s="1888" t="n">
        <v>1026.53831654167</v>
      </c>
      <c r="L18" s="1944">
        <f>RANK(K18,K$4:K$20)</f>
        <v/>
      </c>
      <c r="M18" s="69" t="n">
        <v>-0.0259366872743449</v>
      </c>
      <c r="N18" s="1944">
        <f>RANK(M18,M$4:M$20)</f>
        <v/>
      </c>
      <c r="O18" s="1888" t="n">
        <v>16243.6789257339</v>
      </c>
      <c r="P18" s="1944">
        <f>RANK(O18,O$4:O$20)</f>
        <v/>
      </c>
      <c r="Q18" s="69" t="n">
        <v>-0.0436403003392386</v>
      </c>
      <c r="R18" s="1944">
        <f>RANK(Q18,Q$4:Q$20)</f>
        <v/>
      </c>
    </row>
    <row r="19" ht="27" customHeight="1" s="21">
      <c r="A19" s="1361" t="n"/>
      <c r="B19" s="1362" t="n"/>
      <c r="C19" s="98" t="n"/>
      <c r="D19" s="1362" t="n"/>
      <c r="E19" s="1361" t="n"/>
      <c r="F19" s="1362" t="n"/>
      <c r="G19" s="98" t="n"/>
      <c r="H19" s="1362" t="n"/>
      <c r="J19" s="62" t="inlineStr">
        <is>
          <t>天门</t>
        </is>
      </c>
      <c r="K19" s="1888" t="n">
        <v>712.317753245023</v>
      </c>
      <c r="L19" s="1944">
        <f>RANK(K19,K$4:K$20)</f>
        <v/>
      </c>
      <c r="M19" s="69" t="n">
        <v>0.0922676310413213</v>
      </c>
      <c r="N19" s="1944">
        <f>RANK(M19,M$4:M$20)</f>
        <v/>
      </c>
      <c r="O19" s="1888" t="n">
        <v>21811.614853815</v>
      </c>
      <c r="P19" s="1944">
        <f>RANK(O19,O$4:O$20)</f>
        <v/>
      </c>
      <c r="Q19" s="69" t="n">
        <v>0.292189941171734</v>
      </c>
      <c r="R19" s="1944">
        <f>RANK(Q19,Q$4:Q$20)</f>
        <v/>
      </c>
    </row>
    <row r="20" ht="27" customHeight="1" s="21">
      <c r="A20" s="1361" t="n"/>
      <c r="B20" s="1362" t="n"/>
      <c r="C20" s="98" t="n"/>
      <c r="D20" s="1362" t="n"/>
      <c r="E20" s="1361" t="n"/>
      <c r="F20" s="1362" t="n"/>
      <c r="G20" s="98" t="n"/>
      <c r="H20" s="1362" t="n"/>
      <c r="J20" s="62" t="inlineStr">
        <is>
          <t>林区</t>
        </is>
      </c>
      <c r="K20" s="1888" t="n">
        <v>67.43585174768511</v>
      </c>
      <c r="L20" s="1944">
        <f>RANK(K20,K$4:K$20)</f>
        <v/>
      </c>
      <c r="M20" s="69" t="n">
        <v>-0.230601770329876</v>
      </c>
      <c r="N20" s="1944">
        <f>RANK(M20,M$4:M$20)</f>
        <v/>
      </c>
      <c r="O20" s="1888" t="n">
        <v>2359.28402819315</v>
      </c>
      <c r="P20" s="1944">
        <f>RANK(O20,O$4:O$20)</f>
        <v/>
      </c>
      <c r="Q20" s="69" t="n">
        <v>-0.139621688525806</v>
      </c>
      <c r="R20" s="1944">
        <f>RANK(Q20,Q$4:Q$20)</f>
        <v/>
      </c>
    </row>
    <row r="21" ht="27" customHeight="1" s="21"/>
    <row r="22" ht="31.95" customHeight="1" s="21">
      <c r="A22" s="2089" t="n"/>
      <c r="J22" s="908" t="inlineStr">
        <is>
          <t>2026年7月全省分市州完成道路客运生产情况</t>
        </is>
      </c>
    </row>
    <row r="23" ht="39" customFormat="1" customHeight="1" s="93">
      <c r="A23" s="2090" t="n"/>
      <c r="B23" s="2090" t="n"/>
      <c r="C23" s="2090" t="n"/>
      <c r="D23" s="2090" t="n"/>
      <c r="E23" s="2090" t="n"/>
      <c r="F23" s="2090" t="n"/>
      <c r="G23" s="2090" t="n"/>
      <c r="H23" s="2090" t="n"/>
      <c r="J23" s="705" t="inlineStr">
        <is>
          <t>市州</t>
        </is>
      </c>
      <c r="K23" s="705" t="inlineStr">
        <is>
          <t>客运量</t>
        </is>
      </c>
      <c r="L23" s="705" t="inlineStr">
        <is>
          <t>排名</t>
        </is>
      </c>
      <c r="M23" s="705" t="inlineStr">
        <is>
          <t>同比增速</t>
        </is>
      </c>
      <c r="N23" s="705" t="inlineStr">
        <is>
          <t>增速排名</t>
        </is>
      </c>
      <c r="O23" s="705" t="inlineStr">
        <is>
          <t>周转量</t>
        </is>
      </c>
      <c r="P23" s="705" t="inlineStr">
        <is>
          <t>排名</t>
        </is>
      </c>
      <c r="Q23" s="705" t="inlineStr">
        <is>
          <t>同比增速</t>
        </is>
      </c>
      <c r="R23" s="705" t="inlineStr">
        <is>
          <t>增速排名</t>
        </is>
      </c>
    </row>
    <row r="24" ht="27" customHeight="1" s="21">
      <c r="A24" s="1361" t="n"/>
      <c r="B24" s="1950" t="n"/>
      <c r="C24" s="98" t="n"/>
      <c r="D24" s="1950" t="n"/>
      <c r="E24" s="1361" t="n"/>
      <c r="F24" s="1950" t="n"/>
      <c r="G24" s="98" t="n"/>
      <c r="H24" s="1950" t="n"/>
      <c r="J24" s="62" t="inlineStr">
        <is>
          <t>全省</t>
        </is>
      </c>
      <c r="K24" s="1888">
        <f>SUM(K25:K41)</f>
        <v/>
      </c>
      <c r="L24" s="2021" t="n"/>
      <c r="M24" s="69" t="n">
        <v>0.01622428571727652</v>
      </c>
      <c r="N24" s="2021" t="n"/>
      <c r="O24" s="1888">
        <f>SUM(O25:O41)</f>
        <v/>
      </c>
      <c r="P24" s="2021" t="n"/>
      <c r="Q24" s="69" t="n">
        <v>-0.02103326776770176</v>
      </c>
      <c r="R24" s="2021" t="n"/>
    </row>
    <row r="25" ht="27" customHeight="1" s="21">
      <c r="A25" s="1361" t="n"/>
      <c r="B25" s="1950" t="n"/>
      <c r="C25" s="98" t="n"/>
      <c r="D25" s="1950" t="n"/>
      <c r="E25" s="1361" t="n"/>
      <c r="F25" s="1950" t="n"/>
      <c r="G25" s="98" t="n"/>
      <c r="H25" s="1950" t="n"/>
      <c r="J25" s="62" t="inlineStr">
        <is>
          <t>武汉</t>
        </is>
      </c>
      <c r="K25" s="1888" t="n">
        <v>366.8269999999998</v>
      </c>
      <c r="L25" s="1944" t="n">
        <v>5</v>
      </c>
      <c r="M25" s="69" t="n">
        <v>-0.008238744892521632</v>
      </c>
      <c r="N25" s="1944" t="n">
        <v>10</v>
      </c>
      <c r="O25" s="1888" t="n">
        <v>19940.4276</v>
      </c>
      <c r="P25" s="1944" t="n">
        <v>2</v>
      </c>
      <c r="Q25" s="69" t="n">
        <v>0.02372844346357339</v>
      </c>
      <c r="R25" s="1944" t="n">
        <v>5</v>
      </c>
    </row>
    <row r="26" ht="27" customHeight="1" s="21">
      <c r="A26" s="1361" t="n"/>
      <c r="B26" s="1950" t="n"/>
      <c r="C26" s="98" t="n"/>
      <c r="D26" s="1950" t="n"/>
      <c r="E26" s="1361" t="n"/>
      <c r="F26" s="1950" t="n"/>
      <c r="G26" s="98" t="n"/>
      <c r="H26" s="1950" t="n"/>
      <c r="J26" s="62" t="inlineStr">
        <is>
          <t>黄石</t>
        </is>
      </c>
      <c r="K26" s="1888" t="n">
        <v>251.1855127726181</v>
      </c>
      <c r="L26" s="1944" t="n">
        <v>9</v>
      </c>
      <c r="M26" s="69" t="n">
        <v>0.1040015620986616</v>
      </c>
      <c r="N26" s="1944" t="n">
        <v>5</v>
      </c>
      <c r="O26" s="1888" t="n">
        <v>5586.200500548933</v>
      </c>
      <c r="P26" s="1944" t="n">
        <v>11</v>
      </c>
      <c r="Q26" s="69" t="n">
        <v>-0.1100617050516517</v>
      </c>
      <c r="R26" s="1944" t="n">
        <v>14</v>
      </c>
    </row>
    <row r="27" ht="27" customHeight="1" s="21">
      <c r="A27" s="1361" t="n"/>
      <c r="B27" s="1950" t="n"/>
      <c r="C27" s="98" t="n"/>
      <c r="D27" s="1950" t="n"/>
      <c r="E27" s="1361" t="n"/>
      <c r="F27" s="1950" t="n"/>
      <c r="G27" s="98" t="n"/>
      <c r="H27" s="1950" t="n"/>
      <c r="J27" s="62" t="inlineStr">
        <is>
          <t>十堰</t>
        </is>
      </c>
      <c r="K27" s="1888" t="n">
        <v>191.620753146307</v>
      </c>
      <c r="L27" s="1944" t="n">
        <v>10</v>
      </c>
      <c r="M27" s="69" t="n">
        <v>0.08193305812032969</v>
      </c>
      <c r="N27" s="1944" t="n">
        <v>6</v>
      </c>
      <c r="O27" s="1888" t="n">
        <v>8247.590013259191</v>
      </c>
      <c r="P27" s="1944" t="n">
        <v>9</v>
      </c>
      <c r="Q27" s="69" t="n">
        <v>-0.02302118343016801</v>
      </c>
      <c r="R27" s="1944" t="n">
        <v>8</v>
      </c>
    </row>
    <row r="28" ht="27" customHeight="1" s="21">
      <c r="A28" s="1361" t="n"/>
      <c r="B28" s="1950" t="n"/>
      <c r="C28" s="98" t="n"/>
      <c r="D28" s="1950" t="n"/>
      <c r="E28" s="1361" t="n"/>
      <c r="F28" s="1950" t="n"/>
      <c r="G28" s="98" t="n"/>
      <c r="H28" s="1950" t="n"/>
      <c r="J28" s="62" t="inlineStr">
        <is>
          <t>宜昌</t>
        </is>
      </c>
      <c r="K28" s="1888" t="n">
        <v>388.7107984680069</v>
      </c>
      <c r="L28" s="1944" t="n">
        <v>4</v>
      </c>
      <c r="M28" s="69" t="n">
        <v>-0.1134982653778122</v>
      </c>
      <c r="N28" s="1944" t="n">
        <v>15</v>
      </c>
      <c r="O28" s="1888" t="n">
        <v>20527.35256537114</v>
      </c>
      <c r="P28" s="1944" t="n">
        <v>1</v>
      </c>
      <c r="Q28" s="69" t="n">
        <v>0.06210528702093354</v>
      </c>
      <c r="R28" s="1944" t="n">
        <v>3</v>
      </c>
    </row>
    <row r="29" ht="27" customHeight="1" s="21">
      <c r="A29" s="1361" t="n"/>
      <c r="B29" s="1950" t="n"/>
      <c r="C29" s="98" t="n"/>
      <c r="D29" s="1950" t="n"/>
      <c r="E29" s="1361" t="n"/>
      <c r="F29" s="1950" t="n"/>
      <c r="G29" s="98" t="n"/>
      <c r="H29" s="1950" t="n"/>
      <c r="J29" s="62" t="inlineStr">
        <is>
          <t>襄阳</t>
        </is>
      </c>
      <c r="K29" s="1888" t="n">
        <v>400.857410448073</v>
      </c>
      <c r="L29" s="1944" t="n">
        <v>3</v>
      </c>
      <c r="M29" s="69" t="n">
        <v>-0.06290498284359458</v>
      </c>
      <c r="N29" s="1944" t="n">
        <v>13</v>
      </c>
      <c r="O29" s="1888" t="n">
        <v>16942.9694898181</v>
      </c>
      <c r="P29" s="1944" t="n">
        <v>4</v>
      </c>
      <c r="Q29" s="69" t="n">
        <v>-0.06351639772122253</v>
      </c>
      <c r="R29" s="1944" t="n">
        <v>11</v>
      </c>
    </row>
    <row r="30" ht="27" customHeight="1" s="21">
      <c r="A30" s="1361" t="n"/>
      <c r="B30" s="1950" t="n"/>
      <c r="C30" s="98" t="n"/>
      <c r="D30" s="1950" t="n"/>
      <c r="E30" s="1361" t="n"/>
      <c r="F30" s="1950" t="n"/>
      <c r="G30" s="98" t="n"/>
      <c r="H30" s="1950" t="n"/>
      <c r="J30" s="62" t="inlineStr">
        <is>
          <t>鄂州</t>
        </is>
      </c>
      <c r="K30" s="1888" t="n">
        <v>65.52941002912662</v>
      </c>
      <c r="L30" s="1944" t="n">
        <v>15</v>
      </c>
      <c r="M30" s="69" t="n">
        <v>-0.1331830416636276</v>
      </c>
      <c r="N30" s="1944" t="n">
        <v>16</v>
      </c>
      <c r="O30" s="1888" t="n">
        <v>2526.25725945879</v>
      </c>
      <c r="P30" s="1944" t="n">
        <v>14</v>
      </c>
      <c r="Q30" s="69" t="n">
        <v>-0.02611407831059476</v>
      </c>
      <c r="R30" s="1944" t="n">
        <v>9</v>
      </c>
    </row>
    <row r="31" ht="27" customHeight="1" s="21">
      <c r="A31" s="1361" t="n"/>
      <c r="B31" s="1950" t="n"/>
      <c r="C31" s="98" t="n"/>
      <c r="D31" s="1950" t="n"/>
      <c r="E31" s="1361" t="n"/>
      <c r="F31" s="1950" t="n"/>
      <c r="G31" s="98" t="n"/>
      <c r="H31" s="1950" t="n"/>
      <c r="J31" s="62" t="inlineStr">
        <is>
          <t>荆门</t>
        </is>
      </c>
      <c r="K31" s="1888" t="n">
        <v>90.59512051894887</v>
      </c>
      <c r="L31" s="1944" t="n">
        <v>14</v>
      </c>
      <c r="M31" s="69" t="n">
        <v>-0.04274753602468173</v>
      </c>
      <c r="N31" s="1944" t="n">
        <v>12</v>
      </c>
      <c r="O31" s="1888" t="n">
        <v>3574.248314863659</v>
      </c>
      <c r="P31" s="1944" t="n">
        <v>12</v>
      </c>
      <c r="Q31" s="69" t="n">
        <v>-0.1701158041523152</v>
      </c>
      <c r="R31" s="1944" t="n">
        <v>16</v>
      </c>
    </row>
    <row r="32" ht="27" customHeight="1" s="21">
      <c r="A32" s="1361" t="n"/>
      <c r="B32" s="1950" t="n"/>
      <c r="C32" s="98" t="n"/>
      <c r="D32" s="1950" t="n"/>
      <c r="E32" s="1361" t="n"/>
      <c r="F32" s="1950" t="n"/>
      <c r="G32" s="98" t="n"/>
      <c r="H32" s="1950" t="n"/>
      <c r="J32" s="62" t="inlineStr">
        <is>
          <t>孝感</t>
        </is>
      </c>
      <c r="K32" s="1888" t="n">
        <v>348.336386465873</v>
      </c>
      <c r="L32" s="1944" t="n">
        <v>6</v>
      </c>
      <c r="M32" s="69" t="n">
        <v>0.06347278290283365</v>
      </c>
      <c r="N32" s="1944" t="n">
        <v>7</v>
      </c>
      <c r="O32" s="1888" t="n">
        <v>8358.705687360105</v>
      </c>
      <c r="P32" s="1944" t="n">
        <v>8</v>
      </c>
      <c r="Q32" s="69" t="n">
        <v>0.05283205688202108</v>
      </c>
      <c r="R32" s="1944" t="n">
        <v>4</v>
      </c>
    </row>
    <row r="33" ht="27" customHeight="1" s="21">
      <c r="A33" s="1361" t="n"/>
      <c r="B33" s="1950" t="n"/>
      <c r="C33" s="98" t="n"/>
      <c r="D33" s="1950" t="n"/>
      <c r="E33" s="1361" t="n"/>
      <c r="F33" s="1950" t="n"/>
      <c r="G33" s="98" t="n"/>
      <c r="H33" s="1950" t="n"/>
      <c r="J33" s="62" t="inlineStr">
        <is>
          <t>荆州</t>
        </is>
      </c>
      <c r="K33" s="1888" t="n">
        <v>287.4215986976661</v>
      </c>
      <c r="L33" s="1944" t="n">
        <v>8</v>
      </c>
      <c r="M33" s="69" t="n">
        <v>-0.004795873937571749</v>
      </c>
      <c r="N33" s="1944" t="n">
        <v>9</v>
      </c>
      <c r="O33" s="1888" t="n">
        <v>11042.99480774325</v>
      </c>
      <c r="P33" s="1944" t="n">
        <v>6</v>
      </c>
      <c r="Q33" s="69" t="n">
        <v>-0.1257315093318986</v>
      </c>
      <c r="R33" s="1944" t="n">
        <v>15</v>
      </c>
    </row>
    <row r="34" ht="27" customHeight="1" s="21">
      <c r="A34" s="1361" t="n"/>
      <c r="B34" s="1950" t="n"/>
      <c r="C34" s="98" t="n"/>
      <c r="D34" s="1950" t="n"/>
      <c r="E34" s="1361" t="n"/>
      <c r="F34" s="1950" t="n"/>
      <c r="G34" s="98" t="n"/>
      <c r="H34" s="1950" t="n"/>
      <c r="J34" s="62" t="inlineStr">
        <is>
          <t>黄冈</t>
        </is>
      </c>
      <c r="K34" s="1888" t="n">
        <v>424.528134981912</v>
      </c>
      <c r="L34" s="1944" t="n">
        <v>1</v>
      </c>
      <c r="M34" s="69" t="n">
        <v>0.03355487945392532</v>
      </c>
      <c r="N34" s="1944" t="n">
        <v>8</v>
      </c>
      <c r="O34" s="1888" t="n">
        <v>14680.58258880791</v>
      </c>
      <c r="P34" s="1944" t="n">
        <v>5</v>
      </c>
      <c r="Q34" s="69" t="n">
        <v>0.0223134078993823</v>
      </c>
      <c r="R34" s="1944" t="n">
        <v>6</v>
      </c>
    </row>
    <row r="35" ht="27" customHeight="1" s="21">
      <c r="A35" s="1361" t="n"/>
      <c r="B35" s="1950" t="n"/>
      <c r="C35" s="98" t="n"/>
      <c r="D35" s="1950" t="n"/>
      <c r="E35" s="1361" t="n"/>
      <c r="F35" s="1950" t="n"/>
      <c r="G35" s="98" t="n"/>
      <c r="H35" s="1950" t="n"/>
      <c r="J35" s="62" t="inlineStr">
        <is>
          <t>咸宁</t>
        </is>
      </c>
      <c r="K35" s="1888" t="n">
        <v>303.725769149232</v>
      </c>
      <c r="L35" s="1944" t="n">
        <v>7</v>
      </c>
      <c r="M35" s="69" t="n">
        <v>0.2133142531723062</v>
      </c>
      <c r="N35" s="1944" t="n">
        <v>1</v>
      </c>
      <c r="O35" s="1888" t="n">
        <v>10111.34016698141</v>
      </c>
      <c r="P35" s="1944" t="n">
        <v>7</v>
      </c>
      <c r="Q35" s="69" t="n">
        <v>0.007617685512845807</v>
      </c>
      <c r="R35" s="1944" t="n">
        <v>7</v>
      </c>
    </row>
    <row r="36" ht="27" customHeight="1" s="21">
      <c r="A36" s="1361" t="n"/>
      <c r="B36" s="1950" t="n"/>
      <c r="C36" s="98" t="n"/>
      <c r="D36" s="1950" t="n"/>
      <c r="E36" s="1361" t="n"/>
      <c r="F36" s="1950" t="n"/>
      <c r="G36" s="98" t="n"/>
      <c r="H36" s="1950" t="n"/>
      <c r="J36" s="62" t="inlineStr">
        <is>
          <t>随州</t>
        </is>
      </c>
      <c r="K36" s="1888" t="n">
        <v>167.4745473768692</v>
      </c>
      <c r="L36" s="1944" t="n">
        <v>11</v>
      </c>
      <c r="M36" s="69" t="n">
        <v>-0.009472205104410603</v>
      </c>
      <c r="N36" s="1944" t="n">
        <v>11</v>
      </c>
      <c r="O36" s="1888" t="n">
        <v>7250.789870271642</v>
      </c>
      <c r="P36" s="1944" t="n">
        <v>10</v>
      </c>
      <c r="Q36" s="69" t="n">
        <v>-0.0349132721002835</v>
      </c>
      <c r="R36" s="1944" t="n">
        <v>10</v>
      </c>
    </row>
    <row r="37" ht="27" customHeight="1" s="21">
      <c r="A37" s="1361" t="n"/>
      <c r="B37" s="1950" t="n"/>
      <c r="C37" s="98" t="n"/>
      <c r="D37" s="1950" t="n"/>
      <c r="E37" s="1361" t="n"/>
      <c r="F37" s="1950" t="n"/>
      <c r="G37" s="98" t="n"/>
      <c r="H37" s="1950" t="n"/>
      <c r="J37" s="62" t="inlineStr">
        <is>
          <t>恩施</t>
        </is>
      </c>
      <c r="K37" s="1888" t="n">
        <v>422.436057885001</v>
      </c>
      <c r="L37" s="1944" t="n">
        <v>2</v>
      </c>
      <c r="M37" s="69" t="n">
        <v>0.121704699233526</v>
      </c>
      <c r="N37" s="1944" t="n">
        <v>4</v>
      </c>
      <c r="O37" s="1888" t="n">
        <v>18311.98747521344</v>
      </c>
      <c r="P37" s="1944" t="n">
        <v>3</v>
      </c>
      <c r="Q37" s="69" t="n">
        <v>-0.06941196448925591</v>
      </c>
      <c r="R37" s="1944" t="n">
        <v>12</v>
      </c>
    </row>
    <row r="38" ht="27" customHeight="1" s="21">
      <c r="A38" s="1361" t="n"/>
      <c r="B38" s="1950" t="n"/>
      <c r="C38" s="98" t="n"/>
      <c r="D38" s="1950" t="n"/>
      <c r="E38" s="1361" t="n"/>
      <c r="F38" s="1950" t="n"/>
      <c r="G38" s="98" t="n"/>
      <c r="H38" s="1950" t="n"/>
      <c r="J38" s="62" t="inlineStr">
        <is>
          <t>仙桃</t>
        </is>
      </c>
      <c r="K38" s="1888" t="n">
        <v>51.94452729350331</v>
      </c>
      <c r="L38" s="1944" t="n">
        <v>16</v>
      </c>
      <c r="M38" s="69" t="n">
        <v>0.1592540576647319</v>
      </c>
      <c r="N38" s="1944" t="n">
        <v>2</v>
      </c>
      <c r="O38" s="1888" t="n">
        <v>1029.587128822199</v>
      </c>
      <c r="P38" s="1944" t="n">
        <v>16</v>
      </c>
      <c r="Q38" s="69" t="n">
        <v>0.2190933473803791</v>
      </c>
      <c r="R38" s="1944" t="n">
        <v>2</v>
      </c>
    </row>
    <row r="39" ht="27" customHeight="1" s="21">
      <c r="A39" s="1361" t="n"/>
      <c r="B39" s="1950" t="n"/>
      <c r="C39" s="98" t="n"/>
      <c r="D39" s="1950" t="n"/>
      <c r="E39" s="1361" t="n"/>
      <c r="F39" s="1950" t="n"/>
      <c r="G39" s="98" t="n"/>
      <c r="H39" s="1950" t="n"/>
      <c r="J39" s="62" t="inlineStr">
        <is>
          <t>潜江</t>
        </is>
      </c>
      <c r="K39" s="1888" t="n">
        <v>160.5593264386654</v>
      </c>
      <c r="L39" s="1944" t="n">
        <v>12</v>
      </c>
      <c r="M39" s="69" t="n">
        <v>-0.08162694429644579</v>
      </c>
      <c r="N39" s="1944" t="n">
        <v>14</v>
      </c>
      <c r="O39" s="1888" t="n">
        <v>2471.539206585626</v>
      </c>
      <c r="P39" s="1944" t="n">
        <v>15</v>
      </c>
      <c r="Q39" s="69" t="n">
        <v>-0.09908650669318941</v>
      </c>
      <c r="R39" s="1944" t="n">
        <v>13</v>
      </c>
    </row>
    <row r="40" ht="27" customHeight="1" s="21">
      <c r="A40" s="1361" t="n"/>
      <c r="B40" s="1950" t="n"/>
      <c r="C40" s="98" t="n"/>
      <c r="D40" s="1950" t="n"/>
      <c r="E40" s="1361" t="n"/>
      <c r="F40" s="1950" t="n"/>
      <c r="G40" s="98" t="n"/>
      <c r="H40" s="1950" t="n"/>
      <c r="J40" s="62" t="inlineStr">
        <is>
          <t>天门</t>
        </is>
      </c>
      <c r="K40" s="1888" t="n">
        <v>98.40952499782759</v>
      </c>
      <c r="L40" s="1944" t="n">
        <v>13</v>
      </c>
      <c r="M40" s="69" t="n">
        <v>0.1414975528550166</v>
      </c>
      <c r="N40" s="1944" t="n">
        <v>3</v>
      </c>
      <c r="O40" s="1888" t="n">
        <v>3175.137100003673</v>
      </c>
      <c r="P40" s="1944" t="n">
        <v>13</v>
      </c>
      <c r="Q40" s="69" t="n">
        <v>0.2965713219710431</v>
      </c>
      <c r="R40" s="1944" t="n">
        <v>1</v>
      </c>
    </row>
    <row r="41" ht="27" customHeight="1" s="21">
      <c r="A41" s="1361" t="n"/>
      <c r="B41" s="1950" t="n"/>
      <c r="C41" s="98" t="n"/>
      <c r="D41" s="1950" t="n"/>
      <c r="E41" s="1361" t="n"/>
      <c r="F41" s="1950" t="n"/>
      <c r="G41" s="98" t="n"/>
      <c r="H41" s="1950" t="n"/>
      <c r="J41" s="62" t="inlineStr">
        <is>
          <t>林区</t>
        </is>
      </c>
      <c r="K41" s="1888" t="n">
        <v>8.159421330370058</v>
      </c>
      <c r="L41" s="1944" t="n">
        <v>17</v>
      </c>
      <c r="M41" s="69" t="n">
        <v>-0.6609604399888174</v>
      </c>
      <c r="N41" s="1944" t="n">
        <v>17</v>
      </c>
      <c r="O41" s="1888" t="n">
        <v>292.884344890928</v>
      </c>
      <c r="P41" s="1944" t="n">
        <v>17</v>
      </c>
      <c r="Q41" s="69" t="n">
        <v>-0.5630646089325086</v>
      </c>
      <c r="R41" s="1944" t="n">
        <v>17</v>
      </c>
    </row>
  </sheetData>
  <autoFilter ref="J1:R20"/>
  <mergeCells count="2">
    <mergeCell ref="J1:R1"/>
    <mergeCell ref="J22:R22"/>
  </mergeCells>
  <pageMargins left="0.75" right="0.75" top="1" bottom="1" header="0.5" footer="0.5"/>
  <pageSetup orientation="landscape" paperSize="8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selection activeCell="K16" sqref="K16"/>
    </sheetView>
  </sheetViews>
  <sheetFormatPr baseColWidth="8" defaultColWidth="8.88671875" defaultRowHeight="14.4"/>
  <cols>
    <col min="1" max="1" customWidth="true" style="21" width="18.0"/>
    <col min="2" max="2" customWidth="true" style="21" width="12.0"/>
    <col min="3" max="3" customWidth="true" style="21" width="7.0"/>
    <col min="4" max="4" bestFit="true" customWidth="true" style="21" width="16.0"/>
    <col min="5" max="5" customWidth="true" style="21" width="22.109375"/>
    <col min="6" max="6" customWidth="true" style="21" width="12.0"/>
    <col min="7" max="7" customWidth="true" style="21" width="7.0"/>
    <col min="8" max="8" customWidth="true" style="21" width="12.0"/>
  </cols>
  <sheetData>
    <row r="1" ht="40.05" customHeight="1" s="21">
      <c r="A1" s="822" t="inlineStr">
        <is>
          <t>1-7月中口径客运量及周转量</t>
        </is>
      </c>
    </row>
    <row r="2" ht="36" customHeight="1" s="21">
      <c r="A2" s="1363" t="inlineStr">
        <is>
          <t>客运量（万人次）</t>
        </is>
      </c>
      <c r="B2" s="89" t="inlineStr">
        <is>
          <t>累计客运量</t>
        </is>
      </c>
      <c r="C2" s="1363" t="inlineStr">
        <is>
          <t>同比</t>
        </is>
      </c>
      <c r="D2" s="1363" t="inlineStr">
        <is>
          <t>客运量占比情况</t>
        </is>
      </c>
      <c r="E2" s="90" t="inlineStr">
        <is>
          <t>周转量（万人次公里）</t>
        </is>
      </c>
      <c r="F2" s="89" t="inlineStr">
        <is>
          <t>累计周转量</t>
        </is>
      </c>
      <c r="G2" s="1363" t="inlineStr">
        <is>
          <t>同比</t>
        </is>
      </c>
      <c r="H2" s="1363" t="inlineStr">
        <is>
          <t>周转量占比</t>
        </is>
      </c>
    </row>
    <row r="3" ht="30" customHeight="1" s="21">
      <c r="A3" s="1364" t="inlineStr">
        <is>
          <t>总客运量</t>
        </is>
      </c>
      <c r="B3" s="1409" t="n">
        <v>27524.4906</v>
      </c>
      <c r="C3" s="31" t="n">
        <v>0.0682406710319587</v>
      </c>
      <c r="D3" s="31" t="n"/>
      <c r="E3" s="1364" t="inlineStr">
        <is>
          <t>总旅客周转量</t>
        </is>
      </c>
      <c r="F3" s="1409" t="n">
        <v>1071129.79339</v>
      </c>
      <c r="G3" s="31" t="n">
        <v>-0.0282583716939536</v>
      </c>
      <c r="H3" s="57" t="n"/>
    </row>
    <row r="4" ht="28.05" customHeight="1" s="21">
      <c r="A4" s="1365" t="inlineStr">
        <is>
          <t>公路班线</t>
        </is>
      </c>
      <c r="B4" s="1409" t="n">
        <v>11204.5406</v>
      </c>
      <c r="C4" s="31" t="n">
        <v>-0.0865611899554036</v>
      </c>
      <c r="D4" s="31">
        <f>B4/B$3</f>
        <v/>
      </c>
      <c r="E4" s="1365" t="inlineStr">
        <is>
          <t>公路班线</t>
        </is>
      </c>
      <c r="F4" s="1409" t="n">
        <v>787874.24339</v>
      </c>
      <c r="G4" s="31" t="n">
        <v>-0.0186437896620976</v>
      </c>
      <c r="H4" s="31">
        <f>F4/F$3</f>
        <v/>
      </c>
    </row>
    <row r="5" ht="33" customHeight="1" s="21">
      <c r="A5" s="1365" t="inlineStr">
        <is>
          <t>城际城乡公交</t>
        </is>
      </c>
      <c r="B5" s="1409" t="n">
        <v>10194.09</v>
      </c>
      <c r="C5" s="31" t="n">
        <v>0.141725475350752</v>
      </c>
      <c r="D5" s="31">
        <f>B5/B$3</f>
        <v/>
      </c>
      <c r="E5" s="1365" t="inlineStr">
        <is>
          <t>城际城乡公交</t>
        </is>
      </c>
      <c r="F5" s="1409" t="n">
        <v>199896.09</v>
      </c>
      <c r="G5" s="31" t="n">
        <v>-0.110659758773642</v>
      </c>
      <c r="H5" s="31">
        <f>F5/F$3</f>
        <v/>
      </c>
    </row>
    <row r="6" ht="30" customHeight="1" s="21">
      <c r="A6" s="1365" t="inlineStr">
        <is>
          <t>城际城乡巡游出租</t>
        </is>
      </c>
      <c r="B6" s="1409" t="n">
        <v>3640.95</v>
      </c>
      <c r="C6" s="31" t="n">
        <v>0.135745434808377</v>
      </c>
      <c r="D6" s="31">
        <f>B6/B$3</f>
        <v/>
      </c>
      <c r="E6" s="1365" t="inlineStr">
        <is>
          <t>城际城乡巡游出租</t>
        </is>
      </c>
      <c r="F6" s="1409" t="n">
        <v>49554.85</v>
      </c>
      <c r="G6" s="31" t="n">
        <v>-0.0562007446428205</v>
      </c>
      <c r="H6" s="31">
        <f>F6/F$3</f>
        <v/>
      </c>
    </row>
    <row r="7" ht="36" customHeight="1" s="21">
      <c r="A7" s="1365" t="inlineStr">
        <is>
          <t>城际城乡网约车</t>
        </is>
      </c>
      <c r="B7" s="1409" t="n">
        <v>2484.91</v>
      </c>
      <c r="C7" s="31" t="n">
        <v>0.819900249741836</v>
      </c>
      <c r="D7" s="31">
        <f>B7/B$3</f>
        <v/>
      </c>
      <c r="E7" s="1365" t="inlineStr">
        <is>
          <t>城际城乡网约车</t>
        </is>
      </c>
      <c r="F7" s="1409" t="n">
        <v>33804.61</v>
      </c>
      <c r="G7" s="31" t="n">
        <v>0.525379668469197</v>
      </c>
      <c r="H7" s="31">
        <f>F7/F$3</f>
        <v/>
      </c>
    </row>
    <row r="8"/>
    <row r="9"/>
    <row r="10" ht="40.05" customHeight="1" s="21">
      <c r="A10" s="822" t="inlineStr">
        <is>
          <t>7月中口径客运量及周转量</t>
        </is>
      </c>
    </row>
    <row r="11" ht="36" customHeight="1" s="21">
      <c r="A11" s="1363" t="inlineStr">
        <is>
          <t>客运量（万人次）</t>
        </is>
      </c>
      <c r="B11" s="679" t="inlineStr">
        <is>
          <t>客运量</t>
        </is>
      </c>
      <c r="C11" s="1363" t="inlineStr">
        <is>
          <t>同比</t>
        </is>
      </c>
      <c r="D11" s="1363" t="inlineStr">
        <is>
          <t>客运量占比情况</t>
        </is>
      </c>
      <c r="E11" s="90" t="inlineStr">
        <is>
          <t>周转量（万人次公里）</t>
        </is>
      </c>
      <c r="F11" s="679" t="inlineStr">
        <is>
          <t>周转量</t>
        </is>
      </c>
      <c r="G11" s="1363" t="inlineStr">
        <is>
          <t>同比</t>
        </is>
      </c>
      <c r="H11" s="1363" t="inlineStr">
        <is>
          <t>周转量占比</t>
        </is>
      </c>
    </row>
    <row r="12" ht="30" customHeight="1" s="21">
      <c r="A12" s="1364" t="inlineStr">
        <is>
          <t>总客运量</t>
        </is>
      </c>
      <c r="B12" s="1409" t="n">
        <v>4028.3213</v>
      </c>
      <c r="C12" s="31" t="n">
        <v>0.01622428571727652</v>
      </c>
      <c r="D12" s="31" t="n"/>
      <c r="E12" s="1364" t="inlineStr">
        <is>
          <t>总旅客周转量</t>
        </is>
      </c>
      <c r="F12" s="1409" t="n">
        <v>154070.59412</v>
      </c>
      <c r="G12" s="31" t="n">
        <v>-0.02103326776770176</v>
      </c>
      <c r="H12" s="57" t="n"/>
    </row>
    <row r="13" ht="28.05" customHeight="1" s="21">
      <c r="A13" s="1365" t="inlineStr">
        <is>
          <t>公路班线</t>
        </is>
      </c>
      <c r="B13" s="1409" t="n">
        <v>1631.2013</v>
      </c>
      <c r="C13" s="31" t="n">
        <v>-0.0845658041040851</v>
      </c>
      <c r="D13" s="31">
        <f>B13/B$12</f>
        <v/>
      </c>
      <c r="E13" s="1365" t="inlineStr">
        <is>
          <t>公路班线</t>
        </is>
      </c>
      <c r="F13" s="1409" t="n">
        <v>113731.31412</v>
      </c>
      <c r="G13" s="31" t="n">
        <v>-0.01665666555308254</v>
      </c>
      <c r="H13" s="31">
        <f>F13/F$12</f>
        <v/>
      </c>
    </row>
    <row r="14" ht="33" customHeight="1" s="21">
      <c r="A14" s="1365" t="inlineStr">
        <is>
          <t>城际城乡公交</t>
        </is>
      </c>
      <c r="B14" s="1409" t="n">
        <v>1466.66</v>
      </c>
      <c r="C14" s="31" t="n">
        <v>0.09107004701541355</v>
      </c>
      <c r="D14" s="31">
        <f>B14/B$12</f>
        <v/>
      </c>
      <c r="E14" s="1365" t="inlineStr">
        <is>
          <t>城际城乡公交</t>
        </is>
      </c>
      <c r="F14" s="1409" t="n">
        <v>27882.39999999999</v>
      </c>
      <c r="G14" s="31" t="n">
        <v>-0.07948133171871286</v>
      </c>
      <c r="H14" s="31">
        <f>F14/F$12</f>
        <v/>
      </c>
    </row>
    <row r="15" ht="30" customHeight="1" s="21">
      <c r="A15" s="1365" t="inlineStr">
        <is>
          <t>城际城乡巡游出租</t>
        </is>
      </c>
      <c r="B15" s="1409" t="n">
        <v>508.9999999999999</v>
      </c>
      <c r="C15" s="31" t="n">
        <v>-0.1020710581095864</v>
      </c>
      <c r="D15" s="31">
        <f>B15/B$12</f>
        <v/>
      </c>
      <c r="E15" s="1365" t="inlineStr">
        <is>
          <t>城际城乡巡游出租</t>
        </is>
      </c>
      <c r="F15" s="1409" t="n">
        <v>6814.469999999999</v>
      </c>
      <c r="G15" s="31" t="n">
        <v>-0.119006125419846</v>
      </c>
      <c r="H15" s="31">
        <f>F15/F$12</f>
        <v/>
      </c>
    </row>
    <row r="16" ht="36" customHeight="1" s="21">
      <c r="A16" s="1365" t="inlineStr">
        <is>
          <t>城际城乡网约车</t>
        </is>
      </c>
      <c r="B16" s="1409" t="n">
        <v>421.46</v>
      </c>
      <c r="C16" s="31" t="n">
        <v>0.5550881853737708</v>
      </c>
      <c r="D16" s="31">
        <f>B16/B$12</f>
        <v/>
      </c>
      <c r="E16" s="1365" t="inlineStr">
        <is>
          <t>城际城乡网约车</t>
        </is>
      </c>
      <c r="F16" s="1409" t="n">
        <v>5642.409999999993</v>
      </c>
      <c r="G16" s="31" t="n">
        <v>0.5257261680069647</v>
      </c>
      <c r="H16" s="31">
        <f>F16/F$12</f>
        <v/>
      </c>
    </row>
  </sheetData>
  <mergeCells count="2">
    <mergeCell ref="A1:H1"/>
    <mergeCell ref="A10:H10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16"/>
  <sheetViews>
    <sheetView workbookViewId="0">
      <selection activeCell="S31" sqref="S31"/>
    </sheetView>
  </sheetViews>
  <sheetFormatPr baseColWidth="8" defaultColWidth="8.88671875" defaultRowHeight="14.4"/>
  <cols>
    <col min="1" max="1" customWidth="true" style="21" width="24.0"/>
    <col min="2" max="2" customWidth="true" style="21" width="22.0"/>
    <col min="3" max="3" customWidth="true" style="21" width="7.0"/>
    <col min="4" max="4" customWidth="true" style="21" width="28.0"/>
    <col min="5" max="5" customWidth="true" style="21" width="7.0"/>
    <col min="6" max="6" customWidth="true" style="21" width="11.0"/>
    <col min="7" max="7" customWidth="true" style="21" width="11.0"/>
    <col min="8" max="8" customWidth="true" style="21" width="11.0"/>
    <col min="9" max="9" customWidth="true" style="21" width="12.0"/>
    <col min="10" max="10" customWidth="true" style="21" width="11.44140625"/>
    <col min="11" max="11" customWidth="true" style="21" width="12.0"/>
    <col min="12" max="12" customWidth="true" style="21" width="12.0"/>
    <col min="13" max="13" customWidth="true" style="21" width="11.0"/>
  </cols>
  <sheetData>
    <row r="1" ht="20.4" customHeight="1" s="21">
      <c r="A1" s="820" t="inlineStr">
        <is>
          <t>2025年1-12月全省累计完成城市客运量情况</t>
        </is>
      </c>
    </row>
    <row r="2" ht="54" customHeight="1" s="21">
      <c r="A2" s="1283" t="inlineStr">
        <is>
          <t>分类</t>
        </is>
      </c>
      <c r="B2" s="53" t="inlineStr">
        <is>
          <t>累计客运量（万人次）</t>
        </is>
      </c>
      <c r="C2" s="1283" t="inlineStr">
        <is>
          <t>同比</t>
        </is>
      </c>
      <c r="D2" s="53" t="inlineStr">
        <is>
          <t>累计周转量    （万人公里）</t>
        </is>
      </c>
      <c r="E2" s="1283" t="inlineStr">
        <is>
          <t>同比</t>
        </is>
      </c>
    </row>
    <row r="3" ht="40.95" customHeight="1" s="21">
      <c r="A3" s="1284" t="inlineStr">
        <is>
          <t>总客运量</t>
        </is>
      </c>
      <c r="B3" s="1888">
        <f>B4+B5+B8+B9</f>
        <v/>
      </c>
      <c r="C3" s="69" t="n">
        <v>-0.0656086938153265</v>
      </c>
      <c r="D3" s="1888">
        <f>D4+D5+D8+D9</f>
        <v/>
      </c>
      <c r="E3" s="69" t="n">
        <v>-0.0528583166553732</v>
      </c>
      <c r="G3" s="1943">
        <f>G4+G6+G7+G8+G9</f>
        <v/>
      </c>
      <c r="H3" s="70">
        <f>G3/K3-1</f>
        <v/>
      </c>
      <c r="I3" s="1943">
        <f>I4+I6+I7+I8+I9</f>
        <v/>
      </c>
      <c r="J3" s="70">
        <f>I3/L3-1</f>
        <v/>
      </c>
      <c r="K3" s="1943">
        <f>K4+K6+K7+K8+K9</f>
        <v/>
      </c>
      <c r="L3" s="1943">
        <f>L4+L6+L7+L8+L9</f>
        <v/>
      </c>
    </row>
    <row r="4" ht="39" customHeight="1" s="21">
      <c r="A4" s="1284" t="inlineStr">
        <is>
          <t>城市公交</t>
        </is>
      </c>
      <c r="B4" s="1888" t="n">
        <v>157305.77</v>
      </c>
      <c r="C4" s="69" t="n">
        <v>-0.102153029976829</v>
      </c>
      <c r="D4" s="1888" t="n">
        <v>796652.14</v>
      </c>
      <c r="E4" s="69" t="n">
        <v>-0.100759611989284</v>
      </c>
      <c r="G4" s="1409" t="n">
        <v>157305.77</v>
      </c>
      <c r="H4" s="31" t="n">
        <v>-0.102153029976829</v>
      </c>
      <c r="I4" s="1409" t="n">
        <v>796652.14</v>
      </c>
      <c r="J4" s="31" t="n">
        <v>-0.100759611989284</v>
      </c>
      <c r="K4" s="1409" t="n">
        <v>175203.32</v>
      </c>
      <c r="L4" s="1409" t="n">
        <v>885916.77</v>
      </c>
    </row>
    <row r="5" ht="39" customHeight="1" s="21">
      <c r="A5" s="1284" t="inlineStr">
        <is>
          <t>城市出租车</t>
        </is>
      </c>
      <c r="B5" s="1889">
        <f>B6+B7</f>
        <v/>
      </c>
      <c r="C5" s="73" t="n">
        <v>-0.0723136905053359</v>
      </c>
      <c r="D5" s="1889">
        <f>SUM(D6:D7)</f>
        <v/>
      </c>
      <c r="E5" s="69" t="n">
        <v>-0.0702668634259139</v>
      </c>
      <c r="G5" s="1943">
        <f>G6+G7</f>
        <v/>
      </c>
      <c r="H5" s="70">
        <f>G5/K5-1</f>
        <v/>
      </c>
      <c r="I5" s="1943">
        <f>I6+I7</f>
        <v/>
      </c>
      <c r="J5" s="70">
        <f>I5/L5-1</f>
        <v/>
      </c>
      <c r="K5" s="1943">
        <f>K6+K7</f>
        <v/>
      </c>
      <c r="L5" s="1943">
        <f>L6+L7</f>
        <v/>
      </c>
    </row>
    <row r="6" ht="51" customHeight="1" s="21">
      <c r="A6" s="1284" t="inlineStr">
        <is>
          <t xml:space="preserve">  其中：城市巡游出租车</t>
        </is>
      </c>
      <c r="B6" s="1888" t="n">
        <v>71065.37</v>
      </c>
      <c r="C6" s="69" t="n">
        <v>-0.0912891313298707</v>
      </c>
      <c r="D6" s="1888" t="n">
        <v>367362.56</v>
      </c>
      <c r="E6" s="69" t="n">
        <v>-0.0886031531491301</v>
      </c>
      <c r="G6" s="1409" t="n">
        <v>71065.37</v>
      </c>
      <c r="H6" s="31" t="n">
        <v>-0.0912891313298707</v>
      </c>
      <c r="I6" s="1409" t="n">
        <v>367362.56</v>
      </c>
      <c r="J6" s="31" t="n">
        <v>-0.0886031531491301</v>
      </c>
      <c r="K6" s="1409" t="n">
        <v>78204.60000000001</v>
      </c>
      <c r="L6" s="1409" t="n">
        <v>403076.4</v>
      </c>
    </row>
    <row r="7" ht="37.05" customHeight="1" s="21">
      <c r="A7" s="1284" t="inlineStr">
        <is>
          <t xml:space="preserve">  城市网约车</t>
        </is>
      </c>
      <c r="B7" s="1888" t="n">
        <v>32381.32</v>
      </c>
      <c r="C7" s="69" t="n">
        <v>-0.0277579113800526</v>
      </c>
      <c r="D7" s="1888" t="n">
        <v>167155.71</v>
      </c>
      <c r="E7" s="69" t="n">
        <v>-0.0272562055035108</v>
      </c>
      <c r="G7" s="1736" t="n">
        <v>32381.32</v>
      </c>
      <c r="H7" s="76" t="n">
        <v>-0.0277579113800526</v>
      </c>
      <c r="I7" s="1736" t="n">
        <v>167155.71</v>
      </c>
      <c r="J7" s="76" t="n">
        <v>-0.0272562055035108</v>
      </c>
      <c r="K7" s="1736" t="n">
        <v>33305.82</v>
      </c>
      <c r="L7" s="1736" t="n">
        <v>171839.4</v>
      </c>
    </row>
    <row r="8" ht="39" customHeight="1" s="21">
      <c r="A8" s="1284" t="inlineStr">
        <is>
          <t>轨道</t>
        </is>
      </c>
      <c r="B8" s="1888" t="n">
        <v>144824.79</v>
      </c>
      <c r="C8" s="69" t="n">
        <v>-0.0165609809130047</v>
      </c>
      <c r="D8" s="1888" t="n">
        <v>147263.62</v>
      </c>
      <c r="E8" s="69" t="n">
        <v>-0.00897625526071066</v>
      </c>
      <c r="G8" s="1943" t="n">
        <v>144824.79</v>
      </c>
      <c r="H8" s="76">
        <f>G8/K8-1</f>
        <v/>
      </c>
      <c r="I8" s="1943" t="n">
        <v>1190572.53</v>
      </c>
      <c r="J8" s="76">
        <f>I8/L8-1</f>
        <v/>
      </c>
      <c r="K8" s="1736" t="n">
        <v>147263.62</v>
      </c>
      <c r="L8" s="1736" t="n">
        <v>1201356.21</v>
      </c>
    </row>
    <row r="9" ht="40.95" customHeight="1" s="21">
      <c r="A9" s="62" t="inlineStr">
        <is>
          <t>轮渡</t>
        </is>
      </c>
      <c r="B9" s="1890" t="n">
        <v>557.59</v>
      </c>
      <c r="C9" s="69" t="n">
        <v>-0.0778759013031685</v>
      </c>
      <c r="D9" s="1890" t="n">
        <v>1895.81</v>
      </c>
      <c r="E9" s="78" t="n">
        <v>-0.07787754387330249</v>
      </c>
      <c r="G9" s="1736" t="n">
        <v>557.59</v>
      </c>
      <c r="H9" s="76">
        <f>G9/K9-1</f>
        <v/>
      </c>
      <c r="I9" s="1736" t="n">
        <v>1895.81</v>
      </c>
      <c r="J9" s="76">
        <f>I9/L9-1</f>
        <v/>
      </c>
      <c r="K9" s="1736" t="n">
        <v>604.6799999999999</v>
      </c>
      <c r="L9" s="1736" t="n">
        <v>2055.92</v>
      </c>
    </row>
    <row r="10">
      <c r="G10" s="1748" t="n">
        <v>20630.5541</v>
      </c>
      <c r="I10" s="1748" t="n">
        <v>1355848.188429</v>
      </c>
      <c r="K10" s="1603" t="n">
        <v>18966.4671</v>
      </c>
      <c r="L10" s="1653" t="n">
        <v>1278072.181784</v>
      </c>
    </row>
    <row r="11"/>
    <row r="12"/>
    <row r="13">
      <c r="D13" s="2022" t="n">
        <v>406134.84</v>
      </c>
      <c r="E13" s="2022" t="n">
        <v>-7.2</v>
      </c>
      <c r="F13" s="2022" t="n">
        <v>157305.77</v>
      </c>
      <c r="G13" s="2022" t="n">
        <v>-10.2</v>
      </c>
      <c r="H13" s="2022" t="n">
        <v>103446.69</v>
      </c>
      <c r="I13" s="2022" t="n">
        <v>-9.6</v>
      </c>
      <c r="J13" s="2022" t="n">
        <v>144824.79</v>
      </c>
      <c r="K13" s="2023" t="n">
        <v>-1.7</v>
      </c>
      <c r="L13" s="2024" t="n">
        <v>557.59</v>
      </c>
      <c r="M13" s="2025" t="n">
        <v>-7.8</v>
      </c>
    </row>
    <row r="14">
      <c r="K14" s="1943" t="n">
        <v>1190572.53</v>
      </c>
    </row>
    <row r="15">
      <c r="G15" s="1943" t="n">
        <v>557.59</v>
      </c>
    </row>
    <row r="16">
      <c r="G16" s="1943" t="n">
        <v>1895.81</v>
      </c>
    </row>
  </sheetData>
  <mergeCells count="1">
    <mergeCell ref="A1:E1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Y43"/>
  <sheetViews>
    <sheetView workbookViewId="0">
      <selection activeCell="V1" sqref="V1"/>
    </sheetView>
  </sheetViews>
  <sheetFormatPr baseColWidth="8" defaultColWidth="8.88671875" defaultRowHeight="14.4"/>
  <cols>
    <col min="1" max="1" customWidth="true" style="21" width="7.44140625"/>
    <col min="2" max="2" customWidth="true" style="21" width="12.0"/>
    <col min="3" max="3" customWidth="true" style="21" width="11.0"/>
    <col min="4" max="4" customWidth="true" style="21" width="12.0"/>
    <col min="5" max="5" customWidth="true" style="21" width="7.0"/>
    <col min="6" max="6" customWidth="true" style="21" width="11.0"/>
    <col min="7" max="7" customWidth="true" style="21" width="24.0"/>
    <col min="8" max="8" customWidth="true" style="21" width="11.0"/>
    <col min="9" max="9" customWidth="true" style="21" width="12.0"/>
    <col min="10" max="10" customWidth="true" style="21" width="7.0"/>
    <col min="11" max="11" customWidth="true" style="21" width="11.0"/>
    <col min="12" max="12" customWidth="true" style="21" width="22.0"/>
    <col min="13" max="13" customWidth="true" style="21" width="11.0"/>
    <col min="14" max="14" customWidth="true" style="21" width="12.0"/>
    <col min="15" max="15" customWidth="true" style="21" width="7.0"/>
    <col min="16" max="16" customWidth="true" style="21" width="11.0"/>
    <col min="17" max="17" customWidth="true" style="1371" width="28.0"/>
    <col min="18" max="18" customWidth="true" style="21" width="11.0"/>
    <col min="19" max="19" customWidth="true" style="21" width="12.0"/>
    <col min="20" max="20" customWidth="true" style="21" width="7.0"/>
    <col min="21" max="21" customWidth="true" style="21" width="11.0"/>
    <col min="22" max="22" bestFit="true" customWidth="true" style="21" width="11.0"/>
    <col min="23" max="23" bestFit="true" customWidth="true" style="21" width="13.0"/>
    <col min="24" max="24" customWidth="true" style="21" width="12.0"/>
    <col min="25" max="25" customWidth="true" style="21" width="16.0"/>
    <col min="26" max="26" customWidth="true" style="21" width="13.88671875"/>
  </cols>
  <sheetData>
    <row r="1" ht="36" customHeight="1" s="21">
      <c r="A1" s="909" t="inlineStr">
        <is>
          <t>2026年1-7月全省累计完成交通周转量情况</t>
        </is>
      </c>
      <c r="B1" s="1958" t="n"/>
      <c r="C1" s="2026" t="n"/>
      <c r="D1" s="2077" t="n"/>
      <c r="E1" s="2077" t="n"/>
      <c r="F1" s="2026" t="n"/>
      <c r="G1" s="1958" t="n"/>
      <c r="H1" s="2026" t="n"/>
      <c r="I1" s="2077" t="n"/>
      <c r="J1" s="2077" t="n"/>
      <c r="K1" s="2026" t="n"/>
      <c r="L1" s="1958" t="n"/>
      <c r="M1" s="2026" t="n"/>
      <c r="N1" s="2077" t="n"/>
      <c r="O1" s="2077" t="n"/>
      <c r="P1" s="2026" t="n"/>
      <c r="Q1" s="1958" t="n"/>
      <c r="R1" s="2026" t="n"/>
      <c r="S1" s="2077" t="n"/>
      <c r="T1" s="2077" t="n"/>
      <c r="U1" s="1960" t="n"/>
      <c r="V1" s="2008" t="n"/>
    </row>
    <row r="2" ht="27" customHeight="1" s="21">
      <c r="A2" s="913" t="inlineStr">
        <is>
          <t>分类</t>
        </is>
      </c>
      <c r="B2" s="913" t="inlineStr">
        <is>
          <t>纳入GDP核算的公路运输总周转量</t>
        </is>
      </c>
      <c r="C2" s="2026" t="n"/>
      <c r="D2" s="2077" t="n"/>
      <c r="E2" s="2077" t="n"/>
      <c r="F2" s="1960" t="n"/>
      <c r="G2" s="917" t="inlineStr">
        <is>
          <t>其中：道路货运周转量</t>
        </is>
      </c>
      <c r="H2" s="2026" t="n"/>
      <c r="I2" s="2077" t="n"/>
      <c r="J2" s="2077" t="n"/>
      <c r="K2" s="1960" t="n"/>
      <c r="L2" s="917" t="inlineStr">
        <is>
          <t>其中：城市客运量</t>
        </is>
      </c>
      <c r="M2" s="2026" t="n"/>
      <c r="N2" s="2077" t="n"/>
      <c r="O2" s="2077" t="n"/>
      <c r="P2" s="1960" t="n"/>
      <c r="Q2" s="1372" t="inlineStr">
        <is>
          <t>其中：道路客运周转量</t>
        </is>
      </c>
      <c r="R2" s="2026" t="n"/>
      <c r="S2" s="2077" t="n"/>
      <c r="T2" s="2077" t="n"/>
      <c r="U2" s="1960" t="n"/>
      <c r="V2" s="917" t="inlineStr">
        <is>
          <t>去年累计</t>
        </is>
      </c>
      <c r="W2" s="1958" t="n"/>
      <c r="X2" s="1958" t="n"/>
      <c r="Y2" s="1959" t="n"/>
    </row>
    <row r="3" ht="45" customHeight="1" s="21">
      <c r="A3" s="1954" t="n"/>
      <c r="B3" s="1373" t="inlineStr">
        <is>
          <t>周转量总值</t>
        </is>
      </c>
      <c r="C3" s="1373" t="inlineStr">
        <is>
          <t>排名</t>
        </is>
      </c>
      <c r="D3" s="1373" t="inlineStr">
        <is>
          <t>占全省比例</t>
        </is>
      </c>
      <c r="E3" s="1373" t="inlineStr">
        <is>
          <t>同比</t>
        </is>
      </c>
      <c r="F3" s="1373" t="inlineStr">
        <is>
          <t>增速排名</t>
        </is>
      </c>
      <c r="G3" s="1373" t="inlineStr">
        <is>
          <t>货物周转量（万吨公里）</t>
        </is>
      </c>
      <c r="H3" s="1373" t="inlineStr">
        <is>
          <t>排名</t>
        </is>
      </c>
      <c r="I3" s="1373" t="inlineStr">
        <is>
          <t>占全省比例</t>
        </is>
      </c>
      <c r="J3" s="51" t="inlineStr">
        <is>
          <t>同比</t>
        </is>
      </c>
      <c r="K3" s="51" t="inlineStr">
        <is>
          <t>增速排名</t>
        </is>
      </c>
      <c r="L3" s="1373" t="inlineStr">
        <is>
          <t>城市客运量（万人次）</t>
        </is>
      </c>
      <c r="M3" s="1373" t="inlineStr">
        <is>
          <t>排名</t>
        </is>
      </c>
      <c r="N3" s="1373" t="inlineStr">
        <is>
          <t>占全省比例</t>
        </is>
      </c>
      <c r="O3" s="51" t="inlineStr">
        <is>
          <t>同比</t>
        </is>
      </c>
      <c r="P3" s="51" t="inlineStr">
        <is>
          <t>增速排名</t>
        </is>
      </c>
      <c r="Q3" s="1374" t="inlineStr">
        <is>
          <t>公路客运周转量（万人公里）</t>
        </is>
      </c>
      <c r="R3" s="1373" t="inlineStr">
        <is>
          <t>排名</t>
        </is>
      </c>
      <c r="S3" s="1373" t="inlineStr">
        <is>
          <t>占全省比例</t>
        </is>
      </c>
      <c r="T3" s="1373" t="inlineStr">
        <is>
          <t>同比</t>
        </is>
      </c>
      <c r="U3" s="53" t="inlineStr">
        <is>
          <t>增速排名</t>
        </is>
      </c>
      <c r="V3" s="53" t="inlineStr">
        <is>
          <t>总周转量</t>
        </is>
      </c>
      <c r="W3" s="54" t="inlineStr">
        <is>
          <t>货运周转量</t>
        </is>
      </c>
      <c r="X3" s="54" t="inlineStr">
        <is>
          <t>城市客运量</t>
        </is>
      </c>
      <c r="Y3" s="55" t="inlineStr">
        <is>
          <t>道路客运周转量</t>
        </is>
      </c>
    </row>
    <row r="4" ht="20.4" customHeight="1" s="21">
      <c r="A4" s="1283" t="inlineStr">
        <is>
          <t>全省</t>
        </is>
      </c>
      <c r="B4" s="1417">
        <f>G4+L4/2+Q4/10</f>
        <v/>
      </c>
      <c r="C4" s="2011" t="n"/>
      <c r="D4" s="57" t="n"/>
      <c r="E4" s="57">
        <f>B4/V4-1</f>
        <v/>
      </c>
      <c r="F4" s="2011" t="n"/>
      <c r="G4" s="1417" t="n">
        <v>15222118.4463982</v>
      </c>
      <c r="H4" s="2011" t="n"/>
      <c r="I4" s="57" t="n"/>
      <c r="J4" s="58">
        <f>G4/W4-1</f>
        <v/>
      </c>
      <c r="K4" s="2011" t="n"/>
      <c r="L4" s="1417" t="n">
        <v>237412.33</v>
      </c>
      <c r="M4" s="2011" t="n"/>
      <c r="N4" s="57" t="n"/>
      <c r="O4" s="59" t="n">
        <v>-0.00441924319915077</v>
      </c>
      <c r="P4" s="2011" t="n"/>
      <c r="Q4" s="1417" t="n">
        <v>1071129.79339</v>
      </c>
      <c r="R4" s="2011" t="n"/>
      <c r="S4" s="57" t="n"/>
      <c r="T4" s="57" t="n">
        <v>-0.02825837169395</v>
      </c>
      <c r="U4" s="2027" t="n"/>
      <c r="V4" s="1971">
        <f>W4+X4/2+Y4/10</f>
        <v/>
      </c>
      <c r="W4" s="1409" t="n">
        <v>15325712.8637302</v>
      </c>
      <c r="X4" s="1409" t="n">
        <v>238466.17</v>
      </c>
      <c r="Y4" s="1409" t="n">
        <v>1102278.385724</v>
      </c>
    </row>
    <row r="5" ht="20.4" customHeight="1" s="21">
      <c r="A5" s="62" t="inlineStr">
        <is>
          <t>武汉</t>
        </is>
      </c>
      <c r="B5" s="1417">
        <f>G5+L5/2+Q5/10</f>
        <v/>
      </c>
      <c r="C5" s="2011">
        <f>RANK(B5,B$5:B$21)</f>
        <v/>
      </c>
      <c r="D5" s="57">
        <f>B5/B$4</f>
        <v/>
      </c>
      <c r="E5" s="57">
        <f>B5/V5-1</f>
        <v/>
      </c>
      <c r="F5" s="2011">
        <f>RANK(E5,E$5:E$21)</f>
        <v/>
      </c>
      <c r="G5" s="1890" t="n">
        <v>4595529.5523622</v>
      </c>
      <c r="H5" s="2011">
        <f>RANK(G5,G$5:G$21)</f>
        <v/>
      </c>
      <c r="I5" s="57">
        <f>G5/G$4</f>
        <v/>
      </c>
      <c r="J5" s="64" t="n">
        <v>-0.0138334142241787</v>
      </c>
      <c r="K5" s="2011">
        <f>RANK(J5,J$5:J$21)</f>
        <v/>
      </c>
      <c r="L5" s="1891" t="n">
        <v>135474.779894424</v>
      </c>
      <c r="M5" s="2011">
        <f>RANK(L5,L$5:L$21)</f>
        <v/>
      </c>
      <c r="N5" s="57">
        <f>L5/L$4</f>
        <v/>
      </c>
      <c r="O5" s="59" t="n">
        <v>-0.0238395427782188</v>
      </c>
      <c r="P5" s="2011">
        <f>RANK(O5,O$5:O$21)</f>
        <v/>
      </c>
      <c r="Q5" s="1417" t="n">
        <v>133413.7375</v>
      </c>
      <c r="R5" s="2011">
        <f>RANK(Q5,Q$5:Q$21)</f>
        <v/>
      </c>
      <c r="S5" s="57">
        <f>Q5/Q$4</f>
        <v/>
      </c>
      <c r="T5" s="57" t="n">
        <v>0.0438932474234119</v>
      </c>
      <c r="U5" s="2011">
        <f>RANK(T5,T$5:T$21)</f>
        <v/>
      </c>
      <c r="V5" s="1971">
        <f>W5+X5/2+Y5/10</f>
        <v/>
      </c>
      <c r="W5" s="1409" t="n">
        <v>4659993.16813891</v>
      </c>
      <c r="X5" s="1950" t="n">
        <v>138783.310563506</v>
      </c>
      <c r="Y5" s="1409" t="n">
        <v>127804.0047</v>
      </c>
    </row>
    <row r="6" ht="20.4" customHeight="1" s="21">
      <c r="A6" s="62" t="inlineStr">
        <is>
          <t>黄石</t>
        </is>
      </c>
      <c r="B6" s="1417">
        <f>G6+L6/2+Q6/10</f>
        <v/>
      </c>
      <c r="C6" s="2011">
        <f>RANK(B6,B$5:B$21)</f>
        <v/>
      </c>
      <c r="D6" s="57">
        <f>B6/B$4</f>
        <v/>
      </c>
      <c r="E6" s="57">
        <f>B6/V6-1</f>
        <v/>
      </c>
      <c r="F6" s="2011">
        <f>RANK(E6,E$5:E$21)</f>
        <v/>
      </c>
      <c r="G6" s="1890" t="n">
        <v>330505.118986608</v>
      </c>
      <c r="H6" s="2011">
        <f>RANK(G6,G$5:G$21)</f>
        <v/>
      </c>
      <c r="I6" s="57">
        <f>G6/G$4</f>
        <v/>
      </c>
      <c r="J6" s="64" t="n">
        <v>-0.00305745579573391</v>
      </c>
      <c r="K6" s="2011">
        <f>RANK(J6,J$5:J$21)</f>
        <v/>
      </c>
      <c r="L6" s="1891" t="n">
        <v>9135.639223153101</v>
      </c>
      <c r="M6" s="2011">
        <f>RANK(L6,L$5:L$21)</f>
        <v/>
      </c>
      <c r="N6" s="57">
        <f>L6/L$4</f>
        <v/>
      </c>
      <c r="O6" s="59" t="n">
        <v>-0.0958698152939174</v>
      </c>
      <c r="P6" s="2011">
        <f>RANK(O6,O$5:O$21)</f>
        <v/>
      </c>
      <c r="Q6" s="1417" t="n">
        <v>40243.4651412116</v>
      </c>
      <c r="R6" s="2011">
        <f>RANK(Q6,Q$5:Q$21)</f>
        <v/>
      </c>
      <c r="S6" s="57">
        <f>Q6/Q$4</f>
        <v/>
      </c>
      <c r="T6" s="57" t="n">
        <v>-0.15699510278583</v>
      </c>
      <c r="U6" s="2011">
        <f>RANK(T6,T$5:T$21)</f>
        <v/>
      </c>
      <c r="V6" s="1971">
        <f>W6+X6/2+Y6/10</f>
        <v/>
      </c>
      <c r="W6" s="1409" t="n">
        <v>331518.72282711</v>
      </c>
      <c r="X6" s="1950" t="n">
        <v>10104.3404784931</v>
      </c>
      <c r="Y6" s="1409" t="n">
        <v>47738.1154892479</v>
      </c>
    </row>
    <row r="7" ht="20.4" customHeight="1" s="21">
      <c r="A7" s="62" t="inlineStr">
        <is>
          <t>十堰</t>
        </is>
      </c>
      <c r="B7" s="1417">
        <f>G7+L7/2+Q7/10</f>
        <v/>
      </c>
      <c r="C7" s="2011">
        <f>RANK(B7,B$5:B$21)</f>
        <v/>
      </c>
      <c r="D7" s="57">
        <f>B7/B$4</f>
        <v/>
      </c>
      <c r="E7" s="57">
        <f>B7/V7-1</f>
        <v/>
      </c>
      <c r="F7" s="2011">
        <f>RANK(E7,E$5:E$21)</f>
        <v/>
      </c>
      <c r="G7" s="1890" t="n">
        <v>321351.574087879</v>
      </c>
      <c r="H7" s="2011">
        <f>RANK(G7,G$5:G$21)</f>
        <v/>
      </c>
      <c r="I7" s="57">
        <f>G7/G$4</f>
        <v/>
      </c>
      <c r="J7" s="64" t="n">
        <v>0.0116343780900821</v>
      </c>
      <c r="K7" s="2011">
        <f>RANK(J7,J$5:J$21)</f>
        <v/>
      </c>
      <c r="L7" s="1891" t="n">
        <v>12582.3216808481</v>
      </c>
      <c r="M7" s="2011">
        <f>RANK(L7,L$5:L$21)</f>
        <v/>
      </c>
      <c r="N7" s="57">
        <f>L7/L$4</f>
        <v/>
      </c>
      <c r="O7" s="59" t="n">
        <v>0.06405166485124129</v>
      </c>
      <c r="P7" s="2011">
        <f>RANK(O7,O$5:O$21)</f>
        <v/>
      </c>
      <c r="Q7" s="1417" t="n">
        <v>59479.3427503566</v>
      </c>
      <c r="R7" s="2011">
        <f>RANK(Q7,Q$5:Q$21)</f>
        <v/>
      </c>
      <c r="S7" s="57">
        <f>Q7/Q$4</f>
        <v/>
      </c>
      <c r="T7" s="57" t="n">
        <v>-0.100393654202881</v>
      </c>
      <c r="U7" s="2011">
        <f>RANK(T7,T$5:T$21)</f>
        <v/>
      </c>
      <c r="V7" s="1971">
        <f>W7+X7/2+Y7/10</f>
        <v/>
      </c>
      <c r="W7" s="1409" t="n">
        <v>317655.845874451</v>
      </c>
      <c r="X7" s="1950" t="n">
        <v>11824.9161168384</v>
      </c>
      <c r="Y7" s="1409" t="n">
        <v>66117.0777954589</v>
      </c>
    </row>
    <row r="8" ht="20.4" customHeight="1" s="21">
      <c r="A8" s="62" t="inlineStr">
        <is>
          <t>宜昌</t>
        </is>
      </c>
      <c r="B8" s="1417">
        <f>G8+L8/2+Q8/10</f>
        <v/>
      </c>
      <c r="C8" s="2011">
        <f>RANK(B8,B$5:B$21)</f>
        <v/>
      </c>
      <c r="D8" s="57">
        <f>B8/B$4</f>
        <v/>
      </c>
      <c r="E8" s="57">
        <f>B8/V8-1</f>
        <v/>
      </c>
      <c r="F8" s="2011">
        <f>RANK(E8,E$5:E$21)</f>
        <v/>
      </c>
      <c r="G8" s="1890" t="n">
        <v>814383.087908661</v>
      </c>
      <c r="H8" s="2011">
        <f>RANK(G8,G$5:G$21)</f>
        <v/>
      </c>
      <c r="I8" s="57">
        <f>G8/G$4</f>
        <v/>
      </c>
      <c r="J8" s="64" t="n">
        <v>-0.00843876520223563</v>
      </c>
      <c r="K8" s="2011">
        <f>RANK(J8,J$5:J$21)</f>
        <v/>
      </c>
      <c r="L8" s="1891" t="n">
        <v>14876.1663099843</v>
      </c>
      <c r="M8" s="2011">
        <f>RANK(L8,L$5:L$21)</f>
        <v/>
      </c>
      <c r="N8" s="57">
        <f>L8/L$4</f>
        <v/>
      </c>
      <c r="O8" s="59" t="n">
        <v>0.09996614402310459</v>
      </c>
      <c r="P8" s="2011">
        <f>RANK(O8,O$5:O$21)</f>
        <v/>
      </c>
      <c r="Q8" s="1417" t="n">
        <v>128149.604436862</v>
      </c>
      <c r="R8" s="2011">
        <f>RANK(Q8,Q$5:Q$21)</f>
        <v/>
      </c>
      <c r="S8" s="57">
        <f>Q8/Q$4</f>
        <v/>
      </c>
      <c r="T8" s="57" t="n">
        <v>-0.0270858186385627</v>
      </c>
      <c r="U8" s="2011">
        <f>RANK(T8,T$5:T$21)</f>
        <v/>
      </c>
      <c r="V8" s="1971">
        <f>W8+X8/2+Y8/10</f>
        <v/>
      </c>
      <c r="W8" s="1409" t="n">
        <v>821313.9636048391</v>
      </c>
      <c r="X8" s="1950" t="n">
        <v>13524.2038046507</v>
      </c>
      <c r="Y8" s="1409" t="n">
        <v>131717.274649586</v>
      </c>
    </row>
    <row r="9" ht="20.4" customHeight="1" s="21">
      <c r="A9" s="62" t="inlineStr">
        <is>
          <t>襄阳</t>
        </is>
      </c>
      <c r="B9" s="1417">
        <f>G9+L9/2+Q9/10</f>
        <v/>
      </c>
      <c r="C9" s="2011">
        <f>RANK(B9,B$5:B$21)</f>
        <v/>
      </c>
      <c r="D9" s="57">
        <f>B9/B$4</f>
        <v/>
      </c>
      <c r="E9" s="57">
        <f>B9/V9-1</f>
        <v/>
      </c>
      <c r="F9" s="2011">
        <f>RANK(E9,E$5:E$21)</f>
        <v/>
      </c>
      <c r="G9" s="1890" t="n">
        <v>3588808.685311</v>
      </c>
      <c r="H9" s="2011">
        <f>RANK(G9,G$5:G$21)</f>
        <v/>
      </c>
      <c r="I9" s="57">
        <f>G9/G$4</f>
        <v/>
      </c>
      <c r="J9" s="64" t="n">
        <v>-0.0139569965043528</v>
      </c>
      <c r="K9" s="2011">
        <f>RANK(J9,J$5:J$21)</f>
        <v/>
      </c>
      <c r="L9" s="1891" t="n">
        <v>13257.9714427465</v>
      </c>
      <c r="M9" s="2011">
        <f>RANK(L9,L$5:L$21)</f>
        <v/>
      </c>
      <c r="N9" s="57">
        <f>L9/L$4</f>
        <v/>
      </c>
      <c r="O9" s="59" t="n">
        <v>-0.0453204648846849</v>
      </c>
      <c r="P9" s="2011">
        <f>RANK(O9,O$5:O$21)</f>
        <v/>
      </c>
      <c r="Q9" s="1417" t="n">
        <v>126445.05955728</v>
      </c>
      <c r="R9" s="2011">
        <f>RANK(Q9,Q$5:Q$21)</f>
        <v/>
      </c>
      <c r="S9" s="57">
        <f>Q9/Q$4</f>
        <v/>
      </c>
      <c r="T9" s="57" t="n">
        <v>-0.0123984208041997</v>
      </c>
      <c r="U9" s="2011">
        <f>RANK(T9,T$5:T$21)</f>
        <v/>
      </c>
      <c r="V9" s="1971">
        <f>W9+X9/2+Y9/10</f>
        <v/>
      </c>
      <c r="W9" s="1409" t="n">
        <v>3639606.66278064</v>
      </c>
      <c r="X9" s="1950" t="n">
        <v>13887.352724226</v>
      </c>
      <c r="Y9" s="1409" t="n">
        <v>128032.459871362</v>
      </c>
    </row>
    <row r="10" ht="20.4" customHeight="1" s="21">
      <c r="A10" s="62" t="inlineStr">
        <is>
          <t>鄂州</t>
        </is>
      </c>
      <c r="B10" s="1417">
        <f>G10+L10/2+Q10/10</f>
        <v/>
      </c>
      <c r="C10" s="2011">
        <f>RANK(B10,B$5:B$21)</f>
        <v/>
      </c>
      <c r="D10" s="57">
        <f>B10/B$4</f>
        <v/>
      </c>
      <c r="E10" s="57">
        <f>B10/V10-1</f>
        <v/>
      </c>
      <c r="F10" s="2011">
        <f>RANK(E10,E$5:E$21)</f>
        <v/>
      </c>
      <c r="G10" s="1890" t="n">
        <v>101433.364002024</v>
      </c>
      <c r="H10" s="2011">
        <f>RANK(G10,G$5:G$21)</f>
        <v/>
      </c>
      <c r="I10" s="57">
        <f>G10/G$4</f>
        <v/>
      </c>
      <c r="J10" s="64" t="n">
        <v>-0.0537702723690464</v>
      </c>
      <c r="K10" s="2011">
        <f>RANK(J10,J$5:J$21)</f>
        <v/>
      </c>
      <c r="L10" s="1891" t="n">
        <v>2112.37312734661</v>
      </c>
      <c r="M10" s="2011">
        <f>RANK(L10,L$5:L$21)</f>
        <v/>
      </c>
      <c r="N10" s="57">
        <f>L10/L$4</f>
        <v/>
      </c>
      <c r="O10" s="59" t="n">
        <v>-0.106925216528947</v>
      </c>
      <c r="P10" s="2011">
        <f>RANK(O10,O$5:O$21)</f>
        <v/>
      </c>
      <c r="Q10" s="1417" t="n">
        <v>18477.3435283468</v>
      </c>
      <c r="R10" s="2011">
        <f>RANK(Q10,Q$5:Q$21)</f>
        <v/>
      </c>
      <c r="S10" s="57">
        <f>Q10/Q$4</f>
        <v/>
      </c>
      <c r="T10" s="57" t="n">
        <v>-0.0333610782738084</v>
      </c>
      <c r="U10" s="2011">
        <f>RANK(T10,T$5:T$21)</f>
        <v/>
      </c>
      <c r="V10" s="1971">
        <f>W10+X10/2+Y10/10</f>
        <v/>
      </c>
      <c r="W10" s="1409" t="n">
        <v>107197.397249376</v>
      </c>
      <c r="X10" s="1950" t="n">
        <v>2365.28134758949</v>
      </c>
      <c r="Y10" s="1409" t="n">
        <v>19115.0419386699</v>
      </c>
    </row>
    <row r="11" ht="20.4" customHeight="1" s="21">
      <c r="A11" s="62" t="inlineStr">
        <is>
          <t>荆门</t>
        </is>
      </c>
      <c r="B11" s="1417">
        <f>G11+L11/2+Q11/10</f>
        <v/>
      </c>
      <c r="C11" s="2011">
        <f>RANK(B11,B$5:B$21)</f>
        <v/>
      </c>
      <c r="D11" s="57">
        <f>B11/B$4</f>
        <v/>
      </c>
      <c r="E11" s="57">
        <f>B11/V11-1</f>
        <v/>
      </c>
      <c r="F11" s="2011">
        <f>RANK(E11,E$5:E$21)</f>
        <v/>
      </c>
      <c r="G11" s="1890" t="n">
        <v>895827.87674843</v>
      </c>
      <c r="H11" s="2011">
        <f>RANK(G11,G$5:G$21)</f>
        <v/>
      </c>
      <c r="I11" s="57">
        <f>G11/G$4</f>
        <v/>
      </c>
      <c r="J11" s="64" t="n">
        <v>0.0008970612191114841</v>
      </c>
      <c r="K11" s="2011">
        <f>RANK(J11,J$5:J$21)</f>
        <v/>
      </c>
      <c r="L11" s="1891" t="n">
        <v>6625.54322195638</v>
      </c>
      <c r="M11" s="2011">
        <f>RANK(L11,L$5:L$21)</f>
        <v/>
      </c>
      <c r="N11" s="57">
        <f>L11/L$4</f>
        <v/>
      </c>
      <c r="O11" s="59" t="n">
        <v>0.0163986742475521</v>
      </c>
      <c r="P11" s="2011">
        <f>RANK(O11,O$5:O$21)</f>
        <v/>
      </c>
      <c r="Q11" s="1417" t="n">
        <v>26471.5280253139</v>
      </c>
      <c r="R11" s="2011">
        <f>RANK(Q11,Q$5:Q$21)</f>
        <v/>
      </c>
      <c r="S11" s="57">
        <f>Q11/Q$4</f>
        <v/>
      </c>
      <c r="T11" s="57" t="n">
        <v>-0.151716028984139</v>
      </c>
      <c r="U11" s="2011">
        <f>RANK(T11,T$5:T$21)</f>
        <v/>
      </c>
      <c r="V11" s="1971">
        <f>W11+X11/2+Y11/10</f>
        <v/>
      </c>
      <c r="W11" s="1409" t="n">
        <v>895024.98454466</v>
      </c>
      <c r="X11" s="1950" t="n">
        <v>6518.64606854325</v>
      </c>
      <c r="Y11" s="1409" t="n">
        <v>31205.9745672348</v>
      </c>
    </row>
    <row r="12" ht="20.4" customHeight="1" s="21">
      <c r="A12" s="62" t="inlineStr">
        <is>
          <t>孝感</t>
        </is>
      </c>
      <c r="B12" s="1417">
        <f>G12+L12/2+Q12/10</f>
        <v/>
      </c>
      <c r="C12" s="2011">
        <f>RANK(B12,B$5:B$21)</f>
        <v/>
      </c>
      <c r="D12" s="57">
        <f>B12/B$4</f>
        <v/>
      </c>
      <c r="E12" s="57">
        <f>B12/V12-1</f>
        <v/>
      </c>
      <c r="F12" s="2011">
        <f>RANK(E12,E$5:E$21)</f>
        <v/>
      </c>
      <c r="G12" s="1890" t="n">
        <v>343519.399470726</v>
      </c>
      <c r="H12" s="2011">
        <f>RANK(G12,G$5:G$21)</f>
        <v/>
      </c>
      <c r="I12" s="57">
        <f>G12/G$4</f>
        <v/>
      </c>
      <c r="J12" s="64" t="n">
        <v>-0.0245119206786121</v>
      </c>
      <c r="K12" s="2011">
        <f>RANK(J12,J$5:J$21)</f>
        <v/>
      </c>
      <c r="L12" s="1891" t="n">
        <v>5620.03602336987</v>
      </c>
      <c r="M12" s="2011">
        <f>RANK(L12,L$5:L$21)</f>
        <v/>
      </c>
      <c r="N12" s="57">
        <f>L12/L$4</f>
        <v/>
      </c>
      <c r="O12" s="59" t="n">
        <v>0.168608540294263</v>
      </c>
      <c r="P12" s="2011">
        <f>RANK(O12,O$5:O$21)</f>
        <v/>
      </c>
      <c r="Q12" s="1417" t="n">
        <v>56283.780060606</v>
      </c>
      <c r="R12" s="2011">
        <f>RANK(Q12,Q$5:Q$21)</f>
        <v/>
      </c>
      <c r="S12" s="57">
        <f>Q12/Q$4</f>
        <v/>
      </c>
      <c r="T12" s="57" t="n">
        <v>0.0192689108806501</v>
      </c>
      <c r="U12" s="2011">
        <f>RANK(T12,T$5:T$21)</f>
        <v/>
      </c>
      <c r="V12" s="1971">
        <f>W12+X12/2+Y12/10</f>
        <v/>
      </c>
      <c r="W12" s="1409" t="n">
        <v>352151.304308813</v>
      </c>
      <c r="X12" s="1950" t="n">
        <v>4809.16904984684</v>
      </c>
      <c r="Y12" s="1409" t="n">
        <v>55219.755512779</v>
      </c>
    </row>
    <row r="13" ht="20.4" customHeight="1" s="21">
      <c r="A13" s="62" t="inlineStr">
        <is>
          <t>荆州</t>
        </is>
      </c>
      <c r="B13" s="1417">
        <f>G13+L13/2+Q13/10</f>
        <v/>
      </c>
      <c r="C13" s="2011">
        <f>RANK(B13,B$5:B$21)</f>
        <v/>
      </c>
      <c r="D13" s="57">
        <f>B13/B$4</f>
        <v/>
      </c>
      <c r="E13" s="57">
        <f>B13/V13-1</f>
        <v/>
      </c>
      <c r="F13" s="2011">
        <f>RANK(E13,E$5:E$21)</f>
        <v/>
      </c>
      <c r="G13" s="1890" t="n">
        <v>1136346.22528001</v>
      </c>
      <c r="H13" s="2011">
        <f>RANK(G13,G$5:G$21)</f>
        <v/>
      </c>
      <c r="I13" s="57">
        <f>G13/G$4</f>
        <v/>
      </c>
      <c r="J13" s="64" t="n">
        <v>0.0181173800800638</v>
      </c>
      <c r="K13" s="2011">
        <f>RANK(J13,J$5:J$21)</f>
        <v/>
      </c>
      <c r="L13" s="1891" t="n">
        <v>11203.0760967715</v>
      </c>
      <c r="M13" s="2011">
        <f>RANK(L13,L$5:L$21)</f>
        <v/>
      </c>
      <c r="N13" s="57">
        <f>L13/L$4</f>
        <v/>
      </c>
      <c r="O13" s="59" t="n">
        <v>-0.008026858887129951</v>
      </c>
      <c r="P13" s="2011">
        <f>RANK(O13,O$5:O$21)</f>
        <v/>
      </c>
      <c r="Q13" s="1417" t="n">
        <v>80353.89781537501</v>
      </c>
      <c r="R13" s="2011">
        <f>RANK(Q13,Q$5:Q$21)</f>
        <v/>
      </c>
      <c r="S13" s="57">
        <f>Q13/Q$4</f>
        <v/>
      </c>
      <c r="T13" s="57" t="n">
        <v>-0.0692606889429422</v>
      </c>
      <c r="U13" s="2011">
        <f>RANK(T13,T$5:T$21)</f>
        <v/>
      </c>
      <c r="V13" s="1971">
        <f>W13+X13/2+Y13/10</f>
        <v/>
      </c>
      <c r="W13" s="1409" t="n">
        <v>1116124.96507097</v>
      </c>
      <c r="X13" s="1950" t="n">
        <v>11293.7292679145</v>
      </c>
      <c r="Y13" s="1409" t="n">
        <v>86333.4092165029</v>
      </c>
    </row>
    <row r="14" ht="20.4" customHeight="1" s="21">
      <c r="A14" s="62" t="inlineStr">
        <is>
          <t>黄冈</t>
        </is>
      </c>
      <c r="B14" s="1417">
        <f>G14+L14/2+Q14/10</f>
        <v/>
      </c>
      <c r="C14" s="2011">
        <f>RANK(B14,B$5:B$21)</f>
        <v/>
      </c>
      <c r="D14" s="57">
        <f>B14/B$4</f>
        <v/>
      </c>
      <c r="E14" s="57">
        <f>B14/V14-1</f>
        <v/>
      </c>
      <c r="F14" s="2011">
        <f>RANK(E14,E$5:E$21)</f>
        <v/>
      </c>
      <c r="G14" s="1890" t="n">
        <v>879916.362564062</v>
      </c>
      <c r="H14" s="2011">
        <f>RANK(G14,G$5:G$21)</f>
        <v/>
      </c>
      <c r="I14" s="57">
        <f>G14/G$4</f>
        <v/>
      </c>
      <c r="J14" s="64" t="n">
        <v>0.00678821414541853</v>
      </c>
      <c r="K14" s="2011">
        <f>RANK(J14,J$5:J$21)</f>
        <v/>
      </c>
      <c r="L14" s="1891" t="n">
        <v>6011.02817755521</v>
      </c>
      <c r="M14" s="2011">
        <f>RANK(L14,L$5:L$21)</f>
        <v/>
      </c>
      <c r="N14" s="57">
        <f>L14/L$4</f>
        <v/>
      </c>
      <c r="O14" s="59" t="n">
        <v>-0.00761176846751555</v>
      </c>
      <c r="P14" s="2011">
        <f>RANK(O14,O$5:O$21)</f>
        <v/>
      </c>
      <c r="Q14" s="1417" t="n">
        <v>106527.99104954</v>
      </c>
      <c r="R14" s="2011">
        <f>RANK(Q14,Q$5:Q$21)</f>
        <v/>
      </c>
      <c r="S14" s="57">
        <f>Q14/Q$4</f>
        <v/>
      </c>
      <c r="T14" s="57" t="n">
        <v>0.0143141470375461</v>
      </c>
      <c r="U14" s="2011">
        <f>RANK(T14,T$5:T$21)</f>
        <v/>
      </c>
      <c r="V14" s="1971">
        <f>W14+X14/2+Y14/10</f>
        <v/>
      </c>
      <c r="W14" s="1409" t="n">
        <v>873983.574898075</v>
      </c>
      <c r="X14" s="1950" t="n">
        <v>6057.13367667888</v>
      </c>
      <c r="Y14" s="1409" t="n">
        <v>105024.652727826</v>
      </c>
    </row>
    <row r="15" ht="20.4" customHeight="1" s="21">
      <c r="A15" s="62" t="inlineStr">
        <is>
          <t>咸宁</t>
        </is>
      </c>
      <c r="B15" s="1417">
        <f>G15+L15/2+Q15/10</f>
        <v/>
      </c>
      <c r="C15" s="2011">
        <f>RANK(B15,B$5:B$21)</f>
        <v/>
      </c>
      <c r="D15" s="57">
        <f>B15/B$4</f>
        <v/>
      </c>
      <c r="E15" s="57">
        <f>B15/V15-1</f>
        <v/>
      </c>
      <c r="F15" s="2011">
        <f>RANK(E15,E$5:E$21)</f>
        <v/>
      </c>
      <c r="G15" s="1890" t="n">
        <v>370610.516427044</v>
      </c>
      <c r="H15" s="2011">
        <f>RANK(G15,G$5:G$21)</f>
        <v/>
      </c>
      <c r="I15" s="57">
        <f>G15/G$4</f>
        <v/>
      </c>
      <c r="J15" s="64" t="n">
        <v>0.00399945039921956</v>
      </c>
      <c r="K15" s="2011">
        <f>RANK(J15,J$5:J$21)</f>
        <v/>
      </c>
      <c r="L15" s="1891" t="n">
        <v>5772.90677487165</v>
      </c>
      <c r="M15" s="2011">
        <f>RANK(L15,L$5:L$21)</f>
        <v/>
      </c>
      <c r="N15" s="57">
        <f>L15/L$4</f>
        <v/>
      </c>
      <c r="O15" s="59" t="n">
        <v>0.00571931946450133</v>
      </c>
      <c r="P15" s="2011">
        <f>RANK(O15,O$5:O$21)</f>
        <v/>
      </c>
      <c r="Q15" s="1417" t="n">
        <v>78237.93604925209</v>
      </c>
      <c r="R15" s="2011">
        <f>RANK(Q15,Q$5:Q$21)</f>
        <v/>
      </c>
      <c r="S15" s="57">
        <f>Q15/Q$4</f>
        <v/>
      </c>
      <c r="T15" s="57" t="n">
        <v>-0.0697369529982301</v>
      </c>
      <c r="U15" s="2011">
        <f>RANK(T15,T$5:T$21)</f>
        <v/>
      </c>
      <c r="V15" s="1971">
        <f>W15+X15/2+Y15/10</f>
        <v/>
      </c>
      <c r="W15" s="1409" t="n">
        <v>369134.182573186</v>
      </c>
      <c r="X15" s="1950" t="n">
        <v>5740.07743825131</v>
      </c>
      <c r="Y15" s="1409" t="n">
        <v>84103.02473199629</v>
      </c>
    </row>
    <row r="16" ht="20.4" customHeight="1" s="21">
      <c r="A16" s="62" t="inlineStr">
        <is>
          <t>随州</t>
        </is>
      </c>
      <c r="B16" s="1417">
        <f>G16+L16/2+Q16/10</f>
        <v/>
      </c>
      <c r="C16" s="2011">
        <f>RANK(B16,B$5:B$21)</f>
        <v/>
      </c>
      <c r="D16" s="57">
        <f>B16/B$4</f>
        <v/>
      </c>
      <c r="E16" s="57">
        <f>B16/V16-1</f>
        <v/>
      </c>
      <c r="F16" s="2011">
        <f>RANK(E16,E$5:E$21)</f>
        <v/>
      </c>
      <c r="G16" s="1890" t="n">
        <v>845549.722355603</v>
      </c>
      <c r="H16" s="2011">
        <f>RANK(G16,G$5:G$21)</f>
        <v/>
      </c>
      <c r="I16" s="57">
        <f>G16/G$4</f>
        <v/>
      </c>
      <c r="J16" s="64" t="n">
        <v>0.0113813853225266</v>
      </c>
      <c r="K16" s="2011">
        <f>RANK(J16,J$5:J$21)</f>
        <v/>
      </c>
      <c r="L16" s="1891" t="n">
        <v>2671.70490401117</v>
      </c>
      <c r="M16" s="2011">
        <f>RANK(L16,L$5:L$21)</f>
        <v/>
      </c>
      <c r="N16" s="57">
        <f>L16/L$4</f>
        <v/>
      </c>
      <c r="O16" s="59" t="n">
        <v>0.200738854361145</v>
      </c>
      <c r="P16" s="2011">
        <f>RANK(O16,O$5:O$21)</f>
        <v/>
      </c>
      <c r="Q16" s="1417" t="n">
        <v>51901.3513922962</v>
      </c>
      <c r="R16" s="2011">
        <f>RANK(Q16,Q$5:Q$21)</f>
        <v/>
      </c>
      <c r="S16" s="57">
        <f>Q16/Q$4</f>
        <v/>
      </c>
      <c r="T16" s="57" t="n">
        <v>-0.0371228123584555</v>
      </c>
      <c r="U16" s="2011">
        <f>RANK(T16,T$5:T$21)</f>
        <v/>
      </c>
      <c r="V16" s="1971">
        <f>W16+X16/2+Y16/10</f>
        <v/>
      </c>
      <c r="W16" s="1409" t="n">
        <v>836034.491663062</v>
      </c>
      <c r="X16" s="1950" t="n">
        <v>2225.05076295932</v>
      </c>
      <c r="Y16" s="1409" t="n">
        <v>53902.3585338256</v>
      </c>
    </row>
    <row r="17" ht="20.4" customHeight="1" s="21">
      <c r="A17" s="62" t="inlineStr">
        <is>
          <t>恩施</t>
        </is>
      </c>
      <c r="B17" s="1417">
        <f>G17+L17/2+Q17/10</f>
        <v/>
      </c>
      <c r="C17" s="2011">
        <f>RANK(B17,B$5:B$21)</f>
        <v/>
      </c>
      <c r="D17" s="57">
        <f>B17/B$4</f>
        <v/>
      </c>
      <c r="E17" s="57">
        <f>B17/V17-1</f>
        <v/>
      </c>
      <c r="F17" s="2011">
        <f>RANK(E17,E$5:E$21)</f>
        <v/>
      </c>
      <c r="G17" s="1890" t="n">
        <v>406883.559690744</v>
      </c>
      <c r="H17" s="2011">
        <f>RANK(G17,G$5:G$21)</f>
        <v/>
      </c>
      <c r="I17" s="57">
        <f>G17/G$4</f>
        <v/>
      </c>
      <c r="J17" s="64" t="n">
        <v>-0.013964537624169</v>
      </c>
      <c r="K17" s="2011">
        <f>RANK(J17,J$5:J$21)</f>
        <v/>
      </c>
      <c r="L17" s="1891" t="n">
        <v>7638.00675210309</v>
      </c>
      <c r="M17" s="2011">
        <f>RANK(L17,L$5:L$21)</f>
        <v/>
      </c>
      <c r="N17" s="57">
        <f>L17/L$4</f>
        <v/>
      </c>
      <c r="O17" s="59" t="n">
        <v>0.0763614718265606</v>
      </c>
      <c r="P17" s="2011">
        <f>RANK(O17,O$5:O$21)</f>
        <v/>
      </c>
      <c r="Q17" s="1417" t="n">
        <v>117859.147311167</v>
      </c>
      <c r="R17" s="2011">
        <f>RANK(Q17,Q$5:Q$21)</f>
        <v/>
      </c>
      <c r="S17" s="57">
        <f>Q17/Q$4</f>
        <v/>
      </c>
      <c r="T17" s="57" t="n">
        <v>-0.0345205860480344</v>
      </c>
      <c r="U17" s="2011">
        <f>RANK(T17,T$5:T$21)</f>
        <v/>
      </c>
      <c r="V17" s="1971">
        <f>W17+X17/2+Y17/10</f>
        <v/>
      </c>
      <c r="W17" s="1409" t="n">
        <v>412645.969862349</v>
      </c>
      <c r="X17" s="1950" t="n">
        <v>7096.13540806284</v>
      </c>
      <c r="Y17" s="1409" t="n">
        <v>122073.185205201</v>
      </c>
    </row>
    <row r="18" ht="20.4" customHeight="1" s="21">
      <c r="A18" s="62" t="inlineStr">
        <is>
          <t>仙桃</t>
        </is>
      </c>
      <c r="B18" s="1417">
        <f>G18+L18/2+Q18/10</f>
        <v/>
      </c>
      <c r="C18" s="2011">
        <f>RANK(B18,B$5:B$21)</f>
        <v/>
      </c>
      <c r="D18" s="57">
        <f>B18/B$4</f>
        <v/>
      </c>
      <c r="E18" s="57">
        <f>B18/V18-1</f>
        <v/>
      </c>
      <c r="F18" s="2011">
        <f>RANK(E18,E$5:E$21)</f>
        <v/>
      </c>
      <c r="G18" s="1890" t="n">
        <v>123945.99835689</v>
      </c>
      <c r="H18" s="2011">
        <f>RANK(G18,G$5:G$21)</f>
        <v/>
      </c>
      <c r="I18" s="57">
        <f>G18/G$4</f>
        <v/>
      </c>
      <c r="J18" s="64" t="n">
        <v>-0.0041359901265644</v>
      </c>
      <c r="K18" s="2011">
        <f>RANK(J18,J$5:J$21)</f>
        <v/>
      </c>
      <c r="L18" s="1891" t="n">
        <v>1783.37341148847</v>
      </c>
      <c r="M18" s="2011">
        <f>RANK(L18,L$5:L$21)</f>
        <v/>
      </c>
      <c r="N18" s="57">
        <f>L18/L$4</f>
        <v/>
      </c>
      <c r="O18" s="59" t="n">
        <v>-0.07934709176678539</v>
      </c>
      <c r="P18" s="2011">
        <f>RANK(O18,O$5:O$21)</f>
        <v/>
      </c>
      <c r="Q18" s="1417" t="n">
        <v>6871.03096465171</v>
      </c>
      <c r="R18" s="2011">
        <f>RANK(Q18,Q$5:Q$21)</f>
        <v/>
      </c>
      <c r="S18" s="57">
        <f>Q18/Q$4</f>
        <v/>
      </c>
      <c r="T18" s="57" t="n">
        <v>-0.0568798598836232</v>
      </c>
      <c r="U18" s="2011">
        <f>RANK(T18,T$5:T$21)</f>
        <v/>
      </c>
      <c r="V18" s="1971">
        <f>W18+X18/2+Y18/10</f>
        <v/>
      </c>
      <c r="W18" s="1409" t="n">
        <v>124460.766859767</v>
      </c>
      <c r="X18" s="1950" t="n">
        <v>1937.07465163051</v>
      </c>
      <c r="Y18" s="1409" t="n">
        <v>7285.42491288952</v>
      </c>
    </row>
    <row r="19" ht="20.4" customHeight="1" s="21">
      <c r="A19" s="62" t="inlineStr">
        <is>
          <t>潜江</t>
        </is>
      </c>
      <c r="B19" s="1417">
        <f>G19+L19/2+Q19/10</f>
        <v/>
      </c>
      <c r="C19" s="2011">
        <f>RANK(B19,B$5:B$21)</f>
        <v/>
      </c>
      <c r="D19" s="57">
        <f>B19/B$4</f>
        <v/>
      </c>
      <c r="E19" s="57">
        <f>B19/V19-1</f>
        <v/>
      </c>
      <c r="F19" s="2011">
        <f>RANK(E19,E$5:E$21)</f>
        <v/>
      </c>
      <c r="G19" s="1890" t="n">
        <v>228037.983013106</v>
      </c>
      <c r="H19" s="2011">
        <f>RANK(G19,G$5:G$21)</f>
        <v/>
      </c>
      <c r="I19" s="57">
        <f>G19/G$4</f>
        <v/>
      </c>
      <c r="J19" s="64" t="n">
        <v>0.00272419981228555</v>
      </c>
      <c r="K19" s="2011">
        <f>RANK(J19,J$5:J$21)</f>
        <v/>
      </c>
      <c r="L19" s="1891" t="n">
        <v>1328.86519742588</v>
      </c>
      <c r="M19" s="2011">
        <f>RANK(L19,L$5:L$21)</f>
        <v/>
      </c>
      <c r="N19" s="57">
        <f>L19/L$4</f>
        <v/>
      </c>
      <c r="O19" s="59" t="n">
        <v>0.106381200966052</v>
      </c>
      <c r="P19" s="2011">
        <f>RANK(O19,O$5:O$21)</f>
        <v/>
      </c>
      <c r="Q19" s="1417" t="n">
        <v>16243.6789257339</v>
      </c>
      <c r="R19" s="2011">
        <f>RANK(Q19,Q$5:Q$21)</f>
        <v/>
      </c>
      <c r="S19" s="57">
        <f>Q19/Q$4</f>
        <v/>
      </c>
      <c r="T19" s="57" t="n">
        <v>-0.0436403003392386</v>
      </c>
      <c r="U19" s="2011">
        <f>RANK(T19,T$5:T$21)</f>
        <v/>
      </c>
      <c r="V19" s="1971">
        <f>W19+X19/2+Y19/10</f>
        <v/>
      </c>
      <c r="W19" s="1409" t="n">
        <v>227418.449715081</v>
      </c>
      <c r="X19" s="1950" t="n">
        <v>1201.09162761042</v>
      </c>
      <c r="Y19" s="1409" t="n">
        <v>16984.9052939975</v>
      </c>
    </row>
    <row r="20" ht="20.4" customHeight="1" s="21">
      <c r="A20" s="62" t="inlineStr">
        <is>
          <t>天门</t>
        </is>
      </c>
      <c r="B20" s="1417">
        <f>G20+L20/2+Q20/10</f>
        <v/>
      </c>
      <c r="C20" s="2011">
        <f>RANK(B20,B$5:B$21)</f>
        <v/>
      </c>
      <c r="D20" s="57">
        <f>B20/B$4</f>
        <v/>
      </c>
      <c r="E20" s="57">
        <f>B20/V20-1</f>
        <v/>
      </c>
      <c r="F20" s="2011">
        <f>RANK(E20,E$5:E$21)</f>
        <v/>
      </c>
      <c r="G20" s="1890" t="n">
        <v>224593.326786264</v>
      </c>
      <c r="H20" s="2011">
        <f>RANK(G20,G$5:G$21)</f>
        <v/>
      </c>
      <c r="I20" s="57">
        <f>G20/G$4</f>
        <v/>
      </c>
      <c r="J20" s="64" t="n">
        <v>-0.00779501999950538</v>
      </c>
      <c r="K20" s="2011">
        <f>RANK(J20,J$5:J$21)</f>
        <v/>
      </c>
      <c r="L20" s="1891" t="n">
        <v>1159.75345925605</v>
      </c>
      <c r="M20" s="2011">
        <f>RANK(L20,L$5:L$21)</f>
        <v/>
      </c>
      <c r="N20" s="57">
        <f>L20/L$4</f>
        <v/>
      </c>
      <c r="O20" s="59" t="n">
        <v>0.233124547144161</v>
      </c>
      <c r="P20" s="2011">
        <f>RANK(O20,O$5:O$21)</f>
        <v/>
      </c>
      <c r="Q20" s="1417" t="n">
        <v>21811.614853815</v>
      </c>
      <c r="R20" s="2011">
        <f>RANK(Q20,Q$5:Q$21)</f>
        <v/>
      </c>
      <c r="S20" s="57">
        <f>Q20/Q$4</f>
        <v/>
      </c>
      <c r="T20" s="57" t="n">
        <v>0.292189941171734</v>
      </c>
      <c r="U20" s="2011">
        <f>RANK(T20,T$5:T$21)</f>
        <v/>
      </c>
      <c r="V20" s="1971">
        <f>W20+X20/2+Y20/10</f>
        <v/>
      </c>
      <c r="W20" s="1409" t="n">
        <v>226357.790288607</v>
      </c>
      <c r="X20" s="1950" t="n">
        <v>940.499856192117</v>
      </c>
      <c r="Y20" s="1409" t="n">
        <v>16879.5733187929</v>
      </c>
    </row>
    <row r="21" ht="20.4" customHeight="1" s="21">
      <c r="A21" s="62" t="inlineStr">
        <is>
          <t>林区</t>
        </is>
      </c>
      <c r="B21" s="1417">
        <f>G21+L21/2+Q21/10</f>
        <v/>
      </c>
      <c r="C21" s="2011">
        <f>RANK(B21,B$5:B$21)</f>
        <v/>
      </c>
      <c r="D21" s="57">
        <f>B21/B$4</f>
        <v/>
      </c>
      <c r="E21" s="57">
        <f>B21/V21-1</f>
        <v/>
      </c>
      <c r="F21" s="2011">
        <f>RANK(E21,E$5:E$21)</f>
        <v/>
      </c>
      <c r="G21" s="1890" t="n">
        <v>14876.0930316832</v>
      </c>
      <c r="H21" s="2011">
        <f>RANK(G21,G$5:G$21)</f>
        <v/>
      </c>
      <c r="I21" s="57">
        <f>G21/G$4</f>
        <v/>
      </c>
      <c r="J21" s="64" t="n">
        <v>-0.0142161415058555</v>
      </c>
      <c r="K21" s="2011">
        <f>RANK(J21,J$5:J$21)</f>
        <v/>
      </c>
      <c r="L21" s="1891" t="n">
        <v>158.784302687908</v>
      </c>
      <c r="M21" s="2011">
        <f>RANK(L21,L$5:L$21)</f>
        <v/>
      </c>
      <c r="N21" s="57">
        <f>L21/L$4</f>
        <v/>
      </c>
      <c r="O21" s="59" t="n">
        <v>0.00396533228935358</v>
      </c>
      <c r="P21" s="2011">
        <f>RANK(O21,O$5:O$21)</f>
        <v/>
      </c>
      <c r="Q21" s="1417" t="n">
        <v>2359.28402819315</v>
      </c>
      <c r="R21" s="2011">
        <f>RANK(Q21,Q$5:Q$21)</f>
        <v/>
      </c>
      <c r="S21" s="57">
        <f>Q21/Q$4</f>
        <v/>
      </c>
      <c r="T21" s="57" t="n">
        <v>-0.139621688525806</v>
      </c>
      <c r="U21" s="2011">
        <f>RANK(T21,T$5:T$21)</f>
        <v/>
      </c>
      <c r="V21" s="1971">
        <f>W21+X21/2+Y21/10</f>
        <v/>
      </c>
      <c r="W21" s="1409" t="n">
        <v>15090.6234703493</v>
      </c>
      <c r="X21" s="1950" t="n">
        <v>158.157157006438</v>
      </c>
      <c r="Y21" s="1409" t="n">
        <v>2742.1472586294</v>
      </c>
    </row>
    <row r="22"/>
    <row r="23" ht="20.4" customHeight="1" s="21">
      <c r="A23" s="909" t="inlineStr">
        <is>
          <t>2026年7月全省完成交通周转量情况</t>
        </is>
      </c>
      <c r="B23" s="1958" t="n"/>
      <c r="C23" s="2026" t="n"/>
      <c r="D23" s="2077" t="n"/>
      <c r="E23" s="2077" t="n"/>
      <c r="F23" s="2026" t="n"/>
      <c r="G23" s="1958" t="n"/>
      <c r="H23" s="2026" t="n"/>
      <c r="I23" s="2077" t="n"/>
      <c r="J23" s="2077" t="n"/>
      <c r="K23" s="2026" t="n"/>
      <c r="L23" s="1958" t="n"/>
      <c r="M23" s="2026" t="n"/>
      <c r="N23" s="2077" t="n"/>
      <c r="O23" s="2077" t="n"/>
      <c r="P23" s="2026" t="n"/>
      <c r="Q23" s="1958" t="n"/>
      <c r="R23" s="2026" t="n"/>
      <c r="S23" s="2077" t="n"/>
      <c r="T23" s="2077" t="n"/>
      <c r="U23" s="1960" t="n"/>
      <c r="V23" s="2008" t="n"/>
    </row>
    <row r="24" ht="17.4" customHeight="1" s="21">
      <c r="A24" s="913" t="inlineStr">
        <is>
          <t>分类</t>
        </is>
      </c>
      <c r="B24" s="913" t="inlineStr">
        <is>
          <t>纳入GDP核算的公路运输总周转量</t>
        </is>
      </c>
      <c r="C24" s="2026" t="n"/>
      <c r="D24" s="2077" t="n"/>
      <c r="E24" s="2077" t="n"/>
      <c r="F24" s="1960" t="n"/>
      <c r="G24" s="917" t="inlineStr">
        <is>
          <t>其中：道路货运周转量</t>
        </is>
      </c>
      <c r="H24" s="2026" t="n"/>
      <c r="I24" s="2077" t="n"/>
      <c r="J24" s="2077" t="n"/>
      <c r="K24" s="1960" t="n"/>
      <c r="L24" s="917" t="inlineStr">
        <is>
          <t>其中：城市客运量</t>
        </is>
      </c>
      <c r="M24" s="2026" t="n"/>
      <c r="N24" s="2077" t="n"/>
      <c r="O24" s="2077" t="n"/>
      <c r="P24" s="1960" t="n"/>
      <c r="Q24" s="1372" t="inlineStr">
        <is>
          <t>其中：道路客运周转量</t>
        </is>
      </c>
      <c r="R24" s="2026" t="n"/>
      <c r="S24" s="2077" t="n"/>
      <c r="T24" s="2077" t="n"/>
      <c r="U24" s="1960" t="n"/>
      <c r="V24" s="917" t="inlineStr">
        <is>
          <t>去年当月</t>
        </is>
      </c>
      <c r="W24" s="1958" t="n"/>
      <c r="X24" s="1958" t="n"/>
      <c r="Y24" s="1959" t="n"/>
    </row>
    <row r="25" ht="46.8" customHeight="1" s="21">
      <c r="A25" s="1954" t="n"/>
      <c r="B25" s="1373" t="inlineStr">
        <is>
          <t>周转量总值</t>
        </is>
      </c>
      <c r="C25" s="1373" t="inlineStr">
        <is>
          <t>排名</t>
        </is>
      </c>
      <c r="D25" s="1373" t="inlineStr">
        <is>
          <t>占全省比例</t>
        </is>
      </c>
      <c r="E25" s="1373" t="inlineStr">
        <is>
          <t>同比</t>
        </is>
      </c>
      <c r="F25" s="1373" t="inlineStr">
        <is>
          <t>增速排名</t>
        </is>
      </c>
      <c r="G25" s="1373" t="inlineStr">
        <is>
          <t>货物周转量（万吨公里）</t>
        </is>
      </c>
      <c r="H25" s="1373" t="inlineStr">
        <is>
          <t>排名</t>
        </is>
      </c>
      <c r="I25" s="1373" t="inlineStr">
        <is>
          <t>占全省比例</t>
        </is>
      </c>
      <c r="J25" s="51" t="inlineStr">
        <is>
          <t>同比</t>
        </is>
      </c>
      <c r="K25" s="51" t="inlineStr">
        <is>
          <t>增速排名</t>
        </is>
      </c>
      <c r="L25" s="1373" t="inlineStr">
        <is>
          <t>城市客运量（万人次）</t>
        </is>
      </c>
      <c r="M25" s="1373" t="inlineStr">
        <is>
          <t>排名</t>
        </is>
      </c>
      <c r="N25" s="1373" t="inlineStr">
        <is>
          <t>占全省比例</t>
        </is>
      </c>
      <c r="O25" s="51" t="inlineStr">
        <is>
          <t>同比</t>
        </is>
      </c>
      <c r="P25" s="51" t="inlineStr">
        <is>
          <t>增速排名</t>
        </is>
      </c>
      <c r="Q25" s="1374" t="inlineStr">
        <is>
          <t>公路客运周转量（万人公里）</t>
        </is>
      </c>
      <c r="R25" s="1373" t="inlineStr">
        <is>
          <t>排名</t>
        </is>
      </c>
      <c r="S25" s="1373" t="inlineStr">
        <is>
          <t>占全省比例</t>
        </is>
      </c>
      <c r="T25" s="1373" t="inlineStr">
        <is>
          <t>同比</t>
        </is>
      </c>
      <c r="U25" s="53" t="inlineStr">
        <is>
          <t>增速排名</t>
        </is>
      </c>
      <c r="V25" s="53" t="inlineStr">
        <is>
          <t>总周转量</t>
        </is>
      </c>
      <c r="W25" s="54" t="inlineStr">
        <is>
          <t>货运周转量</t>
        </is>
      </c>
      <c r="X25" s="54" t="inlineStr">
        <is>
          <t>城市客运量</t>
        </is>
      </c>
      <c r="Y25" s="55" t="inlineStr">
        <is>
          <t>道路客运周转量</t>
        </is>
      </c>
    </row>
    <row r="26" ht="17.4" customHeight="1" s="21">
      <c r="A26" s="1283" t="inlineStr">
        <is>
          <t>全省</t>
        </is>
      </c>
      <c r="B26" s="1417">
        <f>G26+L26/2+Q26/10</f>
        <v/>
      </c>
      <c r="C26" s="2011" t="n"/>
      <c r="D26" s="57" t="n"/>
      <c r="E26" s="57">
        <f>B26/V26-1</f>
        <v/>
      </c>
      <c r="F26" s="2011" t="n"/>
      <c r="G26" s="1417" t="n">
        <v>2181925.70817071</v>
      </c>
      <c r="H26" s="2011" t="n"/>
      <c r="I26" s="57" t="n"/>
      <c r="J26" s="58" t="n">
        <v>0.00679191238952814</v>
      </c>
      <c r="K26" s="2011" t="n"/>
      <c r="L26" s="1417" t="n">
        <v>33068.03</v>
      </c>
      <c r="M26" s="2011" t="n"/>
      <c r="N26" s="57" t="n"/>
      <c r="O26" s="59" t="n">
        <v>0.0390093161359244</v>
      </c>
      <c r="P26" s="2011" t="n"/>
      <c r="Q26" s="1417" t="n">
        <v>154070.59412</v>
      </c>
      <c r="R26" s="2011" t="n"/>
      <c r="S26" s="57" t="n"/>
      <c r="T26" s="57" t="n">
        <v>-0.0210332677677</v>
      </c>
      <c r="U26" s="2027" t="n"/>
      <c r="V26" s="1971">
        <f>W26+X26/2+Y26/10</f>
        <v/>
      </c>
      <c r="W26" s="1409" t="n">
        <v>2167206.23330407</v>
      </c>
      <c r="X26" s="1409" t="n">
        <v>31826.5</v>
      </c>
      <c r="Y26" s="1409" t="n">
        <v>157380.8272</v>
      </c>
    </row>
    <row r="27" ht="17.4" customHeight="1" s="21">
      <c r="A27" s="62" t="inlineStr">
        <is>
          <t>武汉</t>
        </is>
      </c>
      <c r="B27" s="1417">
        <f>G27+L27/2+Q27/10</f>
        <v/>
      </c>
      <c r="C27" s="2011">
        <f>RANK(B27,B$27:B$43)</f>
        <v/>
      </c>
      <c r="D27" s="57">
        <f>B27/B$26</f>
        <v/>
      </c>
      <c r="E27" s="57">
        <f>B27/V27-1</f>
        <v/>
      </c>
      <c r="F27" s="2011">
        <f>RANK(E27,E$27:E$43)</f>
        <v/>
      </c>
      <c r="G27" s="1890" t="n">
        <v>667561.3738886</v>
      </c>
      <c r="H27" s="2011">
        <f>RANK(G27,G$27:G$43)</f>
        <v/>
      </c>
      <c r="I27" s="57">
        <f>G27/G$26</f>
        <v/>
      </c>
      <c r="J27" s="64" t="n">
        <v>0.00763068401314881</v>
      </c>
      <c r="K27" s="2011">
        <f>RANK(J27,J$27:J$43)</f>
        <v/>
      </c>
      <c r="L27" s="1891" t="n">
        <v>18865.2275355819</v>
      </c>
      <c r="M27" s="2011">
        <f>RANK(L27,L$27:L$43)</f>
        <v/>
      </c>
      <c r="N27" s="57">
        <f>L27/L$26</f>
        <v/>
      </c>
      <c r="O27" s="59" t="n">
        <v>0.0147680562454051</v>
      </c>
      <c r="P27" s="2011">
        <f>RANK(O27,O$27:O$43)</f>
        <v/>
      </c>
      <c r="Q27" s="1417" t="n">
        <v>19940.4276</v>
      </c>
      <c r="R27" s="2011">
        <f>RANK(Q27,Q$27:Q$43)</f>
        <v/>
      </c>
      <c r="S27" s="57">
        <f>Q27/Q$26</f>
        <v/>
      </c>
      <c r="T27" s="57" t="n">
        <v>0.0237284434635732</v>
      </c>
      <c r="U27" s="2011">
        <f>RANK(T27,T$27:T$43)</f>
        <v/>
      </c>
      <c r="V27" s="1971">
        <f>W27+X27/2+Y27/10</f>
        <v/>
      </c>
      <c r="W27" s="1409" t="n">
        <v>662505.999946196</v>
      </c>
      <c r="X27" s="1950" t="n">
        <v>18590.6793374856</v>
      </c>
      <c r="Y27" s="1409" t="n">
        <v>19478.2393</v>
      </c>
    </row>
    <row r="28" ht="17.4" customHeight="1" s="21">
      <c r="A28" s="62" t="inlineStr">
        <is>
          <t>黄石</t>
        </is>
      </c>
      <c r="B28" s="1417">
        <f>G28+L28/2+Q28/10</f>
        <v/>
      </c>
      <c r="C28" s="2011">
        <f>RANK(B28,B$27:B$43)</f>
        <v/>
      </c>
      <c r="D28" s="57">
        <f>B28/B$26</f>
        <v/>
      </c>
      <c r="E28" s="57">
        <f>B28/V28-1</f>
        <v/>
      </c>
      <c r="F28" s="2011">
        <f>RANK(E28,E$27:E$43)</f>
        <v/>
      </c>
      <c r="G28" s="1890" t="n">
        <v>46579.0049205715</v>
      </c>
      <c r="H28" s="2011">
        <f>RANK(G28,G$27:G$43)</f>
        <v/>
      </c>
      <c r="I28" s="57">
        <f>G28/G$26</f>
        <v/>
      </c>
      <c r="J28" s="64" t="n">
        <v>0.0224764082701427</v>
      </c>
      <c r="K28" s="2011">
        <f>RANK(J28,J$27:J$43)</f>
        <v/>
      </c>
      <c r="L28" s="1891" t="n">
        <v>1235.39496364158</v>
      </c>
      <c r="M28" s="2011">
        <f>RANK(L28,L$27:L$43)</f>
        <v/>
      </c>
      <c r="N28" s="57">
        <f>L28/L$26</f>
        <v/>
      </c>
      <c r="O28" s="59" t="n">
        <v>-0.0403117110383002</v>
      </c>
      <c r="P28" s="2011">
        <f>RANK(O28,O$27:O$43)</f>
        <v/>
      </c>
      <c r="Q28" s="1417" t="n">
        <v>5586.20050054893</v>
      </c>
      <c r="R28" s="2011">
        <f>RANK(Q28,Q$27:Q$43)</f>
        <v/>
      </c>
      <c r="S28" s="57">
        <f>Q28/Q$26</f>
        <v/>
      </c>
      <c r="T28" s="57" t="n">
        <v>-0.110061705051652</v>
      </c>
      <c r="U28" s="2011">
        <f>RANK(T28,T$27:T$43)</f>
        <v/>
      </c>
      <c r="V28" s="1971">
        <f>W28+X28/2+Y28/10</f>
        <v/>
      </c>
      <c r="W28" s="1409" t="n">
        <v>45555.0901163336</v>
      </c>
      <c r="X28" s="1950" t="n">
        <v>1287.28773483124</v>
      </c>
      <c r="Y28" s="1409" t="n">
        <v>6277.06497434539</v>
      </c>
    </row>
    <row r="29" ht="17.4" customHeight="1" s="21">
      <c r="A29" s="62" t="inlineStr">
        <is>
          <t>十堰</t>
        </is>
      </c>
      <c r="B29" s="1417">
        <f>G29+L29/2+Q29/10</f>
        <v/>
      </c>
      <c r="C29" s="2011">
        <f>RANK(B29,B$27:B$43)</f>
        <v/>
      </c>
      <c r="D29" s="57">
        <f>B29/B$26</f>
        <v/>
      </c>
      <c r="E29" s="57">
        <f>B29/V29-1</f>
        <v/>
      </c>
      <c r="F29" s="2011">
        <f>RANK(E29,E$27:E$43)</f>
        <v/>
      </c>
      <c r="G29" s="1890" t="n">
        <v>43908.8368225006</v>
      </c>
      <c r="H29" s="2011">
        <f>RANK(G29,G$27:G$43)</f>
        <v/>
      </c>
      <c r="I29" s="57">
        <f>G29/G$26</f>
        <v/>
      </c>
      <c r="J29" s="64" t="n">
        <v>0.00522579539226364</v>
      </c>
      <c r="K29" s="2011">
        <f>RANK(J29,J$27:J$43)</f>
        <v/>
      </c>
      <c r="L29" s="1891" t="n">
        <v>1745.10767586834</v>
      </c>
      <c r="M29" s="2011">
        <f>RANK(L29,L$27:L$43)</f>
        <v/>
      </c>
      <c r="N29" s="57">
        <f>L29/L$26</f>
        <v/>
      </c>
      <c r="O29" s="59" t="n">
        <v>0.0997167233325973</v>
      </c>
      <c r="P29" s="2011">
        <f>RANK(O29,O$27:O$43)</f>
        <v/>
      </c>
      <c r="Q29" s="1417" t="n">
        <v>8247.590013259191</v>
      </c>
      <c r="R29" s="2011">
        <f>RANK(Q29,Q$27:Q$43)</f>
        <v/>
      </c>
      <c r="S29" s="57">
        <f>Q29/Q$26</f>
        <v/>
      </c>
      <c r="T29" s="57" t="n">
        <v>-0.0230211834301682</v>
      </c>
      <c r="U29" s="2011">
        <f>RANK(T29,T$27:T$43)</f>
        <v/>
      </c>
      <c r="V29" s="1971">
        <f>W29+X29/2+Y29/10</f>
        <v/>
      </c>
      <c r="W29" s="1409" t="n">
        <v>43680.5710953391</v>
      </c>
      <c r="X29" s="1950" t="n">
        <v>1586.87018105894</v>
      </c>
      <c r="Y29" s="1409" t="n">
        <v>8441.93330845846</v>
      </c>
    </row>
    <row r="30" ht="17.4" customHeight="1" s="21">
      <c r="A30" s="62" t="inlineStr">
        <is>
          <t>宜昌</t>
        </is>
      </c>
      <c r="B30" s="1417">
        <f>G30+L30/2+Q30/10</f>
        <v/>
      </c>
      <c r="C30" s="2011">
        <f>RANK(B30,B$27:B$43)</f>
        <v/>
      </c>
      <c r="D30" s="57">
        <f>B30/B$26</f>
        <v/>
      </c>
      <c r="E30" s="57">
        <f>B30/V30-1</f>
        <v/>
      </c>
      <c r="F30" s="2011">
        <f>RANK(E30,E$27:E$43)</f>
        <v/>
      </c>
      <c r="G30" s="1890" t="n">
        <v>118603.808813078</v>
      </c>
      <c r="H30" s="2011">
        <f>RANK(G30,G$27:G$43)</f>
        <v/>
      </c>
      <c r="I30" s="57">
        <f>G30/G$26</f>
        <v/>
      </c>
      <c r="J30" s="64" t="n">
        <v>0.0180614733331663</v>
      </c>
      <c r="K30" s="2011">
        <f>RANK(J30,J$27:J$43)</f>
        <v/>
      </c>
      <c r="L30" s="1891" t="n">
        <v>2164.99483260279</v>
      </c>
      <c r="M30" s="2011">
        <f>RANK(L30,L$27:L$43)</f>
        <v/>
      </c>
      <c r="N30" s="57">
        <f>L30/L$26</f>
        <v/>
      </c>
      <c r="O30" s="59" t="n">
        <v>0.183178781339671</v>
      </c>
      <c r="P30" s="2011">
        <f>RANK(O30,O$27:O$43)</f>
        <v/>
      </c>
      <c r="Q30" s="1417" t="n">
        <v>20527.3525653711</v>
      </c>
      <c r="R30" s="2011">
        <f>RANK(Q30,Q$27:Q$43)</f>
        <v/>
      </c>
      <c r="S30" s="57">
        <f>Q30/Q$26</f>
        <v/>
      </c>
      <c r="T30" s="57" t="n">
        <v>0.0621052870209355</v>
      </c>
      <c r="U30" s="2011">
        <f>RANK(T30,T$27:T$43)</f>
        <v/>
      </c>
      <c r="V30" s="1971">
        <f>W30+X30/2+Y30/10</f>
        <v/>
      </c>
      <c r="W30" s="1409" t="n">
        <v>116499.653429341</v>
      </c>
      <c r="X30" s="1950" t="n">
        <v>1829.81208482411</v>
      </c>
      <c r="Y30" s="1409" t="n">
        <v>19327.0411288015</v>
      </c>
    </row>
    <row r="31" ht="17.4" customHeight="1" s="21">
      <c r="A31" s="62" t="inlineStr">
        <is>
          <t>襄阳</t>
        </is>
      </c>
      <c r="B31" s="1417">
        <f>G31+L31/2+Q31/10</f>
        <v/>
      </c>
      <c r="C31" s="2011">
        <f>RANK(B31,B$27:B$43)</f>
        <v/>
      </c>
      <c r="D31" s="57">
        <f>B31/B$26</f>
        <v/>
      </c>
      <c r="E31" s="57">
        <f>B31/V31-1</f>
        <v/>
      </c>
      <c r="F31" s="2011">
        <f>RANK(E31,E$27:E$43)</f>
        <v/>
      </c>
      <c r="G31" s="1890" t="n">
        <v>521712.638076994</v>
      </c>
      <c r="H31" s="2011">
        <f>RANK(G31,G$27:G$43)</f>
        <v/>
      </c>
      <c r="I31" s="57">
        <f>G31/G$26</f>
        <v/>
      </c>
      <c r="J31" s="64" t="n">
        <v>0.0065566283993157</v>
      </c>
      <c r="K31" s="2011">
        <f>RANK(J31,J$27:J$43)</f>
        <v/>
      </c>
      <c r="L31" s="1891" t="n">
        <v>1798.46072832929</v>
      </c>
      <c r="M31" s="2011">
        <f>RANK(L31,L$27:L$43)</f>
        <v/>
      </c>
      <c r="N31" s="57">
        <f>L31/L$26</f>
        <v/>
      </c>
      <c r="O31" s="59" t="n">
        <v>0.0282629732313833</v>
      </c>
      <c r="P31" s="2011">
        <f>RANK(O31,O$27:O$43)</f>
        <v/>
      </c>
      <c r="Q31" s="1417" t="n">
        <v>16942.9694898181</v>
      </c>
      <c r="R31" s="2011">
        <f>RANK(Q31,Q$27:Q$43)</f>
        <v/>
      </c>
      <c r="S31" s="57">
        <f>Q31/Q$26</f>
        <v/>
      </c>
      <c r="T31" s="57" t="n">
        <v>-0.063516397721224</v>
      </c>
      <c r="U31" s="2011">
        <f>RANK(T31,T$27:T$43)</f>
        <v/>
      </c>
      <c r="V31" s="1971">
        <f>W31+X31/2+Y31/10</f>
        <v/>
      </c>
      <c r="W31" s="1409" t="n">
        <v>518314.244183809</v>
      </c>
      <c r="X31" s="1950" t="n">
        <v>1749.02799687274</v>
      </c>
      <c r="Y31" s="1409" t="n">
        <v>18092.1154930959</v>
      </c>
    </row>
    <row r="32" ht="17.4" customHeight="1" s="21">
      <c r="A32" s="62" t="inlineStr">
        <is>
          <t>鄂州</t>
        </is>
      </c>
      <c r="B32" s="1417">
        <f>G32+L32/2+Q32/10</f>
        <v/>
      </c>
      <c r="C32" s="2011">
        <f>RANK(B32,B$27:B$43)</f>
        <v/>
      </c>
      <c r="D32" s="57">
        <f>B32/B$26</f>
        <v/>
      </c>
      <c r="E32" s="57">
        <f>B32/V32-1</f>
        <v/>
      </c>
      <c r="F32" s="2011">
        <f>RANK(E32,E$27:E$43)</f>
        <v/>
      </c>
      <c r="G32" s="1890" t="n">
        <v>12779.3314252366</v>
      </c>
      <c r="H32" s="2011">
        <f>RANK(G32,G$27:G$43)</f>
        <v/>
      </c>
      <c r="I32" s="57">
        <f>G32/G$26</f>
        <v/>
      </c>
      <c r="J32" s="64" t="n">
        <v>-0.0288925651176913</v>
      </c>
      <c r="K32" s="2011">
        <f>RANK(J32,J$27:J$43)</f>
        <v/>
      </c>
      <c r="L32" s="1891" t="n">
        <v>257.382622604331</v>
      </c>
      <c r="M32" s="2011">
        <f>RANK(L32,L$27:L$43)</f>
        <v/>
      </c>
      <c r="N32" s="57">
        <f>L32/L$26</f>
        <v/>
      </c>
      <c r="O32" s="59" t="n">
        <v>-0.191863671836432</v>
      </c>
      <c r="P32" s="2011">
        <f>RANK(O32,O$27:O$43)</f>
        <v/>
      </c>
      <c r="Q32" s="1417" t="n">
        <v>2526.25725945879</v>
      </c>
      <c r="R32" s="2011">
        <f>RANK(Q32,Q$27:Q$43)</f>
        <v/>
      </c>
      <c r="S32" s="57">
        <f>Q32/Q$26</f>
        <v/>
      </c>
      <c r="T32" s="57" t="n">
        <v>-0.0261140783105963</v>
      </c>
      <c r="U32" s="2011">
        <f>RANK(T32,T$27:T$43)</f>
        <v/>
      </c>
      <c r="V32" s="1971">
        <f>W32+X32/2+Y32/10</f>
        <v/>
      </c>
      <c r="W32" s="1409" t="n">
        <v>13159.5444192901</v>
      </c>
      <c r="X32" s="1950" t="n">
        <v>318.489113327221</v>
      </c>
      <c r="Y32" s="1409" t="n">
        <v>2593.99710294249</v>
      </c>
    </row>
    <row r="33" ht="17.4" customHeight="1" s="21">
      <c r="A33" s="62" t="inlineStr">
        <is>
          <t>荆门</t>
        </is>
      </c>
      <c r="B33" s="1417">
        <f>G33+L33/2+Q33/10</f>
        <v/>
      </c>
      <c r="C33" s="2011">
        <f>RANK(B33,B$27:B$43)</f>
        <v/>
      </c>
      <c r="D33" s="57">
        <f>B33/B$26</f>
        <v/>
      </c>
      <c r="E33" s="57">
        <f>B33/V33-1</f>
        <v/>
      </c>
      <c r="F33" s="2011">
        <f>RANK(E33,E$27:E$43)</f>
        <v/>
      </c>
      <c r="G33" s="1890" t="n">
        <v>130534.34935039</v>
      </c>
      <c r="H33" s="2011">
        <f>RANK(G33,G$27:G$43)</f>
        <v/>
      </c>
      <c r="I33" s="57">
        <f>G33/G$26</f>
        <v/>
      </c>
      <c r="J33" s="64" t="n">
        <v>-0.00771860827542981</v>
      </c>
      <c r="K33" s="2011">
        <f>RANK(J33,J$27:J$43)</f>
        <v/>
      </c>
      <c r="L33" s="1891" t="n">
        <v>937.289360187212</v>
      </c>
      <c r="M33" s="2011">
        <f>RANK(L33,L$27:L$43)</f>
        <v/>
      </c>
      <c r="N33" s="57">
        <f>L33/L$26</f>
        <v/>
      </c>
      <c r="O33" s="59" t="n">
        <v>0.0565357125915027</v>
      </c>
      <c r="P33" s="2011">
        <f>RANK(O33,O$27:O$43)</f>
        <v/>
      </c>
      <c r="Q33" s="1417" t="n">
        <v>3574.24831486366</v>
      </c>
      <c r="R33" s="2011">
        <f>RANK(Q33,Q$27:Q$43)</f>
        <v/>
      </c>
      <c r="S33" s="57">
        <f>Q33/Q$26</f>
        <v/>
      </c>
      <c r="T33" s="57" t="n">
        <v>-0.170115804152315</v>
      </c>
      <c r="U33" s="2011">
        <f>RANK(T33,T$27:T$43)</f>
        <v/>
      </c>
      <c r="V33" s="1971">
        <f>W33+X33/2+Y33/10</f>
        <v/>
      </c>
      <c r="W33" s="1409" t="n">
        <v>131549.730186438</v>
      </c>
      <c r="X33" s="1950" t="n">
        <v>887.13457483439</v>
      </c>
      <c r="Y33" s="1409" t="n">
        <v>4306.92418622666</v>
      </c>
    </row>
    <row r="34" ht="17.4" customHeight="1" s="21">
      <c r="A34" s="62" t="inlineStr">
        <is>
          <t>孝感</t>
        </is>
      </c>
      <c r="B34" s="1417">
        <f>G34+L34/2+Q34/10</f>
        <v/>
      </c>
      <c r="C34" s="2011">
        <f>RANK(B34,B$27:B$43)</f>
        <v/>
      </c>
      <c r="D34" s="57">
        <f>B34/B$26</f>
        <v/>
      </c>
      <c r="E34" s="57">
        <f>B34/V34-1</f>
        <v/>
      </c>
      <c r="F34" s="2011">
        <f>RANK(E34,E$27:E$43)</f>
        <v/>
      </c>
      <c r="G34" s="1890" t="n">
        <v>48936.5972472223</v>
      </c>
      <c r="H34" s="2011">
        <f>RANK(G34,G$27:G$43)</f>
        <v/>
      </c>
      <c r="I34" s="57">
        <f>G34/G$26</f>
        <v/>
      </c>
      <c r="J34" s="64" t="n">
        <v>-0.0330551109831281</v>
      </c>
      <c r="K34" s="2011">
        <f>RANK(J34,J$27:J$43)</f>
        <v/>
      </c>
      <c r="L34" s="1891" t="n">
        <v>831.393177808734</v>
      </c>
      <c r="M34" s="2011">
        <f>RANK(L34,L$27:L$43)</f>
        <v/>
      </c>
      <c r="N34" s="57">
        <f>L34/L$26</f>
        <v/>
      </c>
      <c r="O34" s="59" t="n">
        <v>0.168260793069791</v>
      </c>
      <c r="P34" s="2011">
        <f>RANK(O34,O$27:O$43)</f>
        <v/>
      </c>
      <c r="Q34" s="1417" t="n">
        <v>8358.7056873601</v>
      </c>
      <c r="R34" s="2011">
        <f>RANK(Q34,Q$27:Q$43)</f>
        <v/>
      </c>
      <c r="S34" s="57">
        <f>Q34/Q$26</f>
        <v/>
      </c>
      <c r="T34" s="57" t="n">
        <v>0.0528320568820213</v>
      </c>
      <c r="U34" s="2011">
        <f>RANK(T34,T$27:T$43)</f>
        <v/>
      </c>
      <c r="V34" s="1971">
        <f>W34+X34/2+Y34/10</f>
        <v/>
      </c>
      <c r="W34" s="1409" t="n">
        <v>50609.4998826437</v>
      </c>
      <c r="X34" s="1950" t="n">
        <v>711.650329053769</v>
      </c>
      <c r="Y34" s="1409" t="n">
        <v>7939.25833918331</v>
      </c>
    </row>
    <row r="35" ht="17.4" customHeight="1" s="21">
      <c r="A35" s="62" t="inlineStr">
        <is>
          <t>荆州</t>
        </is>
      </c>
      <c r="B35" s="1417">
        <f>G35+L35/2+Q35/10</f>
        <v/>
      </c>
      <c r="C35" s="2011">
        <f>RANK(B35,B$27:B$43)</f>
        <v/>
      </c>
      <c r="D35" s="57">
        <f>B35/B$26</f>
        <v/>
      </c>
      <c r="E35" s="57">
        <f>B35/V35-1</f>
        <v/>
      </c>
      <c r="F35" s="2011">
        <f>RANK(E35,E$27:E$43)</f>
        <v/>
      </c>
      <c r="G35" s="1890" t="n">
        <v>157449.939893287</v>
      </c>
      <c r="H35" s="2011">
        <f>RANK(G35,G$27:G$43)</f>
        <v/>
      </c>
      <c r="I35" s="57">
        <f>G35/G$26</f>
        <v/>
      </c>
      <c r="J35" s="64" t="n">
        <v>0.0249974448357611</v>
      </c>
      <c r="K35" s="2011">
        <f>RANK(J35,J$27:J$43)</f>
        <v/>
      </c>
      <c r="L35" s="1891" t="n">
        <v>1525.49481874449</v>
      </c>
      <c r="M35" s="2011">
        <f>RANK(L35,L$27:L$43)</f>
        <v/>
      </c>
      <c r="N35" s="57">
        <f>L35/L$26</f>
        <v/>
      </c>
      <c r="O35" s="59" t="n">
        <v>0.0289910625417669</v>
      </c>
      <c r="P35" s="2011">
        <f>RANK(O35,O$27:O$43)</f>
        <v/>
      </c>
      <c r="Q35" s="1417" t="n">
        <v>11042.9948077432</v>
      </c>
      <c r="R35" s="2011">
        <f>RANK(Q35,Q$27:Q$43)</f>
        <v/>
      </c>
      <c r="S35" s="57">
        <f>Q35/Q$26</f>
        <v/>
      </c>
      <c r="T35" s="57" t="n">
        <v>-0.125731509331899</v>
      </c>
      <c r="U35" s="2011">
        <f>RANK(T35,T$27:T$43)</f>
        <v/>
      </c>
      <c r="V35" s="1971">
        <f>W35+X35/2+Y35/10</f>
        <v/>
      </c>
      <c r="W35" s="1409" t="n">
        <v>153610.080382703</v>
      </c>
      <c r="X35" s="1950" t="n">
        <v>1482.5151298946</v>
      </c>
      <c r="Y35" s="1409" t="n">
        <v>12631.125249984</v>
      </c>
    </row>
    <row r="36" ht="17.4" customHeight="1" s="21">
      <c r="A36" s="62" t="inlineStr">
        <is>
          <t>黄冈</t>
        </is>
      </c>
      <c r="B36" s="1417">
        <f>G36+L36/2+Q36/10</f>
        <v/>
      </c>
      <c r="C36" s="2011">
        <f>RANK(B36,B$27:B$43)</f>
        <v/>
      </c>
      <c r="D36" s="57">
        <f>B36/B$26</f>
        <v/>
      </c>
      <c r="E36" s="57">
        <f>B36/V36-1</f>
        <v/>
      </c>
      <c r="F36" s="2011">
        <f>RANK(E36,E$27:E$43)</f>
        <v/>
      </c>
      <c r="G36" s="1890" t="n">
        <v>117942.261653569</v>
      </c>
      <c r="H36" s="2011">
        <f>RANK(G36,G$27:G$43)</f>
        <v/>
      </c>
      <c r="I36" s="57">
        <f>G36/G$26</f>
        <v/>
      </c>
      <c r="J36" s="64" t="n">
        <v>-0.00866214086082207</v>
      </c>
      <c r="K36" s="2011">
        <f>RANK(J36,J$27:J$43)</f>
        <v/>
      </c>
      <c r="L36" s="1891" t="n">
        <v>833.131153213417</v>
      </c>
      <c r="M36" s="2011">
        <f>RANK(L36,L$27:L$43)</f>
        <v/>
      </c>
      <c r="N36" s="57">
        <f>L36/L$26</f>
        <v/>
      </c>
      <c r="O36" s="59" t="n">
        <v>0.0773519377130765</v>
      </c>
      <c r="P36" s="2011">
        <f>RANK(O36,O$27:O$43)</f>
        <v/>
      </c>
      <c r="Q36" s="1417" t="n">
        <v>14680.5825888079</v>
      </c>
      <c r="R36" s="2011">
        <f>RANK(Q36,Q$27:Q$43)</f>
        <v/>
      </c>
      <c r="S36" s="57">
        <f>Q36/Q$26</f>
        <v/>
      </c>
      <c r="T36" s="57" t="n">
        <v>0.0223134078993845</v>
      </c>
      <c r="U36" s="2011">
        <f>RANK(T36,T$27:T$43)</f>
        <v/>
      </c>
      <c r="V36" s="1971">
        <f>W36+X36/2+Y36/10</f>
        <v/>
      </c>
      <c r="W36" s="1409" t="n">
        <v>118972.820987573</v>
      </c>
      <c r="X36" s="1950" t="n">
        <v>773.31383000241</v>
      </c>
      <c r="Y36" s="1409" t="n">
        <v>14360.1585143768</v>
      </c>
    </row>
    <row r="37" ht="17.4" customHeight="1" s="21">
      <c r="A37" s="62" t="inlineStr">
        <is>
          <t>咸宁</t>
        </is>
      </c>
      <c r="B37" s="1417">
        <f>G37+L37/2+Q37/10</f>
        <v/>
      </c>
      <c r="C37" s="2011">
        <f>RANK(B37,B$27:B$43)</f>
        <v/>
      </c>
      <c r="D37" s="57">
        <f>B37/B$26</f>
        <v/>
      </c>
      <c r="E37" s="57">
        <f>B37/V37-1</f>
        <v/>
      </c>
      <c r="F37" s="2011">
        <f>RANK(E37,E$27:E$43)</f>
        <v/>
      </c>
      <c r="G37" s="1890" t="n">
        <v>52831.6080847637</v>
      </c>
      <c r="H37" s="2011">
        <f>RANK(G37,G$27:G$43)</f>
        <v/>
      </c>
      <c r="I37" s="57">
        <f>G37/G$26</f>
        <v/>
      </c>
      <c r="J37" s="64" t="n">
        <v>-0.00546990391260138</v>
      </c>
      <c r="K37" s="2011">
        <f>RANK(J37,J$27:J$43)</f>
        <v/>
      </c>
      <c r="L37" s="1891" t="n">
        <v>749.86003879499</v>
      </c>
      <c r="M37" s="2011">
        <f>RANK(L37,L$27:L$43)</f>
        <v/>
      </c>
      <c r="N37" s="57">
        <f>L37/L$26</f>
        <v/>
      </c>
      <c r="O37" s="59" t="n">
        <v>0.0214499239214039</v>
      </c>
      <c r="P37" s="2011">
        <f>RANK(O37,O$27:O$43)</f>
        <v/>
      </c>
      <c r="Q37" s="1417" t="n">
        <v>10111.3401669814</v>
      </c>
      <c r="R37" s="2011">
        <f>RANK(Q37,Q$27:Q$43)</f>
        <v/>
      </c>
      <c r="S37" s="57">
        <f>Q37/Q$26</f>
        <v/>
      </c>
      <c r="T37" s="57" t="n">
        <v>0.00761768551284625</v>
      </c>
      <c r="U37" s="2011">
        <f>RANK(T37,T$27:T$43)</f>
        <v/>
      </c>
      <c r="V37" s="1971">
        <f>W37+X37/2+Y37/10</f>
        <v/>
      </c>
      <c r="W37" s="1409" t="n">
        <v>53122.1813121691</v>
      </c>
      <c r="X37" s="1950" t="n">
        <v>734.113363008766</v>
      </c>
      <c r="Y37" s="1409" t="n">
        <v>10034.8974738718</v>
      </c>
    </row>
    <row r="38" ht="17.4" customHeight="1" s="21">
      <c r="A38" s="62" t="inlineStr">
        <is>
          <t>随州</t>
        </is>
      </c>
      <c r="B38" s="1417">
        <f>G38+L38/2+Q38/10</f>
        <v/>
      </c>
      <c r="C38" s="2011">
        <f>RANK(B38,B$27:B$43)</f>
        <v/>
      </c>
      <c r="D38" s="57">
        <f>B38/B$26</f>
        <v/>
      </c>
      <c r="E38" s="57">
        <f>B38/V38-1</f>
        <v/>
      </c>
      <c r="F38" s="2011">
        <f>RANK(E38,E$27:E$43)</f>
        <v/>
      </c>
      <c r="G38" s="1890" t="n">
        <v>122906.96193118</v>
      </c>
      <c r="H38" s="2011">
        <f>RANK(G38,G$27:G$43)</f>
        <v/>
      </c>
      <c r="I38" s="57">
        <f>G38/G$26</f>
        <v/>
      </c>
      <c r="J38" s="64" t="n">
        <v>0.0431974722501334</v>
      </c>
      <c r="K38" s="2011">
        <f>RANK(J38,J$27:J$43)</f>
        <v/>
      </c>
      <c r="L38" s="1891" t="n">
        <v>362.160798113747</v>
      </c>
      <c r="M38" s="2011">
        <f>RANK(L38,L$27:L$43)</f>
        <v/>
      </c>
      <c r="N38" s="57">
        <f>L38/L$26</f>
        <v/>
      </c>
      <c r="O38" s="59" t="n">
        <v>0.217783892287223</v>
      </c>
      <c r="P38" s="2011">
        <f>RANK(O38,O$27:O$43)</f>
        <v/>
      </c>
      <c r="Q38" s="1417" t="n">
        <v>7250.78987027164</v>
      </c>
      <c r="R38" s="2011">
        <f>RANK(Q38,Q$27:Q$43)</f>
        <v/>
      </c>
      <c r="S38" s="57">
        <f>Q38/Q$26</f>
        <v/>
      </c>
      <c r="T38" s="57" t="n">
        <v>-0.0349132721002841</v>
      </c>
      <c r="U38" s="2011">
        <f>RANK(T38,T$27:T$43)</f>
        <v/>
      </c>
      <c r="V38" s="1971">
        <f>W38+X38/2+Y38/10</f>
        <v/>
      </c>
      <c r="W38" s="1409" t="n">
        <v>117817.541932953</v>
      </c>
      <c r="X38" s="1950" t="n">
        <v>297.393322745912</v>
      </c>
      <c r="Y38" s="1409" t="n">
        <v>7513.09665821566</v>
      </c>
    </row>
    <row r="39" ht="17.4" customHeight="1" s="21">
      <c r="A39" s="62" t="inlineStr">
        <is>
          <t>恩施</t>
        </is>
      </c>
      <c r="B39" s="1417">
        <f>G39+L39/2+Q39/10</f>
        <v/>
      </c>
      <c r="C39" s="2011">
        <f>RANK(B39,B$27:B$43)</f>
        <v/>
      </c>
      <c r="D39" s="57">
        <f>B39/B$26</f>
        <v/>
      </c>
      <c r="E39" s="57">
        <f>B39/V39-1</f>
        <v/>
      </c>
      <c r="F39" s="2011">
        <f>RANK(E39,E$27:E$43)</f>
        <v/>
      </c>
      <c r="G39" s="1890" t="n">
        <v>60602.9127503037</v>
      </c>
      <c r="H39" s="2011">
        <f>RANK(G39,G$27:G$43)</f>
        <v/>
      </c>
      <c r="I39" s="57">
        <f>G39/G$26</f>
        <v/>
      </c>
      <c r="J39" s="64" t="n">
        <v>-0.008705595947623429</v>
      </c>
      <c r="K39" s="2011">
        <f>RANK(J39,J$27:J$43)</f>
        <v/>
      </c>
      <c r="L39" s="1891" t="n">
        <v>1143.76520422355</v>
      </c>
      <c r="M39" s="2011">
        <f>RANK(L39,L$27:L$43)</f>
        <v/>
      </c>
      <c r="N39" s="57">
        <f>L39/L$26</f>
        <v/>
      </c>
      <c r="O39" s="59" t="n">
        <v>0.08122441884622519</v>
      </c>
      <c r="P39" s="2011">
        <f>RANK(O39,O$27:O$43)</f>
        <v/>
      </c>
      <c r="Q39" s="1417" t="n">
        <v>18311.9874752134</v>
      </c>
      <c r="R39" s="2011">
        <f>RANK(Q39,Q$27:Q$43)</f>
        <v/>
      </c>
      <c r="S39" s="57">
        <f>Q39/Q$26</f>
        <v/>
      </c>
      <c r="T39" s="57" t="n">
        <v>-0.0694119644892566</v>
      </c>
      <c r="U39" s="2011">
        <f>RANK(T39,T$27:T$43)</f>
        <v/>
      </c>
      <c r="V39" s="1971">
        <f>W39+X39/2+Y39/10</f>
        <v/>
      </c>
      <c r="W39" s="1409" t="n">
        <v>61135.1304945949</v>
      </c>
      <c r="X39" s="1950" t="n">
        <v>1057.84255727785</v>
      </c>
      <c r="Y39" s="1409" t="n">
        <v>19677.8668717389</v>
      </c>
    </row>
    <row r="40" ht="17.4" customHeight="1" s="21">
      <c r="A40" s="62" t="inlineStr">
        <is>
          <t>仙桃</t>
        </is>
      </c>
      <c r="B40" s="1417">
        <f>G40+L40/2+Q40/10</f>
        <v/>
      </c>
      <c r="C40" s="2011">
        <f>RANK(B40,B$27:B$43)</f>
        <v/>
      </c>
      <c r="D40" s="57">
        <f>B40/B$26</f>
        <v/>
      </c>
      <c r="E40" s="57">
        <f>B40/V40-1</f>
        <v/>
      </c>
      <c r="F40" s="2011">
        <f>RANK(E40,E$27:E$43)</f>
        <v/>
      </c>
      <c r="G40" s="1890" t="n">
        <v>17130.949578965</v>
      </c>
      <c r="H40" s="2011">
        <f>RANK(G40,G$27:G$43)</f>
        <v/>
      </c>
      <c r="I40" s="57">
        <f>G40/G$26</f>
        <v/>
      </c>
      <c r="J40" s="64" t="n">
        <v>-0.0132539966880474</v>
      </c>
      <c r="K40" s="2011">
        <f>RANK(J40,J$27:J$43)</f>
        <v/>
      </c>
      <c r="L40" s="1891" t="n">
        <v>249.641551338828</v>
      </c>
      <c r="M40" s="2011">
        <f>RANK(L40,L$27:L$43)</f>
        <v/>
      </c>
      <c r="N40" s="57">
        <f>L40/L$26</f>
        <v/>
      </c>
      <c r="O40" s="59" t="n">
        <v>0.311167593404907</v>
      </c>
      <c r="P40" s="2011">
        <f>RANK(O40,O$27:O$43)</f>
        <v/>
      </c>
      <c r="Q40" s="1417" t="n">
        <v>1029.5871288222</v>
      </c>
      <c r="R40" s="2011">
        <f>RANK(Q40,Q$27:Q$43)</f>
        <v/>
      </c>
      <c r="S40" s="57">
        <f>Q40/Q$26</f>
        <v/>
      </c>
      <c r="T40" s="57" t="n">
        <v>0.219093347380379</v>
      </c>
      <c r="U40" s="2011">
        <f>RANK(T40,T$27:T$43)</f>
        <v/>
      </c>
      <c r="V40" s="1971">
        <f>W40+X40/2+Y40/10</f>
        <v/>
      </c>
      <c r="W40" s="1409" t="n">
        <v>17361.0529168256</v>
      </c>
      <c r="X40" s="1950" t="n">
        <v>190.39637083353</v>
      </c>
      <c r="Y40" s="1409" t="n">
        <v>844.551511198551</v>
      </c>
    </row>
    <row r="41" ht="17.4" customHeight="1" s="21">
      <c r="A41" s="62" t="inlineStr">
        <is>
          <t>潜江</t>
        </is>
      </c>
      <c r="B41" s="1417">
        <f>G41+L41/2+Q41/10</f>
        <v/>
      </c>
      <c r="C41" s="2011">
        <f>RANK(B41,B$27:B$43)</f>
        <v/>
      </c>
      <c r="D41" s="57">
        <f>B41/B$26</f>
        <v/>
      </c>
      <c r="E41" s="57">
        <f>B41/V41-1</f>
        <v/>
      </c>
      <c r="F41" s="2011">
        <f>RANK(E41,E$27:E$43)</f>
        <v/>
      </c>
      <c r="G41" s="1890" t="n">
        <v>31750.4031487241</v>
      </c>
      <c r="H41" s="2011">
        <f>RANK(G41,G$27:G$43)</f>
        <v/>
      </c>
      <c r="I41" s="57">
        <f>G41/G$26</f>
        <v/>
      </c>
      <c r="J41" s="64" t="n">
        <v>-0.00751833607383845</v>
      </c>
      <c r="K41" s="2011">
        <f>RANK(J41,J$27:J$43)</f>
        <v/>
      </c>
      <c r="L41" s="1891" t="n">
        <v>190.998942925756</v>
      </c>
      <c r="M41" s="2011">
        <f>RANK(L41,L$27:L$43)</f>
        <v/>
      </c>
      <c r="N41" s="57">
        <f>L41/L$26</f>
        <v/>
      </c>
      <c r="O41" s="59" t="n">
        <v>0.0611520409713706</v>
      </c>
      <c r="P41" s="2011">
        <f>RANK(O41,O$27:O$43)</f>
        <v/>
      </c>
      <c r="Q41" s="1417" t="n">
        <v>2471.53920658563</v>
      </c>
      <c r="R41" s="2011">
        <f>RANK(Q41,Q$27:Q$43)</f>
        <v/>
      </c>
      <c r="S41" s="57">
        <f>Q41/Q$26</f>
        <v/>
      </c>
      <c r="T41" s="57" t="n">
        <v>-0.09908650669318921</v>
      </c>
      <c r="U41" s="2011">
        <f>RANK(T41,T$27:T$43)</f>
        <v/>
      </c>
      <c r="V41" s="1971">
        <f>W41+X41/2+Y41/10</f>
        <v/>
      </c>
      <c r="W41" s="1409" t="n">
        <v>31990.9216489931</v>
      </c>
      <c r="X41" s="1950" t="n">
        <v>179.992061034832</v>
      </c>
      <c r="Y41" s="1409" t="n">
        <v>2743.37017365987</v>
      </c>
    </row>
    <row r="42" ht="17.4" customHeight="1" s="21">
      <c r="A42" s="62" t="inlineStr">
        <is>
          <t>天门</t>
        </is>
      </c>
      <c r="B42" s="1417">
        <f>G42+L42/2+Q42/10</f>
        <v/>
      </c>
      <c r="C42" s="2011">
        <f>RANK(B42,B$27:B$43)</f>
        <v/>
      </c>
      <c r="D42" s="57">
        <f>B42/B$26</f>
        <v/>
      </c>
      <c r="E42" s="57">
        <f>B42/V42-1</f>
        <v/>
      </c>
      <c r="F42" s="2011">
        <f>RANK(E42,E$27:E$43)</f>
        <v/>
      </c>
      <c r="G42" s="1890" t="n">
        <v>27736.3147958672</v>
      </c>
      <c r="H42" s="2011">
        <f>RANK(G42,G$27:G$43)</f>
        <v/>
      </c>
      <c r="I42" s="57">
        <f>G42/G$26</f>
        <v/>
      </c>
      <c r="J42" s="64" t="n">
        <v>-0.0172626960270515</v>
      </c>
      <c r="K42" s="2011">
        <f>RANK(J42,J$27:J$43)</f>
        <v/>
      </c>
      <c r="L42" s="1891" t="n">
        <v>153.827740628603</v>
      </c>
      <c r="M42" s="2011">
        <f>RANK(L42,L$27:L$43)</f>
        <v/>
      </c>
      <c r="N42" s="57">
        <f>L42/L$26</f>
        <v/>
      </c>
      <c r="O42" s="59" t="n">
        <v>0.217473354763693</v>
      </c>
      <c r="P42" s="2011">
        <f>RANK(O42,O$27:O$43)</f>
        <v/>
      </c>
      <c r="Q42" s="1417" t="n">
        <v>3175.13710000367</v>
      </c>
      <c r="R42" s="2011">
        <f>RANK(Q42,Q$27:Q$43)</f>
        <v/>
      </c>
      <c r="S42" s="57">
        <f>Q42/Q$26</f>
        <v/>
      </c>
      <c r="T42" s="57" t="n">
        <v>0.296571321971043</v>
      </c>
      <c r="U42" s="2011">
        <f>RANK(T42,T$27:T$43)</f>
        <v/>
      </c>
      <c r="V42" s="1971">
        <f>W42+X42/2+Y42/10</f>
        <v/>
      </c>
      <c r="W42" s="1409" t="n">
        <v>28223.5289977663</v>
      </c>
      <c r="X42" s="1950" t="n">
        <v>126.349985424084</v>
      </c>
      <c r="Y42" s="1409" t="n">
        <v>2448.87191795731</v>
      </c>
    </row>
    <row r="43" ht="17.4" customHeight="1" s="21">
      <c r="A43" s="62" t="inlineStr">
        <is>
          <t>林区</t>
        </is>
      </c>
      <c r="B43" s="1417">
        <f>G43+L43/2+Q43/10</f>
        <v/>
      </c>
      <c r="C43" s="2011">
        <f>RANK(B43,B$27:B$43)</f>
        <v/>
      </c>
      <c r="D43" s="57">
        <f>B43/B$26</f>
        <v/>
      </c>
      <c r="E43" s="57">
        <f>B43/V43-1</f>
        <v/>
      </c>
      <c r="F43" s="2011">
        <f>RANK(E43,E$27:E$43)</f>
        <v/>
      </c>
      <c r="G43" s="1890" t="n">
        <v>2958.41578945545</v>
      </c>
      <c r="H43" s="2011">
        <f>RANK(G43,G$27:G$43)</f>
        <v/>
      </c>
      <c r="I43" s="57">
        <f>G43/G$26</f>
        <v/>
      </c>
      <c r="J43" s="64" t="n">
        <v>-0.0452538919002105</v>
      </c>
      <c r="K43" s="2011">
        <f>RANK(J43,J$27:J$43)</f>
        <v/>
      </c>
      <c r="L43" s="1891" t="n">
        <v>23.8988553924558</v>
      </c>
      <c r="M43" s="2011">
        <f>RANK(L43,L$27:L$43)</f>
        <v/>
      </c>
      <c r="N43" s="57">
        <f>L43/L$26</f>
        <v/>
      </c>
      <c r="O43" s="59" t="n">
        <v>0.0112909441467637</v>
      </c>
      <c r="P43" s="2011">
        <f>RANK(O43,O$27:O$43)</f>
        <v/>
      </c>
      <c r="Q43" s="1417" t="n">
        <v>292.884344890928</v>
      </c>
      <c r="R43" s="2011">
        <f>RANK(Q43,Q$27:Q$43)</f>
        <v/>
      </c>
      <c r="S43" s="57">
        <f>Q43/Q$26</f>
        <v/>
      </c>
      <c r="T43" s="57" t="n">
        <v>-0.563064608932509</v>
      </c>
      <c r="U43" s="2011">
        <f>RANK(T43,T$27:T$43)</f>
        <v/>
      </c>
      <c r="V43" s="1971">
        <f>W43+X43/2+Y43/10</f>
        <v/>
      </c>
      <c r="W43" s="1409" t="n">
        <v>3098.64137110076</v>
      </c>
      <c r="X43" s="1950" t="n">
        <v>23.6320274899915</v>
      </c>
      <c r="Y43" s="1409" t="n">
        <v>670.314995943388</v>
      </c>
    </row>
  </sheetData>
  <mergeCells count="14">
    <mergeCell ref="L2:P2"/>
    <mergeCell ref="A24:A25"/>
    <mergeCell ref="B24:F24"/>
    <mergeCell ref="B2:F2"/>
    <mergeCell ref="Q2:U2"/>
    <mergeCell ref="G24:K24"/>
    <mergeCell ref="G2:K2"/>
    <mergeCell ref="V2:Y2"/>
    <mergeCell ref="L24:P24"/>
    <mergeCell ref="A2:A3"/>
    <mergeCell ref="Q24:U24"/>
    <mergeCell ref="A1:U1"/>
    <mergeCell ref="A23:U23"/>
    <mergeCell ref="V24:Y24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BP189"/>
  <sheetViews>
    <sheetView topLeftCell="P90" workbookViewId="0">
      <selection activeCell="S31" sqref="S31"/>
    </sheetView>
  </sheetViews>
  <sheetFormatPr baseColWidth="8" defaultColWidth="9" defaultRowHeight="14.4"/>
  <cols>
    <col min="1" max="1" customWidth="true" style="22" width="7.44140625"/>
    <col min="2" max="2" customWidth="true" style="24" width="40.0"/>
    <col min="3" max="3" customWidth="true" hidden="true" style="21" width="12.77734375"/>
    <col min="4" max="4" customWidth="true" hidden="true" style="21" width="13.21875"/>
    <col min="5" max="5" customWidth="true" hidden="true" style="21" width="13.33203125"/>
    <col min="6" max="6" customWidth="true" hidden="true" style="21" width="13.109375"/>
    <col min="7" max="7" customWidth="true" hidden="true" style="21" width="13.33203125"/>
    <col min="8" max="8" customWidth="true" hidden="true" style="21" width="13.109375"/>
    <col min="9" max="9" customWidth="true" hidden="true" style="21" width="13.33203125"/>
    <col min="10" max="10" customWidth="true" hidden="true" style="21" width="13.109375"/>
    <col min="11" max="11" customWidth="true" hidden="true" style="21" width="13.33203125"/>
    <col min="12" max="12" customWidth="true" hidden="true" style="21" width="13.109375"/>
    <col min="13" max="13" customWidth="true" style="21" width="11.0"/>
    <col min="14" max="14" customWidth="true" style="21" width="15.0"/>
    <col min="15" max="15" customWidth="true" style="21" width="11.0"/>
    <col min="16" max="16" customWidth="true" style="21" width="15.0"/>
    <col min="17" max="17" customWidth="true" style="21" width="11.0"/>
    <col min="18" max="18" customWidth="true" style="21" width="15.0"/>
    <col min="19" max="19" customWidth="true" style="21" width="11.0"/>
    <col min="20" max="20" customWidth="true" style="21" width="15.0"/>
    <col min="21" max="21" customWidth="true" style="21" width="11.0"/>
    <col min="22" max="22" customWidth="true" style="21" width="15.0"/>
    <col min="23" max="23" customWidth="true" style="21" width="11.0"/>
    <col min="24" max="24" customWidth="true" style="21" width="15.0"/>
    <col min="25" max="25" customWidth="true" style="21" width="42.0"/>
    <col min="26" max="26" customWidth="true" style="21" width="42.0"/>
    <col min="27" max="27" customWidth="true" style="21" width="14.44140625"/>
    <col min="28" max="28" customWidth="true" style="21" width="14.0"/>
    <col min="29" max="29" customWidth="true" style="21" width="11.0"/>
    <col min="30" max="30" customWidth="true" style="21" width="16.0"/>
    <col min="31" max="31" customWidth="true" style="21" width="11.0"/>
    <col min="32" max="32" customWidth="true" style="21" width="16.0"/>
    <col min="33" max="33" customWidth="true" style="21" width="11.0"/>
    <col min="34" max="34" customWidth="true" style="21" width="16.0"/>
    <col min="35" max="35" customWidth="true" style="21" width="11.0"/>
    <col min="36" max="36" customWidth="true" style="21" width="16.0"/>
    <col min="37" max="37" customWidth="true" style="21" width="11.0"/>
    <col min="38" max="38" customWidth="true" style="21" width="16.0"/>
    <col min="39" max="39" customWidth="true" style="21" width="11.0"/>
    <col min="40" max="40" customWidth="true" style="21" width="16.0"/>
    <col min="41" max="41" customWidth="true" style="21" width="11.0"/>
    <col min="42" max="42" customWidth="true" style="21" width="16.0"/>
    <col min="43" max="43" customWidth="true" style="21" width="11.0"/>
    <col min="44" max="44" customWidth="true" style="21" width="16.0"/>
    <col min="45" max="45" customWidth="true" style="21" width="11.0"/>
    <col min="46" max="46" customWidth="true" style="21" width="16.0"/>
    <col min="47" max="47" customWidth="true" style="21" width="11.0"/>
    <col min="48" max="48" customWidth="true" style="21" width="16.0"/>
    <col min="49" max="49" customWidth="true" style="21" width="11.0"/>
    <col min="50" max="50" customWidth="true" style="21" width="16.0"/>
    <col min="51" max="51" customWidth="true" style="21" width="11.0"/>
    <col min="52" max="52" customWidth="true" style="21" width="16.0"/>
    <col min="53" max="53" customWidth="true" style="21" width="42.0"/>
    <col min="54" max="54" customWidth="true" style="21" width="16.0"/>
    <col min="55" max="55" customWidth="true" style="21" width="16.0"/>
    <col min="56" max="56" customWidth="true" style="21" width="11.0"/>
    <col min="57" max="57" customWidth="true" style="21" width="11.0"/>
    <col min="58" max="58" customWidth="true" style="21" width="11.0"/>
    <col min="59" max="59" customWidth="true" style="21" width="11.0"/>
    <col min="60" max="60" customWidth="true" style="21" width="11.0"/>
    <col min="61" max="61" customWidth="true" style="21" width="11.0"/>
    <col min="62" max="62" customWidth="true" style="21" width="11.0"/>
    <col min="63" max="63" customWidth="true" style="21" width="11.0"/>
    <col min="64" max="64" customWidth="true" style="21" width="11.0"/>
    <col min="65" max="65" customWidth="true" style="21" width="11.0"/>
    <col min="66" max="66" customWidth="true" style="21" width="11.0"/>
    <col min="67" max="67" customWidth="true" style="21" width="11.0"/>
    <col min="68" max="68" customWidth="true" style="21" width="42.0"/>
    <col min="69" max="16384" customWidth="true" style="21" width="9.0"/>
  </cols>
  <sheetData>
    <row r="1" ht="50.55" customHeight="1" s="21">
      <c r="A1" s="886" t="inlineStr">
        <is>
          <t>中口径客运量</t>
        </is>
      </c>
      <c r="D1" s="2029" t="n"/>
      <c r="F1" s="2029" t="n"/>
      <c r="H1" s="2029" t="n"/>
      <c r="J1" s="2029" t="n"/>
      <c r="L1" s="2029" t="n"/>
      <c r="N1" s="2029" t="n"/>
      <c r="P1" s="2029" t="n"/>
      <c r="R1" s="2029" t="n"/>
      <c r="T1" s="2029" t="n"/>
      <c r="V1" s="2029" t="n"/>
      <c r="X1" s="2029" t="n"/>
      <c r="Y1" s="1952">
        <f>Y5-(网约车!AR5-网约车!AR7)-(出租!AR5-出租!AR7)-(公交!AR5-公交!AR7)-班线包车!AR4</f>
        <v/>
      </c>
      <c r="Z1" s="2029" t="n"/>
      <c r="AA1" s="1952" t="n"/>
      <c r="AB1" s="1952" t="n"/>
      <c r="AD1" s="2029" t="n"/>
      <c r="AF1" s="2029" t="n"/>
      <c r="AH1" s="2029" t="n"/>
      <c r="AJ1" s="2029" t="n"/>
      <c r="AL1" s="2029" t="n"/>
      <c r="AN1" s="2029" t="n"/>
      <c r="AP1" s="2029" t="n"/>
      <c r="AR1" s="2029" t="n"/>
      <c r="AT1" s="2029" t="n"/>
      <c r="AU1" s="1952" t="n"/>
      <c r="AV1" s="2029" t="n"/>
      <c r="BG1" s="1952" t="n"/>
    </row>
    <row r="2" ht="40.5" customHeight="1" s="21">
      <c r="A2" s="887" t="inlineStr">
        <is>
          <t>注：中口径客运量由公路班线、城际城乡公交、城际城乡出租、城际城乡网约车客运量四部分构成</t>
        </is>
      </c>
      <c r="B2" s="2035" t="n"/>
      <c r="Y2" s="1952">
        <f>Y99-网约车!AR6+网约车!AR8-出租!AR6+出租!AR8-公交!AR6+公交!AR8-班线包车!AR5</f>
        <v/>
      </c>
      <c r="Z2" s="2029" t="n"/>
      <c r="AA2" s="1952" t="n"/>
      <c r="AB2" s="1952" t="n"/>
      <c r="AU2" s="1952" t="n"/>
      <c r="AV2" s="2029" t="n"/>
      <c r="BG2" s="1952" t="n"/>
    </row>
    <row r="3" ht="28.05" customHeight="1" s="21">
      <c r="A3" s="1343" t="inlineStr">
        <is>
          <t>地区 名称</t>
        </is>
      </c>
      <c r="B3" s="1344" t="inlineStr">
        <is>
          <t>指标</t>
        </is>
      </c>
      <c r="C3" s="897" t="inlineStr">
        <is>
          <t>2025年1月</t>
        </is>
      </c>
      <c r="D3" s="1345" t="inlineStr">
        <is>
          <t>1月与去年同比</t>
        </is>
      </c>
      <c r="E3" s="897" t="inlineStr">
        <is>
          <t>2025年2月</t>
        </is>
      </c>
      <c r="F3" s="1345" t="inlineStr">
        <is>
          <t>2月与去年同比</t>
        </is>
      </c>
      <c r="G3" s="897" t="inlineStr">
        <is>
          <t>2025年3月</t>
        </is>
      </c>
      <c r="H3" s="1345" t="inlineStr">
        <is>
          <t>3月与去年同比</t>
        </is>
      </c>
      <c r="I3" s="897" t="inlineStr">
        <is>
          <t>2025年4月</t>
        </is>
      </c>
      <c r="J3" s="1345" t="inlineStr">
        <is>
          <t>4月与去年同比</t>
        </is>
      </c>
      <c r="K3" s="897" t="inlineStr">
        <is>
          <t>2025年5月</t>
        </is>
      </c>
      <c r="L3" s="1345" t="inlineStr">
        <is>
          <t>5月与去年同比</t>
        </is>
      </c>
      <c r="M3" s="897" t="inlineStr">
        <is>
          <t>2025年6月</t>
        </is>
      </c>
      <c r="N3" s="1345" t="inlineStr">
        <is>
          <t>6月与去年同比</t>
        </is>
      </c>
      <c r="O3" s="897" t="inlineStr">
        <is>
          <t>2025年7月</t>
        </is>
      </c>
      <c r="P3" s="1345" t="inlineStr">
        <is>
          <t>7月与去年同比</t>
        </is>
      </c>
      <c r="Q3" s="897" t="inlineStr">
        <is>
          <t>2025年8月</t>
        </is>
      </c>
      <c r="R3" s="1345" t="inlineStr">
        <is>
          <t>8月与去年同比</t>
        </is>
      </c>
      <c r="S3" s="897" t="inlineStr">
        <is>
          <t>2025年9月</t>
        </is>
      </c>
      <c r="T3" s="1345" t="inlineStr">
        <is>
          <t>9月与去年同比</t>
        </is>
      </c>
      <c r="U3" s="897" t="inlineStr">
        <is>
          <t>2025年10月</t>
        </is>
      </c>
      <c r="V3" s="1345" t="inlineStr">
        <is>
          <t>10月与去年同比</t>
        </is>
      </c>
      <c r="W3" s="897" t="inlineStr">
        <is>
          <t>2025年11月</t>
        </is>
      </c>
      <c r="X3" s="1345" t="inlineStr">
        <is>
          <t>11月与去年同比</t>
        </is>
      </c>
      <c r="Y3" s="1345" t="inlineStr">
        <is>
          <t>2025年累计</t>
        </is>
      </c>
      <c r="Z3" s="1345" t="inlineStr">
        <is>
          <t>累计同比</t>
        </is>
      </c>
      <c r="AA3" s="1345" t="n"/>
      <c r="AB3" s="1345" t="n"/>
      <c r="AC3" s="897" t="inlineStr">
        <is>
          <t>2024年1月</t>
        </is>
      </c>
      <c r="AD3" s="1345" t="inlineStr">
        <is>
          <t>1月与去年同比</t>
        </is>
      </c>
      <c r="AE3" s="897" t="inlineStr">
        <is>
          <t>2024年2月</t>
        </is>
      </c>
      <c r="AF3" s="1345" t="inlineStr">
        <is>
          <t>2月与去年同比</t>
        </is>
      </c>
      <c r="AG3" s="897" t="inlineStr">
        <is>
          <t>2024年3月</t>
        </is>
      </c>
      <c r="AH3" s="1345" t="inlineStr">
        <is>
          <t>3月与去年同比</t>
        </is>
      </c>
      <c r="AI3" s="897" t="inlineStr">
        <is>
          <t>2024年4月</t>
        </is>
      </c>
      <c r="AJ3" s="1345" t="inlineStr">
        <is>
          <t>4月与去年同比</t>
        </is>
      </c>
      <c r="AK3" s="897" t="inlineStr">
        <is>
          <t>2024年5月</t>
        </is>
      </c>
      <c r="AL3" s="1345" t="inlineStr">
        <is>
          <t>5月与去年同比</t>
        </is>
      </c>
      <c r="AM3" s="897" t="inlineStr">
        <is>
          <t>2024年6月</t>
        </is>
      </c>
      <c r="AN3" s="1345" t="inlineStr">
        <is>
          <t>6月与去年同比</t>
        </is>
      </c>
      <c r="AO3" s="897" t="inlineStr">
        <is>
          <t>2024年7月</t>
        </is>
      </c>
      <c r="AP3" s="1345" t="inlineStr">
        <is>
          <t>7月与去年同比</t>
        </is>
      </c>
      <c r="AQ3" s="897" t="inlineStr">
        <is>
          <t>2024年8月</t>
        </is>
      </c>
      <c r="AR3" s="1345" t="inlineStr">
        <is>
          <t>8月与去年同比</t>
        </is>
      </c>
      <c r="AS3" s="897" t="inlineStr">
        <is>
          <t>2024年9月</t>
        </is>
      </c>
      <c r="AT3" s="1345" t="inlineStr">
        <is>
          <t>9月与去年同比</t>
        </is>
      </c>
      <c r="AU3" s="897" t="inlineStr">
        <is>
          <t>2024年10月</t>
        </is>
      </c>
      <c r="AV3" s="1345" t="inlineStr">
        <is>
          <t>10月与去年同比</t>
        </is>
      </c>
      <c r="AW3" s="897" t="inlineStr">
        <is>
          <t>2024年11月</t>
        </is>
      </c>
      <c r="AX3" s="1345" t="inlineStr">
        <is>
          <t>11月与去年同比</t>
        </is>
      </c>
      <c r="AY3" s="897" t="inlineStr">
        <is>
          <t>2024年12月</t>
        </is>
      </c>
      <c r="AZ3" s="1345" t="inlineStr">
        <is>
          <t>12月与去年同比</t>
        </is>
      </c>
      <c r="BA3" s="1345" t="inlineStr">
        <is>
          <t>累计</t>
        </is>
      </c>
      <c r="BB3" s="1345" t="inlineStr">
        <is>
          <t>累计同比</t>
        </is>
      </c>
      <c r="BC3" s="1347" t="n"/>
      <c r="BD3" s="897" t="inlineStr">
        <is>
          <t>2023年1月</t>
        </is>
      </c>
      <c r="BE3" s="897" t="inlineStr">
        <is>
          <t>2023年2月</t>
        </is>
      </c>
      <c r="BF3" s="897" t="inlineStr">
        <is>
          <t>2023年3月</t>
        </is>
      </c>
      <c r="BG3" s="897" t="inlineStr">
        <is>
          <t>2023年4月</t>
        </is>
      </c>
      <c r="BH3" s="897" t="inlineStr">
        <is>
          <t>2023年5月</t>
        </is>
      </c>
      <c r="BI3" s="897" t="inlineStr">
        <is>
          <t>2023年6月</t>
        </is>
      </c>
      <c r="BJ3" s="897" t="inlineStr">
        <is>
          <t>2023年7月</t>
        </is>
      </c>
      <c r="BK3" s="897" t="inlineStr">
        <is>
          <t>2023年8月</t>
        </is>
      </c>
      <c r="BL3" s="897" t="inlineStr">
        <is>
          <t>2023年9月</t>
        </is>
      </c>
      <c r="BM3" s="897" t="inlineStr">
        <is>
          <t>2023年10月</t>
        </is>
      </c>
      <c r="BN3" s="897" t="inlineStr">
        <is>
          <t>2023年11月</t>
        </is>
      </c>
      <c r="BO3" s="897" t="inlineStr">
        <is>
          <t>2023年12月</t>
        </is>
      </c>
      <c r="BP3" s="1345" t="inlineStr">
        <is>
          <t>累计</t>
        </is>
      </c>
    </row>
    <row r="4" ht="35.25" customHeight="1" s="21">
      <c r="A4" s="2079" t="n"/>
      <c r="B4" s="1978" t="n"/>
      <c r="C4" s="1954" t="n"/>
      <c r="D4" s="2080" t="n"/>
      <c r="E4" s="1954" t="n"/>
      <c r="F4" s="2080" t="n"/>
      <c r="G4" s="1954" t="n"/>
      <c r="H4" s="2080" t="n"/>
      <c r="I4" s="1954" t="n"/>
      <c r="J4" s="2080" t="n"/>
      <c r="K4" s="1954" t="n"/>
      <c r="L4" s="2080" t="n"/>
      <c r="M4" s="1954" t="n"/>
      <c r="N4" s="2080" t="n"/>
      <c r="O4" s="1954" t="n"/>
      <c r="P4" s="2080" t="n"/>
      <c r="Q4" s="1954" t="n"/>
      <c r="R4" s="2080" t="n"/>
      <c r="S4" s="1954" t="n"/>
      <c r="T4" s="2080" t="n"/>
      <c r="U4" s="1954" t="n"/>
      <c r="V4" s="2080" t="n"/>
      <c r="W4" s="1954" t="n"/>
      <c r="X4" s="2080" t="n"/>
      <c r="Y4" s="2003" t="n"/>
      <c r="Z4" s="2080" t="n"/>
      <c r="AA4" s="1348" t="n"/>
      <c r="AB4" s="1348" t="n"/>
      <c r="AC4" s="1954" t="n"/>
      <c r="AD4" s="2080" t="n"/>
      <c r="AE4" s="1954" t="n"/>
      <c r="AF4" s="2080" t="n"/>
      <c r="AG4" s="1954" t="n"/>
      <c r="AH4" s="2080" t="n"/>
      <c r="AI4" s="1954" t="n"/>
      <c r="AJ4" s="2080" t="n"/>
      <c r="AK4" s="1954" t="n"/>
      <c r="AL4" s="2080" t="n"/>
      <c r="AM4" s="1954" t="n"/>
      <c r="AN4" s="2080" t="n"/>
      <c r="AO4" s="1954" t="n"/>
      <c r="AP4" s="2080" t="n"/>
      <c r="AQ4" s="1954" t="n"/>
      <c r="AR4" s="2080" t="n"/>
      <c r="AS4" s="1954" t="n"/>
      <c r="AT4" s="2080" t="n"/>
      <c r="AU4" s="1954" t="n"/>
      <c r="AV4" s="2080" t="n"/>
      <c r="AW4" s="1954" t="n"/>
      <c r="AX4" s="2080" t="n"/>
      <c r="AY4" s="1954" t="n"/>
      <c r="AZ4" s="2080" t="n"/>
      <c r="BA4" s="2003" t="n"/>
      <c r="BB4" s="2080" t="n"/>
      <c r="BC4" s="1347" t="n"/>
      <c r="BD4" s="1954" t="n"/>
      <c r="BE4" s="1954" t="n"/>
      <c r="BF4" s="1954" t="n"/>
      <c r="BG4" s="1954" t="n"/>
      <c r="BH4" s="1954" t="n"/>
      <c r="BI4" s="1954" t="n"/>
      <c r="BJ4" s="1954" t="n"/>
      <c r="BK4" s="1954" t="n"/>
      <c r="BL4" s="1954" t="n"/>
      <c r="BM4" s="1954" t="n"/>
      <c r="BN4" s="1954" t="n"/>
      <c r="BO4" s="1954" t="n"/>
      <c r="BP4" s="2003" t="n"/>
    </row>
    <row r="5" ht="27" customFormat="1" customHeight="1" s="22">
      <c r="A5" s="1349" t="inlineStr">
        <is>
          <t>全省</t>
        </is>
      </c>
      <c r="B5" s="1350" t="inlineStr">
        <is>
          <t>总客运量         （万人次）</t>
        </is>
      </c>
      <c r="C5" s="1409">
        <f>C6+C7+C8+C9</f>
        <v/>
      </c>
      <c r="D5" s="31">
        <f>C5/AC5-1</f>
        <v/>
      </c>
      <c r="E5" s="1409">
        <f>E6+E7+E8+E9</f>
        <v/>
      </c>
      <c r="F5" s="31">
        <f>E5/AE5-1</f>
        <v/>
      </c>
      <c r="G5" s="1409">
        <f>G6+G7+G8+G9</f>
        <v/>
      </c>
      <c r="H5" s="31">
        <f>G5/AG5-1</f>
        <v/>
      </c>
      <c r="I5" s="1409">
        <f>I6+I7+I8+I9</f>
        <v/>
      </c>
      <c r="J5" s="31">
        <f>I5/AI5-1</f>
        <v/>
      </c>
      <c r="K5" s="1409">
        <f>K6+K7+K8+K9</f>
        <v/>
      </c>
      <c r="L5" s="31">
        <f>K5/AK5-1</f>
        <v/>
      </c>
      <c r="M5" s="1409">
        <f>M6+M7+M8+M9</f>
        <v/>
      </c>
      <c r="N5" s="31">
        <f>M5/AM5-1</f>
        <v/>
      </c>
      <c r="O5" s="1409">
        <f>O6+O7+O8+O9</f>
        <v/>
      </c>
      <c r="P5" s="31">
        <f>O5/AO5-1</f>
        <v/>
      </c>
      <c r="Q5" s="1409">
        <f>Q6+Q7+Q8+Q9</f>
        <v/>
      </c>
      <c r="R5" s="31">
        <f>Q5/AQ5-1</f>
        <v/>
      </c>
      <c r="S5" s="1409">
        <f>S6+S7+S8+S9</f>
        <v/>
      </c>
      <c r="T5" s="31">
        <f>S5/AS5-1</f>
        <v/>
      </c>
      <c r="U5" s="1409">
        <f>U6+U7+U8+U9</f>
        <v/>
      </c>
      <c r="V5" s="31">
        <f>U5/AU5-1</f>
        <v/>
      </c>
      <c r="W5" s="1409">
        <f>W6+W7+W8+W9</f>
        <v/>
      </c>
      <c r="X5" s="31">
        <f>W5/AW5-1</f>
        <v/>
      </c>
      <c r="Y5" s="1409">
        <f>E5+C5+G5+I5+K5+M5+O5+Q5+S5+U5</f>
        <v/>
      </c>
      <c r="Z5" s="31">
        <f>Y5/SUM(AC5,AE5,AG5,AI5,AK5,AM5,AO5,AQ5,AS5,AU5)-1</f>
        <v/>
      </c>
      <c r="AA5" s="32" t="n"/>
      <c r="AB5" s="1915">
        <f>AC5+AE5</f>
        <v/>
      </c>
      <c r="AC5" s="1915">
        <f>AC6+AC7+AC8+AC9</f>
        <v/>
      </c>
      <c r="AD5" s="32">
        <f>AC5/BD5-1</f>
        <v/>
      </c>
      <c r="AE5" s="1915">
        <f>AE6+AE7+AE8+AE9</f>
        <v/>
      </c>
      <c r="AF5" s="32">
        <f>AE5/BE5-1</f>
        <v/>
      </c>
      <c r="AG5" s="1915">
        <f>AG6+AG7+AG8+AG9</f>
        <v/>
      </c>
      <c r="AH5" s="32">
        <f>AG5/BF5-1</f>
        <v/>
      </c>
      <c r="AI5" s="1915">
        <f>AI6+AI7+AI8+AI9</f>
        <v/>
      </c>
      <c r="AJ5" s="32">
        <f>AI5/BG5-1</f>
        <v/>
      </c>
      <c r="AK5" s="1915">
        <f>AK6+AK7+AK8+AK9</f>
        <v/>
      </c>
      <c r="AL5" s="32">
        <f>AK5/BH5-1</f>
        <v/>
      </c>
      <c r="AM5" s="1915">
        <f>AM6+AM7+AM8+AM9</f>
        <v/>
      </c>
      <c r="AN5" s="32">
        <f>AM5/BI5-1</f>
        <v/>
      </c>
      <c r="AO5" s="1915">
        <f>AO6+AO7+AO8+AO9</f>
        <v/>
      </c>
      <c r="AP5" s="32">
        <f>AO5/BJ5-1</f>
        <v/>
      </c>
      <c r="AQ5" s="1915">
        <f>AQ6+AQ7+AQ8+AQ9</f>
        <v/>
      </c>
      <c r="AR5" s="32">
        <f>AQ5/BK5-1</f>
        <v/>
      </c>
      <c r="AS5" s="1915">
        <f>AS6+AS7+AS8+AS9</f>
        <v/>
      </c>
      <c r="AT5" s="32">
        <f>AS5/BL5-1</f>
        <v/>
      </c>
      <c r="AU5" s="1915">
        <f>AU6+AU7+AU8+AU9</f>
        <v/>
      </c>
      <c r="AV5" s="32">
        <f>AU5/BM5-1</f>
        <v/>
      </c>
      <c r="AW5" s="1915">
        <f>AW6+AW7+AW8+AW9</f>
        <v/>
      </c>
      <c r="AX5" s="32">
        <f>AW5/BN5-1</f>
        <v/>
      </c>
      <c r="AY5" s="1915">
        <f>AY6+AY7+AY8+AY9</f>
        <v/>
      </c>
      <c r="AZ5" s="32">
        <f>AY5/BO5-1</f>
        <v/>
      </c>
      <c r="BA5" s="1915">
        <f>AC5+AE5+AG5+AI5+AK5+AM5+AO5+AQ5+AS5+AU5+AW5+AY5</f>
        <v/>
      </c>
      <c r="BB5" s="32">
        <f>BA5/BP5-1</f>
        <v/>
      </c>
      <c r="BC5" s="1353" t="n"/>
      <c r="BD5" s="1915">
        <f>BD6+BD7+BD8+BD9</f>
        <v/>
      </c>
      <c r="BE5" s="1915">
        <f>BE6+BE7+BE8+BE9</f>
        <v/>
      </c>
      <c r="BF5" s="1915">
        <f>BF6+BF7+BF8+BF9</f>
        <v/>
      </c>
      <c r="BG5" s="1915">
        <f>BG6+BG7+BG8+BG9</f>
        <v/>
      </c>
      <c r="BH5" s="1915">
        <f>BH6+BH7+BH8+BH9</f>
        <v/>
      </c>
      <c r="BI5" s="1915">
        <f>BI6+BI7+BI8+BI9</f>
        <v/>
      </c>
      <c r="BJ5" s="1915">
        <f>BJ6+BJ7+BJ8+BJ9</f>
        <v/>
      </c>
      <c r="BK5" s="1915">
        <f>BK6+BK7+BK8+BK9</f>
        <v/>
      </c>
      <c r="BL5" s="1915">
        <f>BL6+BL7+BL8+BL9</f>
        <v/>
      </c>
      <c r="BM5" s="1915">
        <f>BM6+BM7+BM8+BM9</f>
        <v/>
      </c>
      <c r="BN5" s="1915">
        <f>BN6+BN7+BN8+BN9</f>
        <v/>
      </c>
      <c r="BO5" s="1915">
        <f>BO6+BO7+BO8+BO9</f>
        <v/>
      </c>
      <c r="BP5" s="1915">
        <f>BD5+BE5+BF5+BG5+BH5+BI5+BJ5+BK5+BL5+BM5+BN5+BO5</f>
        <v/>
      </c>
    </row>
    <row r="6" ht="27" customFormat="1" customHeight="1" s="23">
      <c r="A6" s="2079" t="n"/>
      <c r="B6" s="1350" t="inlineStr">
        <is>
          <t>公路班线客运量    （万人次）</t>
        </is>
      </c>
      <c r="C6" s="1409">
        <f>C11+C16+C21+C26+C31+C36+C41+C46+C51+C56+C61+C66+C71+C76+C81+C86+C91</f>
        <v/>
      </c>
      <c r="D6" s="31">
        <f>C6/AC6-1</f>
        <v/>
      </c>
      <c r="E6" s="1409">
        <f>E11+E16+E21+E26+E31+E36+E41+E46+E51+E56+E61+E66+E71+E76+E81+E86+E91</f>
        <v/>
      </c>
      <c r="F6" s="31">
        <f>E6/AE6-1</f>
        <v/>
      </c>
      <c r="G6" s="1409">
        <f>G11+G16+G21+G26+G31+G36+G41+G46+G51+G56+G61+G66+G71+G76+G81+G86+G91</f>
        <v/>
      </c>
      <c r="H6" s="31">
        <f>G6/AG6-1</f>
        <v/>
      </c>
      <c r="I6" s="1409">
        <f>I11+I16+I21+I26+I31+I36+I41+I46+I51+I56+I61+I66+I71+I76+I81+I86+I91</f>
        <v/>
      </c>
      <c r="J6" s="31">
        <f>I6/AI6-1</f>
        <v/>
      </c>
      <c r="K6" s="1409">
        <f>K11+K16+K21+K26+K31+K36+K41+K46+K51+K56+K61+K66+K71+K76+K81+K86+K91</f>
        <v/>
      </c>
      <c r="L6" s="31">
        <f>K6/AK6-1</f>
        <v/>
      </c>
      <c r="M6" s="1409">
        <f>M11+M16+M21+M26+M31+M36+M41+M46+M51+M56+M61+M66+M71+M76+M81+M86+M91</f>
        <v/>
      </c>
      <c r="N6" s="31">
        <f>M6/AM6-1</f>
        <v/>
      </c>
      <c r="O6" s="1409">
        <f>O11+O16+O21+O26+O31+O36+O41+O46+O51+O56+O61+O66+O71+O76+O81+O86+O91</f>
        <v/>
      </c>
      <c r="P6" s="31">
        <f>O6/AO6-1</f>
        <v/>
      </c>
      <c r="Q6" s="1409">
        <f>Q11+Q16+Q21+Q26+Q31+Q36+Q41+Q46+Q51+Q56+Q61+Q66+Q71+Q76+Q81+Q86+Q91</f>
        <v/>
      </c>
      <c r="R6" s="31">
        <f>Q6/AQ6-1</f>
        <v/>
      </c>
      <c r="S6" s="1409">
        <f>S11+S16+S21+S26+S31+S36+S41+S46+S51+S56+S61+S66+S71+S76+S81+S86+S91</f>
        <v/>
      </c>
      <c r="T6" s="31">
        <f>S6/AS6-1</f>
        <v/>
      </c>
      <c r="U6" s="1409">
        <f>U11+U16+U21+U26+U31+U36+U41+U46+U51+U56+U61+U66+U71+U76+U81+U86+U91</f>
        <v/>
      </c>
      <c r="V6" s="31">
        <f>U6/AU6-1</f>
        <v/>
      </c>
      <c r="W6" s="1409">
        <f>W11+W16+W21+W26+W31+W36+W41+W46+W51+W56+W61+W66+W71+W76+W81+W86+W91</f>
        <v/>
      </c>
      <c r="X6" s="31">
        <f>W6/AW6-1</f>
        <v/>
      </c>
      <c r="Y6" s="1409">
        <f>E6+C6+G6+I6+K6+M6+O6+Q6+S6+U6</f>
        <v/>
      </c>
      <c r="Z6" s="31">
        <f>Y6/SUM(AC6,AE6,AG6,AI6,AK6,AM6,AO6,AQ6,AS6,AU6)-1</f>
        <v/>
      </c>
      <c r="AA6" s="32" t="n"/>
      <c r="AB6" s="1915">
        <f>AC6+AE6</f>
        <v/>
      </c>
      <c r="AC6" s="1409">
        <f>AC11+AC16+AC21+AC26+AC31+AC36+AC41+AC46+AC51+AC56+AC61+AC66+AC71+AC76+AC81+AC86+AC91</f>
        <v/>
      </c>
      <c r="AD6" s="31">
        <f>AC6/BD6-1</f>
        <v/>
      </c>
      <c r="AE6" s="1409">
        <f>AE11+AE16+AE21+AE26+AE31+AE36+AE41+AE46+AE51+AE56+AE61+AE66+AE71+AE76+AE81+AE86+AE91</f>
        <v/>
      </c>
      <c r="AF6" s="31">
        <f>AE6/BE6-1</f>
        <v/>
      </c>
      <c r="AG6" s="1409">
        <f>AG11+AG16+AG21+AG26+AG31+AG36+AG41+AG46+AG51+AG56+AG61+AG66+AG71+AG76+AG81+AG86+AG91</f>
        <v/>
      </c>
      <c r="AH6" s="31">
        <f>AG6/BF6-1</f>
        <v/>
      </c>
      <c r="AI6" s="1409">
        <f>AI11+AI16+AI21+AI26+AI31+AI36+AI41+AI46+AI51+AI56+AI61+AI66+AI71+AI76+AI81+AI86+AI91</f>
        <v/>
      </c>
      <c r="AJ6" s="31">
        <f>AI6/BG6-1</f>
        <v/>
      </c>
      <c r="AK6" s="1409">
        <f>AK11+AK16+AK21+AK26+AK31+AK36+AK41+AK46+AK51+AK56+AK61+AK66+AK71+AK76+AK81+AK86+AK91</f>
        <v/>
      </c>
      <c r="AL6" s="31">
        <f>AK6/BH6-1</f>
        <v/>
      </c>
      <c r="AM6" s="1409">
        <f>AM11+AM16+AM21+AM26+AM31+AM36+AM41+AM46+AM51+AM56+AM61+AM66+AM71+AM76+AM81+AM86+AM91</f>
        <v/>
      </c>
      <c r="AN6" s="31">
        <f>AM6/BI6-1</f>
        <v/>
      </c>
      <c r="AO6" s="1409">
        <f>AO11+AO16+AO21+AO26+AO31+AO36+AO41+AO46+AO51+AO56+AO61+AO66+AO71+AO76+AO81+AO86+AO91</f>
        <v/>
      </c>
      <c r="AP6" s="31">
        <f>AO6/BJ6-1</f>
        <v/>
      </c>
      <c r="AQ6" s="1409">
        <f>AQ11+AQ16+AQ21+AQ26+AQ31+AQ36+AQ41+AQ46+AQ51+AQ56+AQ61+AQ66+AQ71+AQ76+AQ81+AQ86+AQ91</f>
        <v/>
      </c>
      <c r="AR6" s="31">
        <f>AQ6/BK6-1</f>
        <v/>
      </c>
      <c r="AS6" s="1409">
        <f>AS11+AS16+AS21+AS26+AS31+AS36+AS41+AS46+AS51+AS56+AS61+AS66+AS71+AS76+AS81+AS86+AS91</f>
        <v/>
      </c>
      <c r="AT6" s="31">
        <f>AS6/BL6-1</f>
        <v/>
      </c>
      <c r="AU6" s="1409">
        <f>AU11+AU16+AU21+AU26+AU31+AU36+AU41+AU46+AU51+AU56+AU61+AU66+AU71+AU76+AU81+AU86+AU91</f>
        <v/>
      </c>
      <c r="AV6" s="31">
        <f>AU6/BM6-1</f>
        <v/>
      </c>
      <c r="AW6" s="1409">
        <f>AW11+AW16+AW21+AW26+AW31+AW36+AW41+AW46+AW51+AW56+AW61+AW66+AW71+AW76+AW81+AW86+AW91</f>
        <v/>
      </c>
      <c r="AX6" s="31">
        <f>AW6/BN6-1</f>
        <v/>
      </c>
      <c r="AY6" s="1409">
        <f>AY11+AY16+AY21+AY26+AY31+AY36+AY41+AY46+AY51+AY56+AY61+AY66+AY71+AY76+AY81+AY86+AY91</f>
        <v/>
      </c>
      <c r="AZ6" s="31">
        <f>AY6/BO6-1</f>
        <v/>
      </c>
      <c r="BA6" s="1409">
        <f>AC6+AE6+AG6+AI6+AK6+AM6+AO6+AQ6+AS6+AU6+AW6+AY6</f>
        <v/>
      </c>
      <c r="BB6" s="31">
        <f>BA6/BP6-1</f>
        <v/>
      </c>
      <c r="BC6" s="1354" t="n"/>
      <c r="BD6" s="1414" t="n">
        <v>1417.1713</v>
      </c>
      <c r="BE6" s="1414" t="n">
        <v>1480.46254</v>
      </c>
      <c r="BF6" s="1414" t="n">
        <v>1548.0407</v>
      </c>
      <c r="BG6" s="1414" t="n">
        <v>1609.7255</v>
      </c>
      <c r="BH6" s="1414" t="n">
        <v>1625.7993</v>
      </c>
      <c r="BI6" s="1414" t="n">
        <v>1599.2853</v>
      </c>
      <c r="BJ6" s="1414" t="n">
        <v>1681.0643</v>
      </c>
      <c r="BK6" s="1414" t="n">
        <v>1690.1167</v>
      </c>
      <c r="BL6" s="1414" t="n">
        <v>1557.2135</v>
      </c>
      <c r="BM6" s="1414" t="n">
        <v>1630.3824</v>
      </c>
      <c r="BN6" s="1414" t="n">
        <v>1507.1831</v>
      </c>
      <c r="BO6" s="1414" t="n">
        <v>1406.6177</v>
      </c>
      <c r="BP6" s="1409">
        <f>BD6+BE6+BF6+BG6+BH6+BI6+BJ6+BK6+BL6+BM6+BN6+BO6</f>
        <v/>
      </c>
    </row>
    <row r="7" ht="27" customFormat="1" customHeight="1" s="23">
      <c r="A7" s="2079" t="n"/>
      <c r="B7" s="1350" t="inlineStr">
        <is>
          <t>城际城乡公交客运量（万人次）</t>
        </is>
      </c>
      <c r="C7" s="1409">
        <f>C12+C17+C22+C27+C32+C37+C42+C47+C52+C57+C62+C67+C72+C77+C82+C87+C92</f>
        <v/>
      </c>
      <c r="D7" s="31">
        <f>C7/AC7-1</f>
        <v/>
      </c>
      <c r="E7" s="1409">
        <f>E12+E17+E22+E27+E32+E37+E42+E47+E52+E57+E62+E67+E72+E77+E82+E87+E92</f>
        <v/>
      </c>
      <c r="F7" s="31">
        <f>E7/AE7-1</f>
        <v/>
      </c>
      <c r="G7" s="1409">
        <f>G12+G17+G22+G27+G32+G37+G42+G47+G52+G57+G62+G67+G72+G77+G82+G87+G92</f>
        <v/>
      </c>
      <c r="H7" s="31">
        <f>G7/AG7-1</f>
        <v/>
      </c>
      <c r="I7" s="1409">
        <f>I12+I17+I22+I27+I32+I37+I42+I47+I52+I57+I62+I67+I72+I77+I82+I87+I92</f>
        <v/>
      </c>
      <c r="J7" s="31">
        <f>I7/AI7-1</f>
        <v/>
      </c>
      <c r="K7" s="1409">
        <f>K12+K17+K22+K27+K32+K37+K42+K47+K52+K57+K62+K67+K72+K77+K82+K87+K92</f>
        <v/>
      </c>
      <c r="L7" s="31">
        <f>K7/AK7-1</f>
        <v/>
      </c>
      <c r="M7" s="1409">
        <f>M12+M17+M22+M27+M32+M37+M42+M47+M52+M57+M62+M67+M72+M77+M82+M87+M92</f>
        <v/>
      </c>
      <c r="N7" s="31">
        <f>M7/AM7-1</f>
        <v/>
      </c>
      <c r="O7" s="1409">
        <f>O12+O17+O22+O27+O32+O37+O42+O47+O52+O57+O62+O67+O72+O77+O82+O87+O92</f>
        <v/>
      </c>
      <c r="P7" s="31">
        <f>O7/AO7-1</f>
        <v/>
      </c>
      <c r="Q7" s="1409">
        <f>Q12+Q17+Q22+Q27+Q32+Q37+Q42+Q47+Q52+Q57+Q62+Q67+Q72+Q77+Q82+Q87+Q92</f>
        <v/>
      </c>
      <c r="R7" s="31">
        <f>Q7/AQ7-1</f>
        <v/>
      </c>
      <c r="S7" s="1409">
        <f>S12+S17+S22+S27+S32+S37+S42+S47+S52+S57+S62+S67+S72+S77+S82+S87+S92</f>
        <v/>
      </c>
      <c r="T7" s="31">
        <f>S7/AS7-1</f>
        <v/>
      </c>
      <c r="U7" s="1409">
        <f>U12+U17+U22+U27+U32+U37+U42+U47+U52+U57+U62+U67+U72+U77+U82+U87+U92</f>
        <v/>
      </c>
      <c r="V7" s="31">
        <f>U7/AU7-1</f>
        <v/>
      </c>
      <c r="W7" s="1409">
        <f>W12+W17+W22+W27+W32+W37+W42+W47+W52+W57+W62+W67+W72+W77+W82+W87+W92</f>
        <v/>
      </c>
      <c r="X7" s="31">
        <f>W7/AW7-1</f>
        <v/>
      </c>
      <c r="Y7" s="1409">
        <f>E7+C7+G7+I7+K7+M7+O7+Q7+S7+U7</f>
        <v/>
      </c>
      <c r="Z7" s="31">
        <f>Y7/SUM(AC7,AE7,AG7,AI7,AK7,AM7,AO7,AQ7,AS7,AU7)-1</f>
        <v/>
      </c>
      <c r="AA7" s="32" t="n"/>
      <c r="AB7" s="1915">
        <f>AC7+AE7</f>
        <v/>
      </c>
      <c r="AC7" s="1409">
        <f>AC12+AC17+AC22+AC27+AC32+AC37+AC42+AC47+AC52+AC57+AC62+AC67+AC72+AC77+AC82+AC87+AC92</f>
        <v/>
      </c>
      <c r="AD7" s="31">
        <f>AC7/BD7-1</f>
        <v/>
      </c>
      <c r="AE7" s="1409">
        <f>AE12+AE17+AE22+AE27+AE32+AE37+AE42+AE47+AE52+AE57+AE62+AE67+AE72+AE77+AE82+AE87+AE92</f>
        <v/>
      </c>
      <c r="AF7" s="31">
        <f>AE7/BE7-1</f>
        <v/>
      </c>
      <c r="AG7" s="1409">
        <f>AG12+AG17+AG22+AG27+AG32+AG37+AG42+AG47+AG52+AG57+AG62+AG67+AG72+AG77+AG82+AG87+AG92</f>
        <v/>
      </c>
      <c r="AH7" s="31">
        <f>AG7/BF7-1</f>
        <v/>
      </c>
      <c r="AI7" s="1409">
        <f>AI12+AI17+AI22+AI27+AI32+AI37+AI42+AI47+AI52+AI57+AI62+AI67+AI72+AI77+AI82+AI87+AI92</f>
        <v/>
      </c>
      <c r="AJ7" s="31">
        <f>AI7/BG7-1</f>
        <v/>
      </c>
      <c r="AK7" s="1409">
        <f>AK12+AK17+AK22+AK27+AK32+AK37+AK42+AK47+AK52+AK57+AK62+AK67+AK72+AK77+AK82+AK87+AK92</f>
        <v/>
      </c>
      <c r="AL7" s="31">
        <f>AK7/BH7-1</f>
        <v/>
      </c>
      <c r="AM7" s="1409">
        <f>AM12+AM17+AM22+AM27+AM32+AM37+AM42+AM47+AM52+AM57+AM62+AM67+AM72+AM77+AM82+AM87+AM92</f>
        <v/>
      </c>
      <c r="AN7" s="31">
        <f>AM7/BI7-1</f>
        <v/>
      </c>
      <c r="AO7" s="1409">
        <f>AO12+AO17+AO22+AO27+AO32+AO37+AO42+AO47+AO52+AO57+AO62+AO67+AO72+AO77+AO82+AO87+AO92</f>
        <v/>
      </c>
      <c r="AP7" s="31">
        <f>AO7/BJ7-1</f>
        <v/>
      </c>
      <c r="AQ7" s="1409">
        <f>AQ12+AQ17+AQ22+AQ27+AQ32+AQ37+AQ42+AQ47+AQ52+AQ57+AQ62+AQ67+AQ72+AQ77+AQ82+AQ87+AQ92</f>
        <v/>
      </c>
      <c r="AR7" s="31">
        <f>AQ7/BK7-1</f>
        <v/>
      </c>
      <c r="AS7" s="1409">
        <f>AS12+AS17+AS22+AS27+AS32+AS37+AS42+AS47+AS52+AS57+AS62+AS67+AS72+AS77+AS82+AS87+AS92</f>
        <v/>
      </c>
      <c r="AT7" s="31">
        <f>AS7/BL7-1</f>
        <v/>
      </c>
      <c r="AU7" s="1409">
        <f>AU12+AU17+AU22+AU27+AU32+AU37+AU42+AU47+AU52+AU57+AU62+AU67+AU72+AU77+AU82+AU87+AU92</f>
        <v/>
      </c>
      <c r="AV7" s="31">
        <f>AU7/BM7-1</f>
        <v/>
      </c>
      <c r="AW7" s="1409">
        <f>AW12+AW17+AW22+AW27+AW32+AW37+AW42+AW47+AW52+AW57+AW62+AW67+AW72+AW77+AW82+AW87+AW92</f>
        <v/>
      </c>
      <c r="AX7" s="31">
        <f>AW7/BN7-1</f>
        <v/>
      </c>
      <c r="AY7" s="1409">
        <f>AY12+AY17+AY22+AY27+AY32+AY37+AY42+AY47+AY52+AY57+AY62+AY67+AY72+AY77+AY82+AY87+AY92</f>
        <v/>
      </c>
      <c r="AZ7" s="31">
        <f>AY7/BO7-1</f>
        <v/>
      </c>
      <c r="BA7" s="1409">
        <f>AC7+AE7+AG7+AI7+AK7+AM7+AO7+AQ7+AS7+AU7+AW7+AY7</f>
        <v/>
      </c>
      <c r="BB7" s="31">
        <f>BA7/BP7-1</f>
        <v/>
      </c>
      <c r="BC7" s="1354" t="n"/>
      <c r="BD7" s="1414" t="n">
        <v>758.660000000002</v>
      </c>
      <c r="BE7" s="1414" t="n">
        <v>969.139999999999</v>
      </c>
      <c r="BF7" s="1414" t="n">
        <v>1098.56</v>
      </c>
      <c r="BG7" s="1414" t="n">
        <v>1133.7</v>
      </c>
      <c r="BH7" s="1414" t="n">
        <v>1118.53</v>
      </c>
      <c r="BI7" s="1414" t="n">
        <v>1080.68</v>
      </c>
      <c r="BJ7" s="1414" t="n">
        <v>1065.99</v>
      </c>
      <c r="BK7" s="1414" t="n">
        <v>1078.81</v>
      </c>
      <c r="BL7" s="1414" t="n">
        <v>1101.28</v>
      </c>
      <c r="BM7" s="1414" t="n">
        <v>1099.96</v>
      </c>
      <c r="BN7" s="1414" t="n">
        <v>1131.67</v>
      </c>
      <c r="BO7" s="1414" t="n">
        <v>1196.89</v>
      </c>
      <c r="BP7" s="1409">
        <f>BD7+BE7+BF7+BG7+BH7+BI7+BJ7+BK7+BL7+BM7+BN7+BO7</f>
        <v/>
      </c>
    </row>
    <row r="8" ht="27" customFormat="1" customHeight="1" s="23">
      <c r="A8" s="2079" t="n"/>
      <c r="B8" s="1350" t="inlineStr">
        <is>
          <t>城际城乡巡游出租客运量（万人次）</t>
        </is>
      </c>
      <c r="C8" s="1409">
        <f>C13+C18+C23+C28+C33+C38+C43+C48+C53+C58+C63+C68+C73+C78+C83+C88+C93</f>
        <v/>
      </c>
      <c r="D8" s="31">
        <f>C8/AC8-1</f>
        <v/>
      </c>
      <c r="E8" s="1409">
        <f>E13+E18+E23+E28+E33+E38+E43+E48+E53+E58+E63+E68+E73+E78+E83+E88+E93</f>
        <v/>
      </c>
      <c r="F8" s="31">
        <f>E8/AE8-1</f>
        <v/>
      </c>
      <c r="G8" s="1409">
        <f>G13+G18+G23+G28+G33+G38+G43+G48+G53+G58+G63+G68+G73+G78+G83+G88+G93</f>
        <v/>
      </c>
      <c r="H8" s="31">
        <f>G8/AG8-1</f>
        <v/>
      </c>
      <c r="I8" s="1409">
        <f>I13+I18+I23+I28+I33+I38+I43+I48+I53+I58+I63+I68+I73+I78+I83+I88+I93</f>
        <v/>
      </c>
      <c r="J8" s="31">
        <f>I8/AI8-1</f>
        <v/>
      </c>
      <c r="K8" s="1409">
        <f>K13+K18+K23+K28+K33+K38+K43+K48+K53+K58+K63+K68+K73+K78+K83+K88+K93</f>
        <v/>
      </c>
      <c r="L8" s="31">
        <f>K8/AK8-1</f>
        <v/>
      </c>
      <c r="M8" s="1409">
        <f>M13+M18+M23+M28+M33+M38+M43+M48+M53+M58+M63+M68+M73+M78+M83+M88+M93</f>
        <v/>
      </c>
      <c r="N8" s="31">
        <f>M8/AM8-1</f>
        <v/>
      </c>
      <c r="O8" s="1409">
        <f>O13+O18+O23+O28+O33+O38+O43+O48+O53+O58+O63+O68+O73+O78+O83+O88+O93</f>
        <v/>
      </c>
      <c r="P8" s="31">
        <f>O8/AO8-1</f>
        <v/>
      </c>
      <c r="Q8" s="1409">
        <f>Q13+Q18+Q23+Q28+Q33+Q38+Q43+Q48+Q53+Q58+Q63+Q68+Q73+Q78+Q83+Q88+Q93</f>
        <v/>
      </c>
      <c r="R8" s="31">
        <f>Q8/AQ8-1</f>
        <v/>
      </c>
      <c r="S8" s="1409">
        <f>S13+S18+S23+S28+S33+S38+S43+S48+S53+S58+S63+S68+S73+S78+S83+S88+S93</f>
        <v/>
      </c>
      <c r="T8" s="31">
        <f>S8/AS8-1</f>
        <v/>
      </c>
      <c r="U8" s="1409">
        <f>U13+U18+U23+U28+U33+U38+U43+U48+U53+U58+U63+U68+U73+U78+U83+U88+U93</f>
        <v/>
      </c>
      <c r="V8" s="31">
        <f>U8/AU8-1</f>
        <v/>
      </c>
      <c r="W8" s="1409">
        <f>W13+W18+W23+W28+W33+W38+W43+W48+W53+W58+W63+W68+W73+W78+W83+W88+W93</f>
        <v/>
      </c>
      <c r="X8" s="31">
        <f>W8/AW8-1</f>
        <v/>
      </c>
      <c r="Y8" s="1409">
        <f>E8+C8+G8+I8+K8+M8+O8+Q8+S8+U8</f>
        <v/>
      </c>
      <c r="Z8" s="31">
        <f>Y8/SUM(AC8,AE8,AG8,AI8,AK8,AM8,AO8,AQ8,AS8,AU8)-1</f>
        <v/>
      </c>
      <c r="AA8" s="32" t="n"/>
      <c r="AB8" s="1915">
        <f>AC8+AE8</f>
        <v/>
      </c>
      <c r="AC8" s="1409">
        <f>AC13+AC18+AC23+AC28+AC33+AC38+AC43+AC48+AC53+AC58+AC63+AC68+AC73+AC78+AC83+AC88+AC93</f>
        <v/>
      </c>
      <c r="AD8" s="31">
        <f>AC8/BD8-1</f>
        <v/>
      </c>
      <c r="AE8" s="1409">
        <f>AE13+AE18+AE23+AE28+AE33+AE38+AE43+AE48+AE53+AE58+AE63+AE68+AE73+AE78+AE83+AE88+AE93</f>
        <v/>
      </c>
      <c r="AF8" s="31">
        <f>AE8/BE8-1</f>
        <v/>
      </c>
      <c r="AG8" s="1409">
        <f>AG13+AG18+AG23+AG28+AG33+AG38+AG43+AG48+AG53+AG58+AG63+AG68+AG73+AG78+AG83+AG88+AG93</f>
        <v/>
      </c>
      <c r="AH8" s="31">
        <f>AG8/BF8-1</f>
        <v/>
      </c>
      <c r="AI8" s="1409">
        <f>AI13+AI18+AI23+AI28+AI33+AI38+AI43+AI48+AI53+AI58+AI63+AI68+AI73+AI78+AI83+AI88+AI93</f>
        <v/>
      </c>
      <c r="AJ8" s="31">
        <f>AI8/BG8-1</f>
        <v/>
      </c>
      <c r="AK8" s="1409">
        <f>AK13+AK18+AK23+AK28+AK33+AK38+AK43+AK48+AK53+AK58+AK63+AK68+AK73+AK78+AK83+AK88+AK93</f>
        <v/>
      </c>
      <c r="AL8" s="31">
        <f>AK8/BH8-1</f>
        <v/>
      </c>
      <c r="AM8" s="1409">
        <f>AM13+AM18+AM23+AM28+AM33+AM38+AM43+AM48+AM53+AM58+AM63+AM68+AM73+AM78+AM83+AM88+AM93</f>
        <v/>
      </c>
      <c r="AN8" s="31">
        <f>AM8/BI8-1</f>
        <v/>
      </c>
      <c r="AO8" s="1409">
        <f>AO13+AO18+AO23+AO28+AO33+AO38+AO43+AO48+AO53+AO58+AO63+AO68+AO73+AO78+AO83+AO88+AO93</f>
        <v/>
      </c>
      <c r="AP8" s="31">
        <f>AO8/BJ8-1</f>
        <v/>
      </c>
      <c r="AQ8" s="1409">
        <f>AQ13+AQ18+AQ23+AQ28+AQ33+AQ38+AQ43+AQ48+AQ53+AQ58+AQ63+AQ68+AQ73+AQ78+AQ83+AQ88+AQ93</f>
        <v/>
      </c>
      <c r="AR8" s="31">
        <f>AQ8/BK8-1</f>
        <v/>
      </c>
      <c r="AS8" s="1409">
        <f>AS13+AS18+AS23+AS28+AS33+AS38+AS43+AS48+AS53+AS58+AS63+AS68+AS73+AS78+AS83+AS88+AS93</f>
        <v/>
      </c>
      <c r="AT8" s="31">
        <f>AS8/BL8-1</f>
        <v/>
      </c>
      <c r="AU8" s="1409">
        <f>AU13+AU18+AU23+AU28+AU33+AU38+AU43+AU48+AU53+AU58+AU63+AU68+AU73+AU78+AU83+AU88+AU93</f>
        <v/>
      </c>
      <c r="AV8" s="31">
        <f>AU8/BM8-1</f>
        <v/>
      </c>
      <c r="AW8" s="1409">
        <f>AW13+AW18+AW23+AW28+AW33+AW38+AW43+AW48+AW53+AW58+AW63+AW68+AW73+AW78+AW83+AW88+AW93</f>
        <v/>
      </c>
      <c r="AX8" s="31">
        <f>AW8/BN8-1</f>
        <v/>
      </c>
      <c r="AY8" s="1409">
        <f>AY13+AY18+AY23+AY28+AY33+AY38+AY43+AY48+AY53+AY58+AY63+AY68+AY73+AY78+AY83+AY88+AY93</f>
        <v/>
      </c>
      <c r="AZ8" s="31">
        <f>AY8/BO8-1</f>
        <v/>
      </c>
      <c r="BA8" s="1409">
        <f>AC8+AE8+AG8+AI8+AK8+AM8+AO8+AQ8+AS8+AU8+AW8+AY8</f>
        <v/>
      </c>
      <c r="BB8" s="31">
        <f>BA8/BP8-1</f>
        <v/>
      </c>
      <c r="BC8" s="1354" t="n"/>
      <c r="BD8" s="1414" t="n">
        <v>409.799999999999</v>
      </c>
      <c r="BE8" s="1414" t="n">
        <v>404.79</v>
      </c>
      <c r="BF8" s="1414" t="n">
        <v>434.66</v>
      </c>
      <c r="BG8" s="1414" t="n">
        <v>428.22</v>
      </c>
      <c r="BH8" s="1414" t="n">
        <v>433.389999999999</v>
      </c>
      <c r="BI8" s="1414" t="n">
        <v>420.12</v>
      </c>
      <c r="BJ8" s="1414" t="n">
        <v>430.76</v>
      </c>
      <c r="BK8" s="1414" t="n">
        <v>430.54</v>
      </c>
      <c r="BL8" s="1414" t="n">
        <v>418.440000000001</v>
      </c>
      <c r="BM8" s="1414" t="n">
        <v>432.320000000001</v>
      </c>
      <c r="BN8" s="1414" t="n">
        <v>411.429999999999</v>
      </c>
      <c r="BO8" s="1414" t="n">
        <v>418.55</v>
      </c>
      <c r="BP8" s="1409">
        <f>BD8+BE8+BF8+BG8+BH8+BI8+BJ8+BK8+BL8+BM8+BN8+BO8</f>
        <v/>
      </c>
    </row>
    <row r="9" ht="27" customFormat="1" customHeight="1" s="23">
      <c r="A9" s="2082" t="n"/>
      <c r="B9" s="1350" t="inlineStr">
        <is>
          <t>城际城乡网约车客运量  (万人次)</t>
        </is>
      </c>
      <c r="C9" s="1409">
        <f>C14+C19+C24+C29+C34+C39+C44+C49+C54+C59+C64+C69+C74+C79+C84+C89+C94</f>
        <v/>
      </c>
      <c r="D9" s="31">
        <f>C9/AC9-1</f>
        <v/>
      </c>
      <c r="E9" s="1409">
        <f>E14+E19+E24+E29+E34+E39+E44+E49+E54+E59+E64+E69+E74+E79+E84+E89+E94</f>
        <v/>
      </c>
      <c r="F9" s="31">
        <f>E9/AE9-1</f>
        <v/>
      </c>
      <c r="G9" s="1409">
        <f>G14+G19+G24+G29+G34+G39+G44+G49+G54+G59+G64+G69+G74+G79+G84+G89+G94</f>
        <v/>
      </c>
      <c r="H9" s="31">
        <f>G9/AG9-1</f>
        <v/>
      </c>
      <c r="I9" s="1409">
        <f>I14+I19+I24+I29+I34+I39+I44+I49+I54+I59+I64+I69+I74+I79+I84+I89+I94</f>
        <v/>
      </c>
      <c r="J9" s="31">
        <f>I9/AI9-1</f>
        <v/>
      </c>
      <c r="K9" s="1409">
        <f>K14+K19+K24+K29+K34+K39+K44+K49+K54+K59+K64+K69+K74+K79+K84+K89+K94</f>
        <v/>
      </c>
      <c r="L9" s="31">
        <f>K9/AK9-1</f>
        <v/>
      </c>
      <c r="M9" s="1409">
        <f>M14+M19+M24+M29+M34+M39+M44+M49+M54+M59+M64+M69+M74+M79+M84+M89+M94</f>
        <v/>
      </c>
      <c r="N9" s="31">
        <f>M9/AM9-1</f>
        <v/>
      </c>
      <c r="O9" s="1409">
        <f>O14+O19+O24+O29+O34+O39+O44+O49+O54+O59+O64+O69+O74+O79+O84+O89+O94</f>
        <v/>
      </c>
      <c r="P9" s="31">
        <f>O9/AO9-1</f>
        <v/>
      </c>
      <c r="Q9" s="1409">
        <f>Q14+Q19+Q24+Q29+Q34+Q39+Q44+Q49+Q54+Q59+Q64+Q69+Q74+Q79+Q84+Q89+Q94</f>
        <v/>
      </c>
      <c r="R9" s="31">
        <f>Q9/AQ9-1</f>
        <v/>
      </c>
      <c r="S9" s="1409">
        <f>S14+S19+S24+S29+S34+S39+S44+S49+S54+S59+S64+S69+S74+S79+S84+S89+S94</f>
        <v/>
      </c>
      <c r="T9" s="31">
        <f>S9/AS9-1</f>
        <v/>
      </c>
      <c r="U9" s="1409">
        <f>U14+U19+U24+U29+U34+U39+U44+U49+U54+U59+U64+U69+U74+U79+U84+U89+U94</f>
        <v/>
      </c>
      <c r="V9" s="31">
        <f>U9/AU9-1</f>
        <v/>
      </c>
      <c r="W9" s="1409">
        <f>W14+W19+W24+W29+W34+W39+W44+W49+W54+W59+W64+W69+W74+W79+W84+W89+W94</f>
        <v/>
      </c>
      <c r="X9" s="31">
        <f>W9/AW9-1</f>
        <v/>
      </c>
      <c r="Y9" s="1409">
        <f>E9+C9+G9+I9+K9+M9+O9+Q9+S9+U9</f>
        <v/>
      </c>
      <c r="Z9" s="31">
        <f>Y9/SUM(AC9,AE9,AG9,AI9,AK9,AM9,AO9,AQ9,AS9,AU9)-1</f>
        <v/>
      </c>
      <c r="AA9" s="32" t="n"/>
      <c r="AB9" s="1915">
        <f>AC9+AE9</f>
        <v/>
      </c>
      <c r="AC9" s="1409">
        <f>AC14+AC19+AC24+AC29+AC34+AC39+AC44+AC49+AC54+AC59+AC64+AC69+AC74+AC79+AC84+AC89+AC94</f>
        <v/>
      </c>
      <c r="AD9" s="31">
        <f>AC9/BD9-1</f>
        <v/>
      </c>
      <c r="AE9" s="1409">
        <f>AE14+AE19+AE24+AE29+AE34+AE39+AE44+AE49+AE54+AE59+AE64+AE69+AE74+AE79+AE84+AE89+AE94</f>
        <v/>
      </c>
      <c r="AF9" s="31">
        <f>AE9/BE9-1</f>
        <v/>
      </c>
      <c r="AG9" s="1409">
        <f>AG14+AG19+AG24+AG29+AG34+AG39+AG44+AG49+AG54+AG59+AG64+AG69+AG74+AG79+AG84+AG89+AG94</f>
        <v/>
      </c>
      <c r="AH9" s="31">
        <f>AG9/BF9-1</f>
        <v/>
      </c>
      <c r="AI9" s="1409">
        <f>AI14+AI19+AI24+AI29+AI34+AI39+AI44+AI49+AI54+AI59+AI64+AI69+AI74+AI79+AI84+AI89+AI94</f>
        <v/>
      </c>
      <c r="AJ9" s="31">
        <f>AI9/BG9-1</f>
        <v/>
      </c>
      <c r="AK9" s="1409">
        <f>AK14+AK19+AK24+AK29+AK34+AK39+AK44+AK49+AK54+AK59+AK64+AK69+AK74+AK79+AK84+AK89+AK94</f>
        <v/>
      </c>
      <c r="AL9" s="31">
        <f>AK9/BH9-1</f>
        <v/>
      </c>
      <c r="AM9" s="1409">
        <f>AM14+AM19+AM24+AM29+AM34+AM39+AM44+AM49+AM54+AM59+AM64+AM69+AM74+AM79+AM84+AM89+AM94</f>
        <v/>
      </c>
      <c r="AN9" s="31">
        <f>AM9/BI9-1</f>
        <v/>
      </c>
      <c r="AO9" s="1409">
        <f>AO14+AO19+AO24+AO29+AO34+AO39+AO44+AO49+AO54+AO59+AO64+AO69+AO74+AO79+AO84+AO89+AO94</f>
        <v/>
      </c>
      <c r="AP9" s="31">
        <f>AO9/BJ9-1</f>
        <v/>
      </c>
      <c r="AQ9" s="1409">
        <f>AQ14+AQ19+AQ24+AQ29+AQ34+AQ39+AQ44+AQ49+AQ54+AQ59+AQ64+AQ69+AQ74+AQ79+AQ84+AQ89+AQ94</f>
        <v/>
      </c>
      <c r="AR9" s="31">
        <f>AQ9/BK9-1</f>
        <v/>
      </c>
      <c r="AS9" s="1409">
        <f>AS14+AS19+AS24+AS29+AS34+AS39+AS44+AS49+AS54+AS59+AS64+AS69+AS74+AS79+AS84+AS89+AS94</f>
        <v/>
      </c>
      <c r="AT9" s="31">
        <f>AS9/BL9-1</f>
        <v/>
      </c>
      <c r="AU9" s="1409">
        <f>AU14+AU19+AU24+AU29+AU34+AU39+AU44+AU49+AU54+AU59+AU64+AU69+AU74+AU79+AU84+AU89+AU94</f>
        <v/>
      </c>
      <c r="AV9" s="31">
        <f>AU9/BM9-1</f>
        <v/>
      </c>
      <c r="AW9" s="1409">
        <f>AW14+AW19+AW24+AW29+AW34+AW39+AW44+AW49+AW54+AW59+AW64+AW69+AW74+AW79+AW84+AW89+AW94</f>
        <v/>
      </c>
      <c r="AX9" s="31">
        <f>AW9/BN9-1</f>
        <v/>
      </c>
      <c r="AY9" s="1409">
        <f>AY14+AY19+AY24+AY29+AY34+AY39+AY44+AY49+AY54+AY59+AY64+AY69+AY74+AY79+AY84+AY89+AY94</f>
        <v/>
      </c>
      <c r="AZ9" s="31">
        <f>AY9/BO9-1</f>
        <v/>
      </c>
      <c r="BA9" s="1409">
        <f>AC9+AE9+AG9+AI9+AK9+AM9+AO9+AQ9+AS9+AU9+AW9+AY9</f>
        <v/>
      </c>
      <c r="BB9" s="31">
        <f>BA9/BP9-1</f>
        <v/>
      </c>
      <c r="BC9" s="1354" t="n"/>
      <c r="BD9" s="1414" t="n">
        <v>105.33</v>
      </c>
      <c r="BE9" s="1414" t="n">
        <v>119.38</v>
      </c>
      <c r="BF9" s="1414" t="n">
        <v>131</v>
      </c>
      <c r="BG9" s="1414" t="n">
        <v>129.16</v>
      </c>
      <c r="BH9" s="1414" t="n">
        <v>134.56</v>
      </c>
      <c r="BI9" s="1414" t="n">
        <v>139.54</v>
      </c>
      <c r="BJ9" s="1414" t="n">
        <v>150.16</v>
      </c>
      <c r="BK9" s="1414" t="n">
        <v>150.85</v>
      </c>
      <c r="BL9" s="1414" t="n">
        <v>145.01</v>
      </c>
      <c r="BM9" s="1414" t="n">
        <v>148.08</v>
      </c>
      <c r="BN9" s="1414" t="n">
        <v>151.01</v>
      </c>
      <c r="BO9" s="1414" t="n">
        <v>163.61</v>
      </c>
      <c r="BP9" s="1409">
        <f>BD9+BE9+BF9+BG9+BH9+BI9+BJ9+BK9+BL9+BM9+BN9+BO9</f>
        <v/>
      </c>
    </row>
    <row r="10" ht="27" customFormat="1" customHeight="1" s="22">
      <c r="A10" s="1356" t="inlineStr">
        <is>
          <t>武汉市</t>
        </is>
      </c>
      <c r="B10" s="1350" t="inlineStr">
        <is>
          <t>总客运量         （万人次）</t>
        </is>
      </c>
      <c r="C10" s="1409">
        <f>C11+C12+C13+C14</f>
        <v/>
      </c>
      <c r="D10" s="31">
        <f>C10/AC10-1</f>
        <v/>
      </c>
      <c r="E10" s="1409">
        <f>E11+E12+E13+E14</f>
        <v/>
      </c>
      <c r="F10" s="31">
        <f>E10/AE10-1</f>
        <v/>
      </c>
      <c r="G10" s="1409">
        <f>G11+G12+G13+G14</f>
        <v/>
      </c>
      <c r="H10" s="31">
        <f>G10/AG10-1</f>
        <v/>
      </c>
      <c r="I10" s="1409">
        <f>I11+I12+I13+I14</f>
        <v/>
      </c>
      <c r="J10" s="31">
        <f>I10/AI10-1</f>
        <v/>
      </c>
      <c r="K10" s="1409">
        <f>K11+K12+K13+K14</f>
        <v/>
      </c>
      <c r="L10" s="31">
        <f>K10/AK10-1</f>
        <v/>
      </c>
      <c r="M10" s="1409">
        <f>M11+M12+M13+M14</f>
        <v/>
      </c>
      <c r="N10" s="31">
        <f>M10/AM10-1</f>
        <v/>
      </c>
      <c r="O10" s="1409">
        <f>O11+O12+O13+O14</f>
        <v/>
      </c>
      <c r="P10" s="31">
        <f>O10/AO10-1</f>
        <v/>
      </c>
      <c r="Q10" s="1409">
        <f>Q11+Q12+Q13+Q14</f>
        <v/>
      </c>
      <c r="R10" s="31">
        <f>Q10/AQ10-1</f>
        <v/>
      </c>
      <c r="S10" s="1409">
        <f>S11+S12+S13+S14</f>
        <v/>
      </c>
      <c r="T10" s="31">
        <f>S10/AS10-1</f>
        <v/>
      </c>
      <c r="U10" s="1409">
        <f>U11+U12+U13+U14</f>
        <v/>
      </c>
      <c r="V10" s="31">
        <f>U10/AU10-1</f>
        <v/>
      </c>
      <c r="W10" s="1409">
        <f>W11+W12+W13+W14</f>
        <v/>
      </c>
      <c r="X10" s="31">
        <f>W10/AW10-1</f>
        <v/>
      </c>
      <c r="Y10" s="1409">
        <f>E10+C10+G10+I10+K10+M10+O10+Q10+S10+U10</f>
        <v/>
      </c>
      <c r="Z10" s="31">
        <f>Y10/SUM(AC10,AE10,AG10,AI10,AK10,AM10,AO10,AQ10,AS10,AU10)-1</f>
        <v/>
      </c>
      <c r="AA10" s="32" t="n"/>
      <c r="AB10" s="1915">
        <f>AC10+AE10</f>
        <v/>
      </c>
      <c r="AC10" s="1915">
        <f>AC11+AC12+AC13+AC14</f>
        <v/>
      </c>
      <c r="AD10" s="32" t="n"/>
      <c r="AE10" s="1915">
        <f>AE11+AE12+AE13+AE14</f>
        <v/>
      </c>
      <c r="AF10" s="32" t="n"/>
      <c r="AG10" s="1915">
        <f>AG11+AG12+AG13+AG14</f>
        <v/>
      </c>
      <c r="AH10" s="32" t="n"/>
      <c r="AI10" s="1915">
        <f>AI11+AI12+AI13+AI14</f>
        <v/>
      </c>
      <c r="AJ10" s="32" t="n"/>
      <c r="AK10" s="1915">
        <f>AK11+AK12+AK13+AK14</f>
        <v/>
      </c>
      <c r="AL10" s="32" t="n"/>
      <c r="AM10" s="1915">
        <f>AM11+AM12+AM13+AM14</f>
        <v/>
      </c>
      <c r="AN10" s="32" t="n"/>
      <c r="AO10" s="1915">
        <f>AO11+AO12+AO13+AO14</f>
        <v/>
      </c>
      <c r="AP10" s="32" t="n"/>
      <c r="AQ10" s="1915">
        <f>AQ11+AQ12+AQ13+AQ14</f>
        <v/>
      </c>
      <c r="AR10" s="32" t="n"/>
      <c r="AS10" s="1915">
        <f>AS11+AS12+AS13+AS14</f>
        <v/>
      </c>
      <c r="AT10" s="32" t="n"/>
      <c r="AU10" s="1915">
        <f>AU11+AU12+AU13+AU14</f>
        <v/>
      </c>
      <c r="AV10" s="32" t="n"/>
      <c r="AW10" s="1915">
        <f>AW11+AW12+AW13+AW14</f>
        <v/>
      </c>
      <c r="AX10" s="32" t="n"/>
      <c r="AY10" s="1915">
        <f>AY11+AY12+AY13+AY14</f>
        <v/>
      </c>
      <c r="AZ10" s="32" t="n"/>
      <c r="BA10" s="1915">
        <f>AC10+AE10+AG10+AI10+AK10+AM10+AO10+AQ10+AS10+AU10+AW10+AY10</f>
        <v/>
      </c>
      <c r="BB10" s="32" t="n"/>
      <c r="BC10" s="1353" t="n"/>
      <c r="BD10" s="1352" t="n"/>
      <c r="BE10" s="1352" t="n"/>
      <c r="BF10" s="1352" t="n"/>
      <c r="BG10" s="1352" t="n"/>
      <c r="BH10" s="1352" t="n"/>
      <c r="BI10" s="1352" t="n"/>
      <c r="BJ10" s="1352" t="n"/>
      <c r="BK10" s="1352" t="n"/>
      <c r="BL10" s="1352" t="n"/>
      <c r="BM10" s="1352" t="n"/>
      <c r="BN10" s="1352" t="n"/>
      <c r="BO10" s="1352" t="n"/>
      <c r="BP10" s="1352" t="n"/>
    </row>
    <row r="11" ht="27" customFormat="1" customHeight="1" s="23">
      <c r="A11" s="1977" t="n"/>
      <c r="B11" s="1350" t="inlineStr">
        <is>
          <t>公路班线客运量    （万人次）</t>
        </is>
      </c>
      <c r="C11" s="1409" t="n">
        <v>255.17</v>
      </c>
      <c r="D11" s="31">
        <f>C11/AC11-1</f>
        <v/>
      </c>
      <c r="E11" s="1409" t="n">
        <v>252.6521</v>
      </c>
      <c r="F11" s="31">
        <f>E11/AE11-1</f>
        <v/>
      </c>
      <c r="G11" s="1409" t="n">
        <v>310.1362</v>
      </c>
      <c r="H11" s="31">
        <f>G11/AG11-1</f>
        <v/>
      </c>
      <c r="I11" s="1409">
        <f>中口径明细!Z11</f>
        <v/>
      </c>
      <c r="J11" s="31">
        <f>I11/AI11-1</f>
        <v/>
      </c>
      <c r="K11" s="1409">
        <f>中口径明细!AB11</f>
        <v/>
      </c>
      <c r="L11" s="31">
        <f>K11/AK11-1</f>
        <v/>
      </c>
      <c r="M11" s="1409">
        <f>中口径明细!AD11</f>
        <v/>
      </c>
      <c r="N11" s="31">
        <f>M11/AM11-1</f>
        <v/>
      </c>
      <c r="O11" s="1409">
        <f>中口径明细!AF11</f>
        <v/>
      </c>
      <c r="P11" s="31">
        <f>O11/AO11-1</f>
        <v/>
      </c>
      <c r="Q11" s="1409">
        <f>中口径明细!AH11</f>
        <v/>
      </c>
      <c r="R11" s="31">
        <f>Q11/AQ11-1</f>
        <v/>
      </c>
      <c r="S11" s="1409">
        <f>中口径明细!AJ11</f>
        <v/>
      </c>
      <c r="T11" s="31">
        <f>S11/AS11-1</f>
        <v/>
      </c>
      <c r="U11" s="1409">
        <f>中口径明细!AL11</f>
        <v/>
      </c>
      <c r="V11" s="31">
        <f>U11/AU11-1</f>
        <v/>
      </c>
      <c r="W11" s="1409">
        <f>中口径明细!AN11</f>
        <v/>
      </c>
      <c r="X11" s="31">
        <f>W11/AW11-1</f>
        <v/>
      </c>
      <c r="Y11" s="1409">
        <f>E11+C11+G11+I11+K11+M11+O11+Q11+S11+U11</f>
        <v/>
      </c>
      <c r="Z11" s="31">
        <f>Y11/SUM(AC11,AE11,AG11,AI11,AK11,AM11,AO11,AQ11,AS11,AU11)-1</f>
        <v/>
      </c>
      <c r="AA11" s="32" t="n"/>
      <c r="AB11" s="1915">
        <f>AC11+AE11</f>
        <v/>
      </c>
      <c r="AC11" s="1409" t="n">
        <v>37.6839</v>
      </c>
      <c r="AD11" s="31" t="n"/>
      <c r="AE11" s="1409" t="n">
        <v>32.2358</v>
      </c>
      <c r="AF11" s="31" t="n"/>
      <c r="AG11" s="1409" t="n">
        <v>51.9115</v>
      </c>
      <c r="AH11" s="31" t="n"/>
      <c r="AI11" s="1409" t="n">
        <v>59.0451</v>
      </c>
      <c r="AJ11" s="31" t="n"/>
      <c r="AK11" s="1409" t="n">
        <v>58.7769</v>
      </c>
      <c r="AL11" s="31" t="n"/>
      <c r="AM11" s="1409" t="n">
        <v>53.9891</v>
      </c>
      <c r="AN11" s="31" t="n"/>
      <c r="AO11" s="1409" t="n">
        <v>49.2635</v>
      </c>
      <c r="AP11" s="31" t="n"/>
      <c r="AQ11" s="1409" t="n">
        <v>44.0986</v>
      </c>
      <c r="AR11" s="31" t="n"/>
      <c r="AS11" s="1409" t="n">
        <v>53.6228</v>
      </c>
      <c r="AT11" s="31" t="n"/>
      <c r="AU11" s="1409" t="n">
        <v>298.4348</v>
      </c>
      <c r="AV11" s="31" t="n"/>
      <c r="AW11" s="1409" t="n">
        <v>305.8934</v>
      </c>
      <c r="AX11" s="31" t="n"/>
      <c r="AY11" s="1409" t="n">
        <v>300.5135</v>
      </c>
      <c r="AZ11" s="31" t="n"/>
      <c r="BA11" s="1409">
        <f>AC11+AE11+AG11+AI11+AK11+AM11+AO11+AQ11+AS11+AU11+AW11+AY11</f>
        <v/>
      </c>
      <c r="BB11" s="31" t="n"/>
      <c r="BC11" s="1354" t="n"/>
      <c r="BD11" s="1355" t="n"/>
      <c r="BE11" s="1355" t="n"/>
      <c r="BF11" s="1355" t="n"/>
      <c r="BG11" s="1355" t="n"/>
      <c r="BH11" s="1355" t="n"/>
      <c r="BI11" s="1355" t="n"/>
      <c r="BJ11" s="1355" t="n"/>
      <c r="BK11" s="1355" t="n"/>
      <c r="BL11" s="1355" t="n"/>
      <c r="BM11" s="1355" t="n"/>
      <c r="BN11" s="1355" t="n"/>
      <c r="BO11" s="1355" t="n"/>
      <c r="BP11" s="1289" t="n"/>
    </row>
    <row r="12" ht="27" customFormat="1" customHeight="1" s="23">
      <c r="A12" s="1977" t="n"/>
      <c r="B12" s="1350" t="inlineStr">
        <is>
          <t>城际城乡公交客运量（万人次）</t>
        </is>
      </c>
      <c r="C12" s="1409" t="n">
        <v>19.9300000000003</v>
      </c>
      <c r="D12" s="31">
        <f>C12/AC12-1</f>
        <v/>
      </c>
      <c r="E12" s="1409" t="n">
        <v>18.5499999999993</v>
      </c>
      <c r="F12" s="31">
        <f>E12/AE12-1</f>
        <v/>
      </c>
      <c r="G12" s="1409">
        <f>公交!X9-公交!X11</f>
        <v/>
      </c>
      <c r="H12" s="31">
        <f>G12/AG12-1</f>
        <v/>
      </c>
      <c r="I12" s="1409">
        <f>公交!Z9-公交!Z11</f>
        <v/>
      </c>
      <c r="J12" s="31">
        <f>I12/AI12-1</f>
        <v/>
      </c>
      <c r="K12" s="1409">
        <f>公交!AB9-公交!AB11</f>
        <v/>
      </c>
      <c r="L12" s="31">
        <f>K12/AK12-1</f>
        <v/>
      </c>
      <c r="M12" s="1409">
        <f>公交!AD9-公交!AD11</f>
        <v/>
      </c>
      <c r="N12" s="31">
        <f>M12/AM12-1</f>
        <v/>
      </c>
      <c r="O12" s="1409">
        <f>公交!AF9-公交!AF11</f>
        <v/>
      </c>
      <c r="P12" s="31">
        <f>O12/AO12-1</f>
        <v/>
      </c>
      <c r="Q12" s="1409">
        <f>公交!AH9-公交!AH11</f>
        <v/>
      </c>
      <c r="R12" s="31">
        <f>Q12/AQ12-1</f>
        <v/>
      </c>
      <c r="S12" s="1409">
        <f>公交!AJ9-公交!AJ11</f>
        <v/>
      </c>
      <c r="T12" s="31">
        <f>S12/AS12-1</f>
        <v/>
      </c>
      <c r="U12" s="1409">
        <f>公交!AL9-公交!AL11</f>
        <v/>
      </c>
      <c r="V12" s="31">
        <f>U12/AU12-1</f>
        <v/>
      </c>
      <c r="W12" s="1409">
        <f>公交!AN9-公交!AN11</f>
        <v/>
      </c>
      <c r="X12" s="31">
        <f>W12/AW12-1</f>
        <v/>
      </c>
      <c r="Y12" s="1409">
        <f>E12+C12+G12+I12+K12+M12+O12+Q12+S12+U12</f>
        <v/>
      </c>
      <c r="Z12" s="31">
        <f>Y12/SUM(AC12,AE12,AG12,AI12,AK12,AM12,AO12,AQ12,AS12,AU12)-1</f>
        <v/>
      </c>
      <c r="AA12" s="32" t="n"/>
      <c r="AB12" s="1915">
        <f>AC12+AE12</f>
        <v/>
      </c>
      <c r="AC12" s="1409" t="n">
        <v>27.8500000000004</v>
      </c>
      <c r="AD12" s="31" t="n"/>
      <c r="AE12" s="1409" t="n">
        <v>18.0999999999999</v>
      </c>
      <c r="AF12" s="31" t="n"/>
      <c r="AG12" s="1409" t="n">
        <v>29.1599999999999</v>
      </c>
      <c r="AH12" s="31" t="n"/>
      <c r="AI12" s="1409" t="n">
        <v>28.1400000000003</v>
      </c>
      <c r="AJ12" s="31" t="n"/>
      <c r="AK12" s="1409" t="n">
        <v>29.04</v>
      </c>
      <c r="AL12" s="31" t="n"/>
      <c r="AM12" s="1409" t="n">
        <v>26.5500000000002</v>
      </c>
      <c r="AN12" s="31" t="n"/>
      <c r="AO12" s="1409" t="n">
        <v>25.96</v>
      </c>
      <c r="AP12" s="31" t="n"/>
      <c r="AQ12" s="1409" t="n">
        <v>23.2699999999995</v>
      </c>
      <c r="AR12" s="31" t="n"/>
      <c r="AS12" s="1409" t="n">
        <v>25.6199999999999</v>
      </c>
      <c r="AT12" s="31" t="n"/>
      <c r="AU12" s="1409" t="n">
        <v>27.8599999999997</v>
      </c>
      <c r="AV12" s="31" t="n"/>
      <c r="AW12" s="1409" t="n">
        <v>25.0799999999999</v>
      </c>
      <c r="AX12" s="31" t="n"/>
      <c r="AY12" s="1409" t="n">
        <v>24.7399999999998</v>
      </c>
      <c r="AZ12" s="31" t="n"/>
      <c r="BA12" s="1409">
        <f>AC12+AE12+AG12+AI12+AK12+AM12+AO12+AQ12+AS12+AU12+AW12+AY12</f>
        <v/>
      </c>
      <c r="BB12" s="31" t="n"/>
      <c r="BC12" s="1354" t="n"/>
      <c r="BD12" s="1355" t="n"/>
      <c r="BE12" s="1355" t="n"/>
      <c r="BF12" s="1355" t="n"/>
      <c r="BG12" s="1355" t="n"/>
      <c r="BH12" s="1355" t="n"/>
      <c r="BI12" s="1355" t="n"/>
      <c r="BJ12" s="1414" t="n"/>
      <c r="BK12" s="1355" t="n"/>
      <c r="BL12" s="1414" t="n"/>
      <c r="BM12" s="1414" t="n"/>
      <c r="BN12" s="1414" t="n"/>
      <c r="BO12" s="1414" t="n"/>
      <c r="BP12" s="1289" t="n"/>
    </row>
    <row r="13" ht="27" customFormat="1" customHeight="1" s="23">
      <c r="A13" s="1977" t="n"/>
      <c r="B13" s="1350" t="inlineStr">
        <is>
          <t>城际城乡巡游出租客运量（万人次）</t>
        </is>
      </c>
      <c r="C13" s="1409" t="n">
        <v>0</v>
      </c>
      <c r="D13" s="31" t="n"/>
      <c r="E13" s="1409" t="n">
        <v>0</v>
      </c>
      <c r="F13" s="31" t="n"/>
      <c r="G13" s="1409" t="n">
        <v>0</v>
      </c>
      <c r="H13" s="31" t="n"/>
      <c r="I13" s="1409" t="n">
        <v>0</v>
      </c>
      <c r="J13" s="31" t="n"/>
      <c r="K13" s="1409" t="n">
        <v>0</v>
      </c>
      <c r="L13" s="31" t="n"/>
      <c r="M13" s="1409" t="n">
        <v>0</v>
      </c>
      <c r="N13" s="31" t="n"/>
      <c r="O13" s="1409" t="n">
        <v>0</v>
      </c>
      <c r="P13" s="31" t="n"/>
      <c r="Q13" s="1409" t="n">
        <v>0</v>
      </c>
      <c r="R13" s="31" t="n"/>
      <c r="S13" s="1409" t="n">
        <v>0</v>
      </c>
      <c r="T13" s="31" t="n"/>
      <c r="U13" s="1409" t="n">
        <v>0</v>
      </c>
      <c r="V13" s="31" t="n"/>
      <c r="W13" s="1409" t="n">
        <v>0</v>
      </c>
      <c r="X13" s="31" t="n"/>
      <c r="Y13" s="1409">
        <f>E13+C13+G13+I13+K13+M13+O13+Q13+S13+U13</f>
        <v/>
      </c>
      <c r="Z13" s="31">
        <f>Y13/SUM(AC13,AE13,AG13,AI13,AK13,AM13,AO13,AQ13,AS13,AU13)-1</f>
        <v/>
      </c>
      <c r="AA13" s="32" t="n"/>
      <c r="AB13" s="1915">
        <f>AC13+AE13</f>
        <v/>
      </c>
      <c r="AC13" s="1409" t="n">
        <v>0</v>
      </c>
      <c r="AD13" s="31" t="n"/>
      <c r="AE13" s="1409" t="n">
        <v>0</v>
      </c>
      <c r="AF13" s="31" t="n"/>
      <c r="AG13" s="1409" t="n">
        <v>0</v>
      </c>
      <c r="AH13" s="31" t="n"/>
      <c r="AI13" s="1409" t="n">
        <v>0</v>
      </c>
      <c r="AJ13" s="31" t="n"/>
      <c r="AK13" s="1409" t="n">
        <v>0</v>
      </c>
      <c r="AL13" s="31" t="n"/>
      <c r="AM13" s="1409" t="n">
        <v>0</v>
      </c>
      <c r="AN13" s="31" t="n"/>
      <c r="AO13" s="1409" t="n">
        <v>0</v>
      </c>
      <c r="AP13" s="31" t="n"/>
      <c r="AQ13" s="1409" t="n">
        <v>0</v>
      </c>
      <c r="AR13" s="31" t="n"/>
      <c r="AS13" s="1409" t="n">
        <v>0</v>
      </c>
      <c r="AT13" s="31" t="n"/>
      <c r="AU13" s="1409" t="n">
        <v>0</v>
      </c>
      <c r="AV13" s="31" t="n"/>
      <c r="AW13" s="1409" t="n">
        <v>0</v>
      </c>
      <c r="AX13" s="31" t="n"/>
      <c r="AY13" s="1409" t="n">
        <v>0</v>
      </c>
      <c r="AZ13" s="31" t="n"/>
      <c r="BA13" s="1409">
        <f>AC13+AE13+AG13+AI13+AK13+AM13+AO13+AQ13+AS13+AU13+AW13+AY13</f>
        <v/>
      </c>
      <c r="BB13" s="31" t="n"/>
      <c r="BC13" s="1354" t="n"/>
      <c r="BD13" s="1355" t="n"/>
      <c r="BE13" s="1355" t="n"/>
      <c r="BF13" s="1355" t="n"/>
      <c r="BG13" s="1355" t="n"/>
      <c r="BH13" s="1355" t="n"/>
      <c r="BI13" s="1355" t="n"/>
      <c r="BJ13" s="1414" t="n"/>
      <c r="BK13" s="1355" t="n"/>
      <c r="BL13" s="1414" t="n"/>
      <c r="BM13" s="1414" t="n"/>
      <c r="BN13" s="1414" t="n"/>
      <c r="BO13" s="1414" t="n"/>
      <c r="BP13" s="1289" t="n"/>
    </row>
    <row r="14" ht="27" customFormat="1" customHeight="1" s="23">
      <c r="A14" s="1954" t="n"/>
      <c r="B14" s="1350" t="inlineStr">
        <is>
          <t>城际城乡网约车客运量  (万人次)</t>
        </is>
      </c>
      <c r="C14" s="1409" t="n">
        <v>0</v>
      </c>
      <c r="D14" s="31">
        <f>C14/AC14-1</f>
        <v/>
      </c>
      <c r="E14" s="1409" t="n">
        <v>0</v>
      </c>
      <c r="F14" s="31" t="n"/>
      <c r="G14" s="1409" t="n">
        <v>0</v>
      </c>
      <c r="H14" s="31" t="n"/>
      <c r="I14" s="1409" t="n">
        <v>0</v>
      </c>
      <c r="J14" s="31" t="n"/>
      <c r="K14" s="1409" t="n">
        <v>0</v>
      </c>
      <c r="L14" s="31" t="n"/>
      <c r="M14" s="1409" t="n">
        <v>0</v>
      </c>
      <c r="N14" s="31" t="n"/>
      <c r="O14" s="1409" t="n">
        <v>0</v>
      </c>
      <c r="P14" s="31" t="n"/>
      <c r="Q14" s="1409" t="n">
        <v>0</v>
      </c>
      <c r="R14" s="31" t="n"/>
      <c r="S14" s="1409" t="n">
        <v>0</v>
      </c>
      <c r="T14" s="31" t="n"/>
      <c r="U14" s="1409" t="n">
        <v>0</v>
      </c>
      <c r="V14" s="31" t="n"/>
      <c r="W14" s="1409" t="n">
        <v>0</v>
      </c>
      <c r="X14" s="31" t="n"/>
      <c r="Y14" s="1409">
        <f>E14+C14+G14+I14+K14+M14+O14+Q14+S14+U14</f>
        <v/>
      </c>
      <c r="Z14" s="31">
        <f>Y14/SUM(AC14,AE14,AG14,AI14,AK14,AM14,AO14,AQ14,AS14,AU14)-1</f>
        <v/>
      </c>
      <c r="AA14" s="32" t="n"/>
      <c r="AB14" s="1915">
        <f>AC14+AE14</f>
        <v/>
      </c>
      <c r="AC14" s="1409" t="n">
        <v>0</v>
      </c>
      <c r="AD14" s="31" t="n"/>
      <c r="AE14" s="1409" t="n">
        <v>0</v>
      </c>
      <c r="AF14" s="31" t="n"/>
      <c r="AG14" s="1409" t="n">
        <v>0</v>
      </c>
      <c r="AH14" s="31" t="n"/>
      <c r="AI14" s="1409" t="n">
        <v>0</v>
      </c>
      <c r="AJ14" s="31" t="n"/>
      <c r="AK14" s="1409" t="n">
        <v>0</v>
      </c>
      <c r="AL14" s="31" t="n"/>
      <c r="AM14" s="1409" t="n">
        <v>0</v>
      </c>
      <c r="AN14" s="31" t="n"/>
      <c r="AO14" s="1409" t="n">
        <v>0</v>
      </c>
      <c r="AP14" s="31" t="n"/>
      <c r="AQ14" s="1409" t="n">
        <v>0</v>
      </c>
      <c r="AR14" s="31" t="n"/>
      <c r="AS14" s="1409" t="n">
        <v>0</v>
      </c>
      <c r="AT14" s="31" t="n"/>
      <c r="AU14" s="1409" t="n">
        <v>0</v>
      </c>
      <c r="AV14" s="31" t="n"/>
      <c r="AW14" s="1409" t="n">
        <v>0</v>
      </c>
      <c r="AX14" s="31" t="n"/>
      <c r="AY14" s="1409" t="n">
        <v>0</v>
      </c>
      <c r="AZ14" s="31" t="n"/>
      <c r="BA14" s="1409">
        <f>AC14+AE14+AG14+AI14+AK14+AM14+AO14+AQ14+AS14+AU14+AW14+AY14</f>
        <v/>
      </c>
      <c r="BB14" s="31" t="n"/>
      <c r="BC14" s="1354" t="n"/>
      <c r="BD14" s="1355" t="n"/>
      <c r="BE14" s="1355" t="n"/>
      <c r="BF14" s="1355" t="n"/>
      <c r="BG14" s="1355" t="n"/>
      <c r="BH14" s="1355" t="n"/>
      <c r="BI14" s="1355" t="n"/>
      <c r="BJ14" s="1355" t="n"/>
      <c r="BK14" s="1355" t="n"/>
      <c r="BL14" s="1355" t="n"/>
      <c r="BM14" s="1355" t="n"/>
      <c r="BN14" s="1355" t="n"/>
      <c r="BO14" s="1355" t="n"/>
      <c r="BP14" s="1289" t="n"/>
    </row>
    <row r="15" ht="27" customFormat="1" customHeight="1" s="22">
      <c r="A15" s="1358" t="inlineStr">
        <is>
          <t>黄石市</t>
        </is>
      </c>
      <c r="B15" s="1350" t="inlineStr">
        <is>
          <t>总客运量         （万人次）</t>
        </is>
      </c>
      <c r="C15" s="1409">
        <f>C16+C17+C18+C19</f>
        <v/>
      </c>
      <c r="D15" s="31">
        <f>C15/AC15-1</f>
        <v/>
      </c>
      <c r="E15" s="1409">
        <f>E16+E17+E18+E19</f>
        <v/>
      </c>
      <c r="F15" s="31">
        <f>E15/AE15-1</f>
        <v/>
      </c>
      <c r="G15" s="1409">
        <f>G16+G17+G18+G19</f>
        <v/>
      </c>
      <c r="H15" s="31">
        <f>G15/AG15-1</f>
        <v/>
      </c>
      <c r="I15" s="1409">
        <f>I16+I17+I18+I19</f>
        <v/>
      </c>
      <c r="J15" s="31">
        <f>I15/AI15-1</f>
        <v/>
      </c>
      <c r="K15" s="1409">
        <f>K16+K17+K18+K19</f>
        <v/>
      </c>
      <c r="L15" s="31">
        <f>K15/AK15-1</f>
        <v/>
      </c>
      <c r="M15" s="1409">
        <f>M16+M17+M18+M19</f>
        <v/>
      </c>
      <c r="N15" s="31">
        <f>M15/AM15-1</f>
        <v/>
      </c>
      <c r="O15" s="1409">
        <f>O16+O17+O18+O19</f>
        <v/>
      </c>
      <c r="P15" s="31">
        <f>O15/AO15-1</f>
        <v/>
      </c>
      <c r="Q15" s="1409">
        <f>Q16+Q17+Q18+Q19</f>
        <v/>
      </c>
      <c r="R15" s="31">
        <f>Q15/AQ15-1</f>
        <v/>
      </c>
      <c r="S15" s="1409">
        <f>S16+S17+S18+S19</f>
        <v/>
      </c>
      <c r="T15" s="31">
        <f>S15/AS15-1</f>
        <v/>
      </c>
      <c r="U15" s="1409">
        <f>U16+U17+U18+U19</f>
        <v/>
      </c>
      <c r="V15" s="31">
        <f>U15/AU15-1</f>
        <v/>
      </c>
      <c r="W15" s="1409">
        <f>W16+W17+W18+W19</f>
        <v/>
      </c>
      <c r="X15" s="31">
        <f>W15/AW15-1</f>
        <v/>
      </c>
      <c r="Y15" s="1409">
        <f>E15+C15+G15+I15+K15+M15+O15+Q15+S15+U15</f>
        <v/>
      </c>
      <c r="Z15" s="31">
        <f>Y15/SUM(AC15,AE15,AG15,AI15,AK15,AM15,AO15,AQ15,AS15,AU15)-1</f>
        <v/>
      </c>
      <c r="AA15" s="32" t="n"/>
      <c r="AB15" s="1915">
        <f>AC15+AE15</f>
        <v/>
      </c>
      <c r="AC15" s="1915">
        <f>AC16+AC17+AC18+AC19</f>
        <v/>
      </c>
      <c r="AD15" s="32" t="n"/>
      <c r="AE15" s="1915">
        <f>AE16+AE17+AE18+AE19</f>
        <v/>
      </c>
      <c r="AF15" s="32" t="n"/>
      <c r="AG15" s="1915">
        <f>AG16+AG17+AG18+AG19</f>
        <v/>
      </c>
      <c r="AH15" s="32" t="n"/>
      <c r="AI15" s="1915">
        <f>AI16+AI17+AI18+AI19</f>
        <v/>
      </c>
      <c r="AJ15" s="32" t="n"/>
      <c r="AK15" s="1915">
        <f>AK16+AK17+AK18+AK19</f>
        <v/>
      </c>
      <c r="AL15" s="32" t="n"/>
      <c r="AM15" s="1915">
        <f>AM16+AM17+AM18+AM19</f>
        <v/>
      </c>
      <c r="AN15" s="32" t="n"/>
      <c r="AO15" s="1915">
        <f>AO16+AO17+AO18+AO19</f>
        <v/>
      </c>
      <c r="AP15" s="32" t="n"/>
      <c r="AQ15" s="1915">
        <f>AQ16+AQ17+AQ18+AQ19</f>
        <v/>
      </c>
      <c r="AR15" s="32" t="n"/>
      <c r="AS15" s="1915">
        <f>AS16+AS17+AS18+AS19</f>
        <v/>
      </c>
      <c r="AT15" s="32" t="n"/>
      <c r="AU15" s="1915">
        <f>AU16+AU17+AU18+AU19</f>
        <v/>
      </c>
      <c r="AV15" s="32" t="n"/>
      <c r="AW15" s="1915">
        <f>AW16+AW17+AW18+AW19</f>
        <v/>
      </c>
      <c r="AX15" s="32" t="n"/>
      <c r="AY15" s="1915">
        <f>AY16+AY17+AY18+AY19</f>
        <v/>
      </c>
      <c r="AZ15" s="32" t="n"/>
      <c r="BA15" s="1915">
        <f>AC15+AE15+AG15+AI15+AK15+AM15+AO15+AQ15+AS15+AU15+AW15+AY15</f>
        <v/>
      </c>
      <c r="BB15" s="32" t="n"/>
      <c r="BC15" s="1353" t="n"/>
      <c r="BD15" s="1352" t="n"/>
      <c r="BE15" s="1352" t="n"/>
      <c r="BF15" s="1352" t="n"/>
      <c r="BG15" s="1352" t="n"/>
      <c r="BH15" s="1352" t="n"/>
      <c r="BI15" s="1352" t="n"/>
      <c r="BJ15" s="1352" t="n"/>
      <c r="BK15" s="1352" t="n"/>
      <c r="BL15" s="1352" t="n"/>
      <c r="BM15" s="1352" t="n"/>
      <c r="BN15" s="1352" t="n"/>
      <c r="BO15" s="1352" t="n"/>
      <c r="BP15" s="1352" t="n"/>
    </row>
    <row r="16" ht="27" customFormat="1" customHeight="1" s="23">
      <c r="A16" s="1977" t="n"/>
      <c r="B16" s="1350" t="inlineStr">
        <is>
          <t>公路班线客运量    （万人次）</t>
        </is>
      </c>
      <c r="C16" s="1409" t="n">
        <v>98.0308</v>
      </c>
      <c r="D16" s="31">
        <f>C16/AC16-1</f>
        <v/>
      </c>
      <c r="E16" s="1409" t="n">
        <v>96.92010000000001</v>
      </c>
      <c r="F16" s="31">
        <f>E16/AE16-1</f>
        <v/>
      </c>
      <c r="G16" s="1409" t="n">
        <v>92.5724</v>
      </c>
      <c r="H16" s="31">
        <f>G16/AG16-1</f>
        <v/>
      </c>
      <c r="I16" s="1409">
        <f>中口径明细!Z16</f>
        <v/>
      </c>
      <c r="J16" s="31">
        <f>I16/AI16-1</f>
        <v/>
      </c>
      <c r="K16" s="1409">
        <f>中口径明细!AB16</f>
        <v/>
      </c>
      <c r="L16" s="31">
        <f>K16/AK16-1</f>
        <v/>
      </c>
      <c r="M16" s="1409">
        <f>中口径明细!AD16</f>
        <v/>
      </c>
      <c r="N16" s="31">
        <f>M16/AM16-1</f>
        <v/>
      </c>
      <c r="O16" s="1409">
        <f>中口径明细!AF16</f>
        <v/>
      </c>
      <c r="P16" s="31">
        <f>O16/AO16-1</f>
        <v/>
      </c>
      <c r="Q16" s="1409">
        <f>中口径明细!AH16</f>
        <v/>
      </c>
      <c r="R16" s="31">
        <f>Q16/AQ16-1</f>
        <v/>
      </c>
      <c r="S16" s="1409">
        <f>中口径明细!AJ16</f>
        <v/>
      </c>
      <c r="T16" s="31">
        <f>S16/AS16-1</f>
        <v/>
      </c>
      <c r="U16" s="1409">
        <f>中口径明细!AL16</f>
        <v/>
      </c>
      <c r="V16" s="31">
        <f>U16/AU16-1</f>
        <v/>
      </c>
      <c r="W16" s="1409">
        <f>中口径明细!AN16</f>
        <v/>
      </c>
      <c r="X16" s="31">
        <f>W16/AW16-1</f>
        <v/>
      </c>
      <c r="Y16" s="1409">
        <f>E16+C16+G16+I16+K16+M16+O16+Q16+S16+U16</f>
        <v/>
      </c>
      <c r="Z16" s="31">
        <f>Y16/SUM(AC16,AE16,AG16,AI16,AK16,AM16,AO16,AQ16,AS16,AU16)-1</f>
        <v/>
      </c>
      <c r="AA16" s="32" t="n"/>
      <c r="AB16" s="1915">
        <f>AC16+AE16</f>
        <v/>
      </c>
      <c r="AC16" s="1409" t="n">
        <v>99.9872</v>
      </c>
      <c r="AD16" s="31" t="n"/>
      <c r="AE16" s="1409" t="n">
        <v>105.6907</v>
      </c>
      <c r="AF16" s="31" t="n"/>
      <c r="AG16" s="1409" t="n">
        <v>94.5163</v>
      </c>
      <c r="AH16" s="31" t="n"/>
      <c r="AI16" s="1409" t="n">
        <v>96.84699999999999</v>
      </c>
      <c r="AJ16" s="31" t="n"/>
      <c r="AK16" s="1409" t="n">
        <v>95.4546</v>
      </c>
      <c r="AL16" s="31" t="n"/>
      <c r="AM16" s="1409" t="n">
        <v>89.66970000000001</v>
      </c>
      <c r="AN16" s="31" t="n"/>
      <c r="AO16" s="1409" t="n">
        <v>88.85129999999999</v>
      </c>
      <c r="AP16" s="31" t="n"/>
      <c r="AQ16" s="1409" t="n">
        <v>86.154</v>
      </c>
      <c r="AR16" s="31" t="n"/>
      <c r="AS16" s="1409" t="n">
        <v>85.2698</v>
      </c>
      <c r="AT16" s="31" t="n"/>
      <c r="AU16" s="1409" t="n">
        <v>88.167</v>
      </c>
      <c r="AV16" s="31" t="n"/>
      <c r="AW16" s="1409" t="n">
        <v>86.08199999999999</v>
      </c>
      <c r="AX16" s="31" t="n"/>
      <c r="AY16" s="1409" t="n">
        <v>85.1485</v>
      </c>
      <c r="AZ16" s="31" t="n"/>
      <c r="BA16" s="1409">
        <f>AC16+AE16+AG16+AI16+AK16+AM16+AO16+AQ16+AS16+AU16+AW16+AY16</f>
        <v/>
      </c>
      <c r="BB16" s="31" t="n"/>
      <c r="BC16" s="1354" t="n"/>
      <c r="BD16" s="1355" t="n"/>
      <c r="BE16" s="1355" t="n"/>
      <c r="BF16" s="1355" t="n"/>
      <c r="BG16" s="1355" t="n"/>
      <c r="BH16" s="1355" t="n"/>
      <c r="BI16" s="1355" t="n"/>
      <c r="BJ16" s="1355" t="n"/>
      <c r="BK16" s="1355" t="n"/>
      <c r="BL16" s="1355" t="n"/>
      <c r="BM16" s="1355" t="n"/>
      <c r="BN16" s="1355" t="n"/>
      <c r="BO16" s="1355" t="n"/>
      <c r="BP16" s="1289" t="n"/>
    </row>
    <row r="17" ht="27" customFormat="1" customHeight="1" s="23">
      <c r="A17" s="1977" t="n"/>
      <c r="B17" s="1350" t="inlineStr">
        <is>
          <t>城际城乡公交客运量（万人次）</t>
        </is>
      </c>
      <c r="C17" s="1409" t="n">
        <v>83.5</v>
      </c>
      <c r="D17" s="31">
        <f>C17/AC17-1</f>
        <v/>
      </c>
      <c r="E17" s="1409" t="n">
        <v>84.40000000000001</v>
      </c>
      <c r="F17" s="31">
        <f>E17/AE17-1</f>
        <v/>
      </c>
      <c r="G17" s="1409">
        <f>公交!X13-公交!X15</f>
        <v/>
      </c>
      <c r="H17" s="31">
        <f>G17/AG17-1</f>
        <v/>
      </c>
      <c r="I17" s="1409">
        <f>公交!Z13-公交!Z15</f>
        <v/>
      </c>
      <c r="J17" s="31">
        <f>I17/AI17-1</f>
        <v/>
      </c>
      <c r="K17" s="1409">
        <f>公交!AB13-公交!AB15</f>
        <v/>
      </c>
      <c r="L17" s="31">
        <f>K17/AK17-1</f>
        <v/>
      </c>
      <c r="M17" s="1409">
        <f>公交!AD13-公交!AD15</f>
        <v/>
      </c>
      <c r="N17" s="31">
        <f>M17/AM17-1</f>
        <v/>
      </c>
      <c r="O17" s="1409">
        <f>公交!AF13-公交!AF15</f>
        <v/>
      </c>
      <c r="P17" s="31">
        <f>O17/AO17-1</f>
        <v/>
      </c>
      <c r="Q17" s="1409">
        <f>公交!AH13-公交!AH15</f>
        <v/>
      </c>
      <c r="R17" s="31">
        <f>Q17/AQ17-1</f>
        <v/>
      </c>
      <c r="S17" s="1409">
        <f>公交!AJ13-公交!AJ15</f>
        <v/>
      </c>
      <c r="T17" s="31">
        <f>S17/AS17-1</f>
        <v/>
      </c>
      <c r="U17" s="1409">
        <f>公交!AL13-公交!AL15</f>
        <v/>
      </c>
      <c r="V17" s="31">
        <f>U17/AU17-1</f>
        <v/>
      </c>
      <c r="W17" s="1409">
        <f>公交!AN13-公交!AN15</f>
        <v/>
      </c>
      <c r="X17" s="31">
        <f>W17/AW17-1</f>
        <v/>
      </c>
      <c r="Y17" s="1409">
        <f>E17+C17+G17+I17+K17+M17+O17+Q17+S17+U17</f>
        <v/>
      </c>
      <c r="Z17" s="31">
        <f>Y17/SUM(AC17,AE17,AG17,AI17,AK17,AM17,AO17,AQ17,AS17,AU17)-1</f>
        <v/>
      </c>
      <c r="AA17" s="32" t="n"/>
      <c r="AB17" s="1915">
        <f>AC17+AE17</f>
        <v/>
      </c>
      <c r="AC17" s="1409" t="n">
        <v>50.7</v>
      </c>
      <c r="AD17" s="31" t="n"/>
      <c r="AE17" s="1409" t="n">
        <v>85.3</v>
      </c>
      <c r="AF17" s="31" t="n"/>
      <c r="AG17" s="1409" t="n">
        <v>93.5899999999999</v>
      </c>
      <c r="AH17" s="31" t="n"/>
      <c r="AI17" s="1409" t="n">
        <v>98.8399999999999</v>
      </c>
      <c r="AJ17" s="31" t="n"/>
      <c r="AK17" s="1409" t="n">
        <v>102.04</v>
      </c>
      <c r="AL17" s="31" t="n"/>
      <c r="AM17" s="1409" t="n">
        <v>96.2800000000002</v>
      </c>
      <c r="AN17" s="31" t="n"/>
      <c r="AO17" s="1409" t="n">
        <v>94.3</v>
      </c>
      <c r="AP17" s="31" t="n"/>
      <c r="AQ17" s="1409" t="n">
        <v>85.8000000000001</v>
      </c>
      <c r="AR17" s="31" t="n"/>
      <c r="AS17" s="1409" t="n">
        <v>85.8000000000001</v>
      </c>
      <c r="AT17" s="31" t="n"/>
      <c r="AU17" s="1409" t="n">
        <v>94.59999999999989</v>
      </c>
      <c r="AV17" s="31" t="n"/>
      <c r="AW17" s="1409" t="n">
        <v>90.2</v>
      </c>
      <c r="AX17" s="31" t="n"/>
      <c r="AY17" s="1409" t="n">
        <v>86</v>
      </c>
      <c r="AZ17" s="31" t="n"/>
      <c r="BA17" s="1409">
        <f>AC17+AE17+AG17+AI17+AK17+AM17+AO17+AQ17+AS17+AU17+AW17+AY17</f>
        <v/>
      </c>
      <c r="BB17" s="31" t="n"/>
      <c r="BC17" s="1354" t="n"/>
      <c r="BD17" s="1355" t="n"/>
      <c r="BE17" s="1355" t="n"/>
      <c r="BF17" s="1355" t="n"/>
      <c r="BG17" s="1355" t="n"/>
      <c r="BH17" s="1355" t="n"/>
      <c r="BI17" s="1355" t="n"/>
      <c r="BJ17" s="1414" t="n"/>
      <c r="BK17" s="1355" t="n"/>
      <c r="BL17" s="1414" t="n"/>
      <c r="BM17" s="1414" t="n"/>
      <c r="BN17" s="1414" t="n"/>
      <c r="BO17" s="1414" t="n"/>
      <c r="BP17" s="1289" t="n"/>
    </row>
    <row r="18" ht="27" customFormat="1" customHeight="1" s="23">
      <c r="A18" s="1977" t="n"/>
      <c r="B18" s="1350" t="inlineStr">
        <is>
          <t>城际城乡巡游出租客运量（万人次）</t>
        </is>
      </c>
      <c r="C18" s="1409" t="n">
        <v>16.17</v>
      </c>
      <c r="D18" s="31">
        <f>C18/AC18-1</f>
        <v/>
      </c>
      <c r="E18" s="1409" t="n">
        <v>26.68</v>
      </c>
      <c r="F18" s="31">
        <f>E18/AE18-1</f>
        <v/>
      </c>
      <c r="G18" s="1409">
        <f>出租!X13-出租!X15</f>
        <v/>
      </c>
      <c r="H18" s="31">
        <f>G18/AG18-1</f>
        <v/>
      </c>
      <c r="I18" s="1409">
        <f>出租!Z13-出租!Z15</f>
        <v/>
      </c>
      <c r="J18" s="31">
        <f>I18/AI18-1</f>
        <v/>
      </c>
      <c r="K18" s="1409">
        <f>出租!AB13-出租!AB15</f>
        <v/>
      </c>
      <c r="L18" s="31">
        <f>K18/AK18-1</f>
        <v/>
      </c>
      <c r="M18" s="1409">
        <f>出租!AD13-出租!AD15</f>
        <v/>
      </c>
      <c r="N18" s="31">
        <f>M18/AM18-1</f>
        <v/>
      </c>
      <c r="O18" s="1409">
        <f>出租!AF13-出租!AF15</f>
        <v/>
      </c>
      <c r="P18" s="31">
        <f>O18/AO18-1</f>
        <v/>
      </c>
      <c r="Q18" s="1409">
        <f>出租!AH13-出租!AH15</f>
        <v/>
      </c>
      <c r="R18" s="31">
        <f>Q18/AQ18-1</f>
        <v/>
      </c>
      <c r="S18" s="1409">
        <f>出租!AJ13-出租!AJ15</f>
        <v/>
      </c>
      <c r="T18" s="31">
        <f>S18/AS18-1</f>
        <v/>
      </c>
      <c r="U18" s="1409">
        <f>出租!AL13-出租!AL15</f>
        <v/>
      </c>
      <c r="V18" s="31">
        <f>U18/AU18-1</f>
        <v/>
      </c>
      <c r="W18" s="1409">
        <f>出租!AN13-出租!AN15</f>
        <v/>
      </c>
      <c r="X18" s="31">
        <f>W18/AW18-1</f>
        <v/>
      </c>
      <c r="Y18" s="1409">
        <f>E18+C18+G18+I18+K18+M18+O18+Q18+S18+U18</f>
        <v/>
      </c>
      <c r="Z18" s="31">
        <f>Y18/SUM(AC18,AE18,AG18,AI18,AK18,AM18,AO18,AQ18,AS18,AU18)-1</f>
        <v/>
      </c>
      <c r="AA18" s="32" t="n"/>
      <c r="AB18" s="1915">
        <f>AC18+AE18</f>
        <v/>
      </c>
      <c r="AC18" s="1409" t="n">
        <v>8.04000000000002</v>
      </c>
      <c r="AD18" s="31" t="n"/>
      <c r="AE18" s="1409" t="n">
        <v>12.58</v>
      </c>
      <c r="AF18" s="31" t="n"/>
      <c r="AG18" s="1409" t="n">
        <v>18.11</v>
      </c>
      <c r="AH18" s="31" t="n"/>
      <c r="AI18" s="1409" t="n">
        <v>22.16</v>
      </c>
      <c r="AJ18" s="31" t="n"/>
      <c r="AK18" s="1409" t="n">
        <v>19.6</v>
      </c>
      <c r="AL18" s="31" t="n"/>
      <c r="AM18" s="1409" t="n">
        <v>35.84</v>
      </c>
      <c r="AN18" s="31" t="n"/>
      <c r="AO18" s="1409" t="n">
        <v>44.2</v>
      </c>
      <c r="AP18" s="31" t="n"/>
      <c r="AQ18" s="1409" t="n">
        <v>15.34</v>
      </c>
      <c r="AR18" s="31" t="n"/>
      <c r="AS18" s="1409" t="n">
        <v>36.69</v>
      </c>
      <c r="AT18" s="31" t="n"/>
      <c r="AU18" s="1409" t="n">
        <v>20.21</v>
      </c>
      <c r="AV18" s="31" t="n"/>
      <c r="AW18" s="1409" t="n">
        <v>24.59</v>
      </c>
      <c r="AX18" s="31" t="n"/>
      <c r="AY18" s="1409" t="n">
        <v>28.02</v>
      </c>
      <c r="AZ18" s="31" t="n"/>
      <c r="BA18" s="1409">
        <f>AC18+AE18+AG18+AI18+AK18+AM18+AO18+AQ18+AS18+AU18+AW18+AY18</f>
        <v/>
      </c>
      <c r="BB18" s="31" t="n"/>
      <c r="BC18" s="1354" t="n"/>
      <c r="BD18" s="1355" t="n"/>
      <c r="BE18" s="1355" t="n"/>
      <c r="BF18" s="1355" t="n"/>
      <c r="BG18" s="1355" t="n"/>
      <c r="BH18" s="1355" t="n"/>
      <c r="BI18" s="1355" t="n"/>
      <c r="BJ18" s="1414" t="n"/>
      <c r="BK18" s="1355" t="n"/>
      <c r="BL18" s="1414" t="n"/>
      <c r="BM18" s="1414" t="n"/>
      <c r="BN18" s="1414" t="n"/>
      <c r="BO18" s="1414" t="n"/>
      <c r="BP18" s="1289" t="n"/>
    </row>
    <row r="19" ht="27" customFormat="1" customHeight="1" s="23">
      <c r="A19" s="1954" t="n"/>
      <c r="B19" s="1350" t="inlineStr">
        <is>
          <t>城际城乡网约车客运量  (万人次)</t>
        </is>
      </c>
      <c r="C19" s="1409" t="n">
        <v>3.74893004803786</v>
      </c>
      <c r="D19" s="31">
        <f>C19/AC19-1</f>
        <v/>
      </c>
      <c r="E19" s="1409" t="n">
        <v>6.0710919004564</v>
      </c>
      <c r="F19" s="31">
        <f>E19/AE19-1</f>
        <v/>
      </c>
      <c r="G19" s="1409" t="n">
        <v>8.20556155191098</v>
      </c>
      <c r="H19" s="31">
        <f>G19/AG19-1</f>
        <v/>
      </c>
      <c r="I19" s="1409">
        <f>网约车!Z13-网约车!Z15</f>
        <v/>
      </c>
      <c r="J19" s="31">
        <f>I19/AI19-1</f>
        <v/>
      </c>
      <c r="K19" s="1409">
        <f>网约车!AB13-网约车!AB15</f>
        <v/>
      </c>
      <c r="L19" s="31">
        <f>K19/AK19-1</f>
        <v/>
      </c>
      <c r="M19" s="1409">
        <f>网约车!AD13-网约车!AD15</f>
        <v/>
      </c>
      <c r="N19" s="31">
        <f>M19/AM19-1</f>
        <v/>
      </c>
      <c r="O19" s="1409">
        <f>网约车!AF13-网约车!AF15</f>
        <v/>
      </c>
      <c r="P19" s="31">
        <f>O19/AO19-1</f>
        <v/>
      </c>
      <c r="Q19" s="1409">
        <f>网约车!AH13-网约车!AH15</f>
        <v/>
      </c>
      <c r="R19" s="31">
        <f>Q19/AQ19-1</f>
        <v/>
      </c>
      <c r="S19" s="1409">
        <f>网约车!AJ13-网约车!AJ15</f>
        <v/>
      </c>
      <c r="T19" s="31">
        <f>S19/AS19-1</f>
        <v/>
      </c>
      <c r="U19" s="1409">
        <f>网约车!AL13-网约车!AL15</f>
        <v/>
      </c>
      <c r="V19" s="31">
        <f>U19/AU19-1</f>
        <v/>
      </c>
      <c r="W19" s="1409">
        <f>网约车!AN13-网约车!AN15</f>
        <v/>
      </c>
      <c r="X19" s="31">
        <f>W19/AW19-1</f>
        <v/>
      </c>
      <c r="Y19" s="1409">
        <f>E19+C19+G19+I19+K19+M19+O19+Q19+S19+U19</f>
        <v/>
      </c>
      <c r="Z19" s="31">
        <f>Y19/SUM(AC19,AE19,AG19,AI19,AK19,AM19,AO19,AQ19,AS19,AU19)-1</f>
        <v/>
      </c>
      <c r="AA19" s="32" t="n"/>
      <c r="AB19" s="1915">
        <f>AC19+AE19</f>
        <v/>
      </c>
      <c r="AC19" s="1409" t="n">
        <v>5.4994162912465</v>
      </c>
      <c r="AD19" s="31" t="n"/>
      <c r="AE19" s="1409" t="n">
        <v>5.51948123836721</v>
      </c>
      <c r="AF19" s="31" t="n"/>
      <c r="AG19" s="1409" t="n">
        <v>8.29094940804551</v>
      </c>
      <c r="AH19" s="31" t="n"/>
      <c r="AI19" s="1409" t="n">
        <v>9.673820422992611</v>
      </c>
      <c r="AJ19" s="31" t="n"/>
      <c r="AK19" s="1409" t="n">
        <v>10.3168496600526</v>
      </c>
      <c r="AL19" s="31" t="n"/>
      <c r="AM19" s="1409" t="n">
        <v>16.191618447423</v>
      </c>
      <c r="AN19" s="31" t="n"/>
      <c r="AO19" s="1409" t="n">
        <v>20.573227611109</v>
      </c>
      <c r="AP19" s="31" t="n"/>
      <c r="AQ19" s="1409" t="n">
        <v>7.81611030059685</v>
      </c>
      <c r="AR19" s="31" t="n"/>
      <c r="AS19" s="1409" t="n">
        <v>19.0385269197679</v>
      </c>
      <c r="AT19" s="31" t="n"/>
      <c r="AU19" s="1409" t="n">
        <v>12.318150461553</v>
      </c>
      <c r="AV19" s="31" t="n"/>
      <c r="AW19" s="1409" t="n">
        <v>13.199461388961</v>
      </c>
      <c r="AX19" s="31" t="n"/>
      <c r="AY19" s="1409" t="n">
        <v>13.789970056028</v>
      </c>
      <c r="AZ19" s="31" t="n"/>
      <c r="BA19" s="1409">
        <f>AC19+AE19+AG19+AI19+AK19+AM19+AO19+AQ19+AS19+AU19+AW19+AY19</f>
        <v/>
      </c>
      <c r="BB19" s="31" t="n"/>
      <c r="BC19" s="1354" t="n"/>
      <c r="BD19" s="1355" t="n"/>
      <c r="BE19" s="1355" t="n"/>
      <c r="BF19" s="1355" t="n"/>
      <c r="BG19" s="1355" t="n"/>
      <c r="BH19" s="1355" t="n"/>
      <c r="BI19" s="1355" t="n"/>
      <c r="BJ19" s="1355" t="n"/>
      <c r="BK19" s="1355" t="n"/>
      <c r="BL19" s="1355" t="n"/>
      <c r="BM19" s="1355" t="n"/>
      <c r="BN19" s="1355" t="n"/>
      <c r="BO19" s="1355" t="n"/>
      <c r="BP19" s="1289" t="n"/>
    </row>
    <row r="20" ht="27" customFormat="1" customHeight="1" s="22">
      <c r="A20" s="1358" t="inlineStr">
        <is>
          <t>十堰市</t>
        </is>
      </c>
      <c r="B20" s="1350" t="inlineStr">
        <is>
          <t>总客运量         （万人次）</t>
        </is>
      </c>
      <c r="C20" s="1409">
        <f>C21+C22+C23+C24</f>
        <v/>
      </c>
      <c r="D20" s="31">
        <f>C20/AC20-1</f>
        <v/>
      </c>
      <c r="E20" s="1409">
        <f>E21+E22+E23+E24</f>
        <v/>
      </c>
      <c r="F20" s="31">
        <f>E20/AE20-1</f>
        <v/>
      </c>
      <c r="G20" s="1409">
        <f>G21+G22+G23+G24</f>
        <v/>
      </c>
      <c r="H20" s="31">
        <f>G20/AG20-1</f>
        <v/>
      </c>
      <c r="I20" s="1409">
        <f>I21+I22+I23+I24</f>
        <v/>
      </c>
      <c r="J20" s="31">
        <f>I20/AI20-1</f>
        <v/>
      </c>
      <c r="K20" s="1409">
        <f>K21+K22+K23+K24</f>
        <v/>
      </c>
      <c r="L20" s="31">
        <f>K20/AK20-1</f>
        <v/>
      </c>
      <c r="M20" s="1409">
        <f>M21+M22+M23+M24</f>
        <v/>
      </c>
      <c r="N20" s="31">
        <f>M20/AM20-1</f>
        <v/>
      </c>
      <c r="O20" s="1409">
        <f>O21+O22+O23+O24</f>
        <v/>
      </c>
      <c r="P20" s="31">
        <f>O20/AO20-1</f>
        <v/>
      </c>
      <c r="Q20" s="1409">
        <f>Q21+Q22+Q23+Q24</f>
        <v/>
      </c>
      <c r="R20" s="31">
        <f>Q20/AQ20-1</f>
        <v/>
      </c>
      <c r="S20" s="1409">
        <f>S21+S22+S23+S24</f>
        <v/>
      </c>
      <c r="T20" s="31">
        <f>S20/AS20-1</f>
        <v/>
      </c>
      <c r="U20" s="1409">
        <f>U21+U22+U23+U24</f>
        <v/>
      </c>
      <c r="V20" s="31">
        <f>U20/AU20-1</f>
        <v/>
      </c>
      <c r="W20" s="1409">
        <f>W21+W22+W23+W24</f>
        <v/>
      </c>
      <c r="X20" s="31">
        <f>W20/AW20-1</f>
        <v/>
      </c>
      <c r="Y20" s="1409">
        <f>E20+C20+G20+I20+K20+M20+O20+Q20+S20+U20</f>
        <v/>
      </c>
      <c r="Z20" s="31">
        <f>Y20/SUM(AC20,AE20,AG20,AI20,AK20,AM20,AO20,AQ20,AS20,AU20)-1</f>
        <v/>
      </c>
      <c r="AA20" s="32" t="n"/>
      <c r="AB20" s="1915">
        <f>AC20+AE20</f>
        <v/>
      </c>
      <c r="AC20" s="1915">
        <f>AC21+AC22+AC23+AC24</f>
        <v/>
      </c>
      <c r="AD20" s="32" t="n"/>
      <c r="AE20" s="1915">
        <f>AE21+AE22+AE23+AE24</f>
        <v/>
      </c>
      <c r="AF20" s="32" t="n"/>
      <c r="AG20" s="1915">
        <f>AG21+AG22+AG23+AG24</f>
        <v/>
      </c>
      <c r="AH20" s="32" t="n"/>
      <c r="AI20" s="1915">
        <f>AI21+AI22+AI23+AI24</f>
        <v/>
      </c>
      <c r="AJ20" s="32" t="n"/>
      <c r="AK20" s="1915">
        <f>AK21+AK22+AK23+AK24</f>
        <v/>
      </c>
      <c r="AL20" s="32" t="n"/>
      <c r="AM20" s="1915">
        <f>AM21+AM22+AM23+AM24</f>
        <v/>
      </c>
      <c r="AN20" s="32" t="n"/>
      <c r="AO20" s="1915">
        <f>AO21+AO22+AO23+AO24</f>
        <v/>
      </c>
      <c r="AP20" s="32" t="n"/>
      <c r="AQ20" s="1915">
        <f>AQ21+AQ22+AQ23+AQ24</f>
        <v/>
      </c>
      <c r="AR20" s="32" t="n"/>
      <c r="AS20" s="1915">
        <f>AS21+AS22+AS23+AS24</f>
        <v/>
      </c>
      <c r="AT20" s="32" t="n"/>
      <c r="AU20" s="1915">
        <f>AU21+AU22+AU23+AU24</f>
        <v/>
      </c>
      <c r="AV20" s="32" t="n"/>
      <c r="AW20" s="1915">
        <f>AW21+AW22+AW23+AW24</f>
        <v/>
      </c>
      <c r="AX20" s="32" t="n"/>
      <c r="AY20" s="1915">
        <f>AY21+AY22+AY23+AY24</f>
        <v/>
      </c>
      <c r="AZ20" s="32" t="n"/>
      <c r="BA20" s="1915">
        <f>AC20+AE20+AG20+AI20+AK20+AM20+AO20+AQ20+AS20+AU20+AW20+AY20</f>
        <v/>
      </c>
      <c r="BB20" s="32" t="n"/>
      <c r="BC20" s="1353" t="n"/>
      <c r="BD20" s="1352" t="n"/>
      <c r="BE20" s="1352" t="n"/>
      <c r="BF20" s="1352" t="n"/>
      <c r="BG20" s="1352" t="n"/>
      <c r="BH20" s="1352" t="n"/>
      <c r="BI20" s="1352" t="n"/>
      <c r="BJ20" s="1352" t="n"/>
      <c r="BK20" s="1352" t="n"/>
      <c r="BL20" s="1352" t="n"/>
      <c r="BM20" s="1352" t="n"/>
      <c r="BN20" s="1352" t="n"/>
      <c r="BO20" s="1352" t="n"/>
      <c r="BP20" s="1352" t="n"/>
    </row>
    <row r="21" ht="27" customFormat="1" customHeight="1" s="23">
      <c r="A21" s="1977" t="n"/>
      <c r="B21" s="1350" t="inlineStr">
        <is>
          <t>公路班线客运量    （万人次）</t>
        </is>
      </c>
      <c r="C21" s="1409" t="n">
        <v>51.1957</v>
      </c>
      <c r="D21" s="31">
        <f>C21/AC21-1</f>
        <v/>
      </c>
      <c r="E21" s="1409" t="n">
        <v>70.2152</v>
      </c>
      <c r="F21" s="31">
        <f>E21/AE21-1</f>
        <v/>
      </c>
      <c r="G21" s="1409" t="n">
        <v>57.9371</v>
      </c>
      <c r="H21" s="31">
        <f>G21/AG21-1</f>
        <v/>
      </c>
      <c r="I21" s="1409">
        <f>中口径明细!Z21</f>
        <v/>
      </c>
      <c r="J21" s="31">
        <f>I21/AI21-1</f>
        <v/>
      </c>
      <c r="K21" s="1409">
        <f>中口径明细!AB21</f>
        <v/>
      </c>
      <c r="L21" s="31">
        <f>K21/AK21-1</f>
        <v/>
      </c>
      <c r="M21" s="1409">
        <f>中口径明细!AD21</f>
        <v/>
      </c>
      <c r="N21" s="31">
        <f>M21/AM21-1</f>
        <v/>
      </c>
      <c r="O21" s="1409">
        <f>中口径明细!AF21</f>
        <v/>
      </c>
      <c r="P21" s="31">
        <f>O21/AO21-1</f>
        <v/>
      </c>
      <c r="Q21" s="1409">
        <f>中口径明细!AH21</f>
        <v/>
      </c>
      <c r="R21" s="31">
        <f>Q21/AQ21-1</f>
        <v/>
      </c>
      <c r="S21" s="1409">
        <f>中口径明细!AJ21</f>
        <v/>
      </c>
      <c r="T21" s="31">
        <f>S21/AS21-1</f>
        <v/>
      </c>
      <c r="U21" s="1409">
        <f>中口径明细!AL21</f>
        <v/>
      </c>
      <c r="V21" s="31">
        <f>U21/AU21-1</f>
        <v/>
      </c>
      <c r="W21" s="1409">
        <f>中口径明细!AN21</f>
        <v/>
      </c>
      <c r="X21" s="31">
        <f>W21/AW21-1</f>
        <v/>
      </c>
      <c r="Y21" s="1409">
        <f>E21+C21+G21+I21+K21+M21+O21+Q21+S21+U21</f>
        <v/>
      </c>
      <c r="Z21" s="31">
        <f>Y21/SUM(AC21,AE21,AG21,AI21,AK21,AM21,AO21,AQ21,AS21,AU21)-1</f>
        <v/>
      </c>
      <c r="AA21" s="32" t="n"/>
      <c r="AB21" s="1915">
        <f>AC21+AE21</f>
        <v/>
      </c>
      <c r="AC21" s="1409" t="n">
        <v>50.1751</v>
      </c>
      <c r="AD21" s="31" t="n"/>
      <c r="AE21" s="1409" t="n">
        <v>67.03449999999999</v>
      </c>
      <c r="AF21" s="31" t="n"/>
      <c r="AG21" s="1409" t="n">
        <v>56.7158</v>
      </c>
      <c r="AH21" s="31" t="n"/>
      <c r="AI21" s="1409" t="n">
        <v>64.4335</v>
      </c>
      <c r="AJ21" s="31" t="n"/>
      <c r="AK21" s="1409" t="n">
        <v>62.0273</v>
      </c>
      <c r="AL21" s="31" t="n"/>
      <c r="AM21" s="1409" t="n">
        <v>58.7452</v>
      </c>
      <c r="AN21" s="31" t="n"/>
      <c r="AO21" s="1409" t="n">
        <v>56.0173</v>
      </c>
      <c r="AP21" s="31" t="n"/>
      <c r="AQ21" s="1409" t="n">
        <v>61.1138</v>
      </c>
      <c r="AR21" s="31" t="n"/>
      <c r="AS21" s="1409" t="n">
        <v>54.8223</v>
      </c>
      <c r="AT21" s="31" t="n"/>
      <c r="AU21" s="1409" t="n">
        <v>69.0372</v>
      </c>
      <c r="AV21" s="31" t="n"/>
      <c r="AW21" s="1409" t="n">
        <v>51.7419</v>
      </c>
      <c r="AX21" s="31" t="n"/>
      <c r="AY21" s="1409" t="n">
        <v>47.1718</v>
      </c>
      <c r="AZ21" s="31" t="n"/>
      <c r="BA21" s="1409">
        <f>AC21+AE21+AG21+AI21+AK21+AM21+AO21+AQ21+AS21+AU21+AW21+AY21</f>
        <v/>
      </c>
      <c r="BB21" s="31" t="n"/>
      <c r="BC21" s="1354" t="n"/>
      <c r="BD21" s="1355" t="n"/>
      <c r="BE21" s="1355" t="n"/>
      <c r="BF21" s="1355" t="n"/>
      <c r="BG21" s="1355" t="n"/>
      <c r="BH21" s="1355" t="n"/>
      <c r="BI21" s="1355" t="n"/>
      <c r="BJ21" s="1355" t="n"/>
      <c r="BK21" s="1355" t="n"/>
      <c r="BL21" s="1355" t="n"/>
      <c r="BM21" s="1355" t="n"/>
      <c r="BN21" s="1355" t="n"/>
      <c r="BO21" s="1355" t="n"/>
      <c r="BP21" s="1289" t="n"/>
    </row>
    <row r="22" ht="27" customFormat="1" customHeight="1" s="23">
      <c r="A22" s="1977" t="n"/>
      <c r="B22" s="1350" t="inlineStr">
        <is>
          <t>城际城乡公交客运量（万人次）</t>
        </is>
      </c>
      <c r="C22" s="1409" t="n">
        <v>117.43</v>
      </c>
      <c r="D22" s="31">
        <f>C22/AC22-1</f>
        <v/>
      </c>
      <c r="E22" s="1409" t="n">
        <v>109.4</v>
      </c>
      <c r="F22" s="31">
        <f>E22/AE22-1</f>
        <v/>
      </c>
      <c r="G22" s="1409">
        <f>公交!X17-公交!X19</f>
        <v/>
      </c>
      <c r="H22" s="31">
        <f>G22/AG22-1</f>
        <v/>
      </c>
      <c r="I22" s="1409">
        <f>公交!Z17-公交!Z19</f>
        <v/>
      </c>
      <c r="J22" s="31">
        <f>I22/AI22-1</f>
        <v/>
      </c>
      <c r="K22" s="1409">
        <f>公交!AB17-公交!AB19</f>
        <v/>
      </c>
      <c r="L22" s="31">
        <f>K22/AK22-1</f>
        <v/>
      </c>
      <c r="M22" s="1409">
        <f>公交!AD17-公交!AD19</f>
        <v/>
      </c>
      <c r="N22" s="31">
        <f>M22/AM22-1</f>
        <v/>
      </c>
      <c r="O22" s="1409">
        <f>公交!AF17-公交!AF19</f>
        <v/>
      </c>
      <c r="P22" s="31">
        <f>O22/AO22-1</f>
        <v/>
      </c>
      <c r="Q22" s="1409">
        <f>公交!AH17-公交!AH19</f>
        <v/>
      </c>
      <c r="R22" s="31">
        <f>Q22/AQ22-1</f>
        <v/>
      </c>
      <c r="S22" s="1409">
        <f>公交!AJ17-公交!AJ19</f>
        <v/>
      </c>
      <c r="T22" s="31">
        <f>S22/AS22-1</f>
        <v/>
      </c>
      <c r="U22" s="1409">
        <f>公交!AL17-公交!AL19</f>
        <v/>
      </c>
      <c r="V22" s="31">
        <f>U22/AU22-1</f>
        <v/>
      </c>
      <c r="W22" s="1409">
        <f>公交!AN17-公交!AN19</f>
        <v/>
      </c>
      <c r="X22" s="31">
        <f>W22/AW22-1</f>
        <v/>
      </c>
      <c r="Y22" s="1409">
        <f>E22+C22+G22+I22+K22+M22+O22+Q22+S22+U22</f>
        <v/>
      </c>
      <c r="Z22" s="31">
        <f>Y22/SUM(AC22,AE22,AG22,AI22,AK22,AM22,AO22,AQ22,AS22,AU22)-1</f>
        <v/>
      </c>
      <c r="AA22" s="32" t="n"/>
      <c r="AB22" s="1915">
        <f>AC22+AE22</f>
        <v/>
      </c>
      <c r="AC22" s="1409" t="n">
        <v>109.86</v>
      </c>
      <c r="AD22" s="31" t="n"/>
      <c r="AE22" s="1409" t="n">
        <v>93.6400000000001</v>
      </c>
      <c r="AF22" s="31" t="n"/>
      <c r="AG22" s="1409" t="n">
        <v>106.43</v>
      </c>
      <c r="AH22" s="31" t="n"/>
      <c r="AI22" s="1409" t="n">
        <v>123.99</v>
      </c>
      <c r="AJ22" s="31" t="n"/>
      <c r="AK22" s="1409" t="n">
        <v>114.46</v>
      </c>
      <c r="AL22" s="31" t="n"/>
      <c r="AM22" s="1409" t="n">
        <v>94.45999999999999</v>
      </c>
      <c r="AN22" s="31" t="n"/>
      <c r="AO22" s="1409" t="n">
        <v>116.39</v>
      </c>
      <c r="AP22" s="31" t="n"/>
      <c r="AQ22" s="1409" t="n">
        <v>113.31</v>
      </c>
      <c r="AR22" s="31" t="n"/>
      <c r="AS22" s="1409" t="n">
        <v>118.33</v>
      </c>
      <c r="AT22" s="31" t="n"/>
      <c r="AU22" s="1409" t="n">
        <v>120.63</v>
      </c>
      <c r="AV22" s="31" t="n"/>
      <c r="AW22" s="1409" t="n">
        <v>115.32</v>
      </c>
      <c r="AX22" s="31" t="n"/>
      <c r="AY22" s="1409" t="n">
        <v>113.89</v>
      </c>
      <c r="AZ22" s="31" t="n"/>
      <c r="BA22" s="1409">
        <f>AC22+AE22+AG22+AI22+AK22+AM22+AO22+AQ22+AS22+AU22+AW22+AY22</f>
        <v/>
      </c>
      <c r="BB22" s="31" t="n"/>
      <c r="BC22" s="1354" t="n"/>
      <c r="BD22" s="1355" t="n"/>
      <c r="BE22" s="1355" t="n"/>
      <c r="BF22" s="1355" t="n"/>
      <c r="BG22" s="1355" t="n"/>
      <c r="BH22" s="1355" t="n"/>
      <c r="BI22" s="1355" t="n"/>
      <c r="BJ22" s="1414" t="n"/>
      <c r="BK22" s="1355" t="n"/>
      <c r="BL22" s="1414" t="n"/>
      <c r="BM22" s="1414" t="n"/>
      <c r="BN22" s="1414" t="n"/>
      <c r="BO22" s="1414" t="n"/>
      <c r="BP22" s="1289" t="n"/>
    </row>
    <row r="23" ht="27" customFormat="1" customHeight="1" s="23">
      <c r="A23" s="1977" t="n"/>
      <c r="B23" s="1350" t="inlineStr">
        <is>
          <t>城际城乡巡游出租客运量（万人次）</t>
        </is>
      </c>
      <c r="C23" s="1409" t="n">
        <v>7.30000000000001</v>
      </c>
      <c r="D23" s="31">
        <f>C23/AC23-1</f>
        <v/>
      </c>
      <c r="E23" s="1409" t="n">
        <v>6.64000000000004</v>
      </c>
      <c r="F23" s="31">
        <f>E23/AE23-1</f>
        <v/>
      </c>
      <c r="G23" s="1409">
        <f>出租!X17-出租!X19</f>
        <v/>
      </c>
      <c r="H23" s="31">
        <f>G23/AG23-1</f>
        <v/>
      </c>
      <c r="I23" s="1409">
        <f>出租!Z17-出租!Z19</f>
        <v/>
      </c>
      <c r="J23" s="31">
        <f>I23/AI23-1</f>
        <v/>
      </c>
      <c r="K23" s="1409">
        <f>出租!AB17-出租!AB19</f>
        <v/>
      </c>
      <c r="L23" s="31">
        <f>K23/AK23-1</f>
        <v/>
      </c>
      <c r="M23" s="1409">
        <f>出租!AD17-出租!AD19</f>
        <v/>
      </c>
      <c r="N23" s="31">
        <f>M23/AM23-1</f>
        <v/>
      </c>
      <c r="O23" s="1409">
        <f>出租!AF17-出租!AF19</f>
        <v/>
      </c>
      <c r="P23" s="31">
        <f>O23/AO23-1</f>
        <v/>
      </c>
      <c r="Q23" s="1409">
        <f>出租!AH17-出租!AH19</f>
        <v/>
      </c>
      <c r="R23" s="31">
        <f>Q23/AQ23-1</f>
        <v/>
      </c>
      <c r="S23" s="1409">
        <f>出租!AJ17-出租!AJ19</f>
        <v/>
      </c>
      <c r="T23" s="31">
        <f>S23/AS23-1</f>
        <v/>
      </c>
      <c r="U23" s="1409">
        <f>出租!AL17-出租!AL19</f>
        <v/>
      </c>
      <c r="V23" s="31">
        <f>U23/AU23-1</f>
        <v/>
      </c>
      <c r="W23" s="1409">
        <f>出租!AN17-出租!AN19</f>
        <v/>
      </c>
      <c r="X23" s="31">
        <f>W23/AW23-1</f>
        <v/>
      </c>
      <c r="Y23" s="1409">
        <f>E23+C23+G23+I23+K23+M23+O23+Q23+S23+U23</f>
        <v/>
      </c>
      <c r="Z23" s="31">
        <f>Y23/SUM(AC23,AE23,AG23,AI23,AK23,AM23,AO23,AQ23,AS23,AU23)-1</f>
        <v/>
      </c>
      <c r="AA23" s="32" t="n"/>
      <c r="AB23" s="1915">
        <f>AC23+AE23</f>
        <v/>
      </c>
      <c r="AC23" s="1409" t="n">
        <v>8.779999999999969</v>
      </c>
      <c r="AD23" s="31" t="n"/>
      <c r="AE23" s="1409" t="n">
        <v>12.8</v>
      </c>
      <c r="AF23" s="31" t="n"/>
      <c r="AG23" s="1409" t="n">
        <v>10.9299999999999</v>
      </c>
      <c r="AH23" s="31" t="n"/>
      <c r="AI23" s="1409" t="n">
        <v>9.990000000000011</v>
      </c>
      <c r="AJ23" s="31" t="n"/>
      <c r="AK23" s="1409" t="n">
        <v>8.94999999999999</v>
      </c>
      <c r="AL23" s="31" t="n"/>
      <c r="AM23" s="1409" t="n">
        <v>6.39000000000004</v>
      </c>
      <c r="AN23" s="31" t="n"/>
      <c r="AO23" s="1409" t="n">
        <v>6.52999999999997</v>
      </c>
      <c r="AP23" s="31" t="n"/>
      <c r="AQ23" s="1409" t="n">
        <v>6.65000000000003</v>
      </c>
      <c r="AR23" s="31" t="n"/>
      <c r="AS23" s="1409" t="n">
        <v>7.00999999999999</v>
      </c>
      <c r="AT23" s="31" t="n"/>
      <c r="AU23" s="1409" t="n">
        <v>7.48000000000002</v>
      </c>
      <c r="AV23" s="31" t="n"/>
      <c r="AW23" s="1409" t="n">
        <v>6.56999999999999</v>
      </c>
      <c r="AX23" s="31" t="n"/>
      <c r="AY23" s="1409" t="n">
        <v>7.43000000000001</v>
      </c>
      <c r="AZ23" s="31" t="n"/>
      <c r="BA23" s="1409">
        <f>AC23+AE23+AG23+AI23+AK23+AM23+AO23+AQ23+AS23+AU23+AW23+AY23</f>
        <v/>
      </c>
      <c r="BB23" s="31" t="n"/>
      <c r="BC23" s="1354" t="n"/>
      <c r="BD23" s="1355" t="n"/>
      <c r="BE23" s="1355" t="n"/>
      <c r="BF23" s="1355" t="n"/>
      <c r="BG23" s="1355" t="n"/>
      <c r="BH23" s="1355" t="n"/>
      <c r="BI23" s="1355" t="n"/>
      <c r="BJ23" s="1414" t="n"/>
      <c r="BK23" s="1355" t="n"/>
      <c r="BL23" s="1414" t="n"/>
      <c r="BM23" s="1414" t="n"/>
      <c r="BN23" s="1414" t="n"/>
      <c r="BO23" s="1414" t="n"/>
      <c r="BP23" s="1289" t="n"/>
    </row>
    <row r="24" ht="27" customFormat="1" customHeight="1" s="23">
      <c r="A24" s="1954" t="n"/>
      <c r="B24" s="1350" t="inlineStr">
        <is>
          <t>城际城乡网约车客运量  (万人次)</t>
        </is>
      </c>
      <c r="C24" s="1409" t="n">
        <v>5.1415948459279</v>
      </c>
      <c r="D24" s="31">
        <f>C24/AC24-1</f>
        <v/>
      </c>
      <c r="E24" s="1409" t="n">
        <v>6.74239908257471</v>
      </c>
      <c r="F24" s="31">
        <f>E24/AE24-1</f>
        <v/>
      </c>
      <c r="G24" s="1409" t="n">
        <v>8.91135161542365</v>
      </c>
      <c r="H24" s="31">
        <f>G24/AG24-1</f>
        <v/>
      </c>
      <c r="I24" s="1409">
        <f>网约车!Z17-网约车!Z19</f>
        <v/>
      </c>
      <c r="J24" s="31">
        <f>I24/AI24-1</f>
        <v/>
      </c>
      <c r="K24" s="1409">
        <f>网约车!AB17-网约车!AB19</f>
        <v/>
      </c>
      <c r="L24" s="31">
        <f>K24/AK24-1</f>
        <v/>
      </c>
      <c r="M24" s="1409">
        <f>网约车!AD17-网约车!AD19</f>
        <v/>
      </c>
      <c r="N24" s="31">
        <f>M24/AM24-1</f>
        <v/>
      </c>
      <c r="O24" s="1409">
        <f>网约车!AF17-网约车!AF19</f>
        <v/>
      </c>
      <c r="P24" s="31">
        <f>O24/AO24-1</f>
        <v/>
      </c>
      <c r="Q24" s="1409">
        <f>网约车!AH17-网约车!AH19</f>
        <v/>
      </c>
      <c r="R24" s="31">
        <f>Q24/AQ24-1</f>
        <v/>
      </c>
      <c r="S24" s="1409">
        <f>网约车!AJ17-网约车!AJ19</f>
        <v/>
      </c>
      <c r="T24" s="31">
        <f>S24/AS24-1</f>
        <v/>
      </c>
      <c r="U24" s="1409">
        <f>网约车!AL17-网约车!AL19</f>
        <v/>
      </c>
      <c r="V24" s="31">
        <f>U24/AU24-1</f>
        <v/>
      </c>
      <c r="W24" s="1409">
        <f>网约车!AN17-网约车!AN19</f>
        <v/>
      </c>
      <c r="X24" s="31">
        <f>W24/AW24-1</f>
        <v/>
      </c>
      <c r="Y24" s="1409">
        <f>E24+C24+G24+I24+K24+M24+O24+Q24+S24+U24</f>
        <v/>
      </c>
      <c r="Z24" s="31">
        <f>Y24/SUM(AC24,AE24,AG24,AI24,AK24,AM24,AO24,AQ24,AS24,AU24)-1</f>
        <v/>
      </c>
      <c r="AA24" s="32" t="n"/>
      <c r="AB24" s="1915">
        <f>AC24+AE24</f>
        <v/>
      </c>
      <c r="AC24" s="1409" t="n">
        <v>9.559958514558019</v>
      </c>
      <c r="AD24" s="31" t="n"/>
      <c r="AE24" s="1409" t="n">
        <v>9.58831584854701</v>
      </c>
      <c r="AF24" s="31" t="n"/>
      <c r="AG24" s="1409" t="n">
        <v>12.004158451557</v>
      </c>
      <c r="AH24" s="31" t="n"/>
      <c r="AI24" s="1409" t="n">
        <v>11.767706356894</v>
      </c>
      <c r="AJ24" s="31" t="n"/>
      <c r="AK24" s="1409" t="n">
        <v>12.202022073302</v>
      </c>
      <c r="AL24" s="31" t="n"/>
      <c r="AM24" s="1409" t="n">
        <v>7.991259605115</v>
      </c>
      <c r="AN24" s="31" t="n"/>
      <c r="AO24" s="1409" t="n">
        <v>8.63644214624202</v>
      </c>
      <c r="AP24" s="31" t="n"/>
      <c r="AQ24" s="1409" t="n">
        <v>6.11087437290544</v>
      </c>
      <c r="AR24" s="31" t="n"/>
      <c r="AS24" s="1409" t="n">
        <v>8.359287572074271</v>
      </c>
      <c r="AT24" s="31" t="n"/>
      <c r="AU24" s="1409" t="n">
        <v>7.48921931971898</v>
      </c>
      <c r="AV24" s="31" t="n"/>
      <c r="AW24" s="1409" t="n">
        <v>6.60479476441901</v>
      </c>
      <c r="AX24" s="31" t="n"/>
      <c r="AY24" s="1409" t="n">
        <v>7.40307165602962</v>
      </c>
      <c r="AZ24" s="31" t="n"/>
      <c r="BA24" s="1409">
        <f>AC24+AE24+AG24+AI24+AK24+AM24+AO24+AQ24+AS24+AU24+AW24+AY24</f>
        <v/>
      </c>
      <c r="BB24" s="31" t="n"/>
      <c r="BC24" s="1354" t="n"/>
      <c r="BD24" s="1355" t="n"/>
      <c r="BE24" s="1355" t="n"/>
      <c r="BF24" s="1355" t="n"/>
      <c r="BG24" s="1355" t="n"/>
      <c r="BH24" s="1355" t="n"/>
      <c r="BI24" s="1355" t="n"/>
      <c r="BJ24" s="1355" t="n"/>
      <c r="BK24" s="1355" t="n"/>
      <c r="BL24" s="1355" t="n"/>
      <c r="BM24" s="1355" t="n"/>
      <c r="BN24" s="1355" t="n"/>
      <c r="BO24" s="1355" t="n"/>
      <c r="BP24" s="1289" t="n"/>
    </row>
    <row r="25" ht="27" customFormat="1" customHeight="1" s="24">
      <c r="A25" s="1358" t="inlineStr">
        <is>
          <t>宜昌市</t>
        </is>
      </c>
      <c r="B25" s="1350" t="inlineStr">
        <is>
          <t>总客运量         （万人次）</t>
        </is>
      </c>
      <c r="C25" s="1409">
        <f>C26+C27+C28+C29</f>
        <v/>
      </c>
      <c r="D25" s="31">
        <f>C25/AC25-1</f>
        <v/>
      </c>
      <c r="E25" s="1409">
        <f>E26+E27+E28+E29</f>
        <v/>
      </c>
      <c r="F25" s="31">
        <f>E25/AE25-1</f>
        <v/>
      </c>
      <c r="G25" s="1409">
        <f>G26+G27+G28+G29</f>
        <v/>
      </c>
      <c r="H25" s="31">
        <f>G25/AG25-1</f>
        <v/>
      </c>
      <c r="I25" s="1409">
        <f>I26+I27+I28+I29</f>
        <v/>
      </c>
      <c r="J25" s="31">
        <f>I25/AI25-1</f>
        <v/>
      </c>
      <c r="K25" s="1409">
        <f>K26+K27+K28+K29</f>
        <v/>
      </c>
      <c r="L25" s="31">
        <f>K25/AK25-1</f>
        <v/>
      </c>
      <c r="M25" s="1409">
        <f>M26+M27+M28+M29</f>
        <v/>
      </c>
      <c r="N25" s="31">
        <f>M25/AM25-1</f>
        <v/>
      </c>
      <c r="O25" s="1409">
        <f>O26+O27+O28+O29</f>
        <v/>
      </c>
      <c r="P25" s="31">
        <f>O25/AO25-1</f>
        <v/>
      </c>
      <c r="Q25" s="1409">
        <f>Q26+Q27+Q28+Q29</f>
        <v/>
      </c>
      <c r="R25" s="31">
        <f>Q25/AQ25-1</f>
        <v/>
      </c>
      <c r="S25" s="1409">
        <f>S26+S27+S28+S29</f>
        <v/>
      </c>
      <c r="T25" s="31">
        <f>S25/AS25-1</f>
        <v/>
      </c>
      <c r="U25" s="1409">
        <f>U26+U27+U28+U29</f>
        <v/>
      </c>
      <c r="V25" s="31">
        <f>U25/AU25-1</f>
        <v/>
      </c>
      <c r="W25" s="1409">
        <f>W26+W27+W28+W29</f>
        <v/>
      </c>
      <c r="X25" s="31">
        <f>W25/AW25-1</f>
        <v/>
      </c>
      <c r="Y25" s="1409">
        <f>E25+C25+G25+I25+K25+M25+O25+Q25+S25+U25</f>
        <v/>
      </c>
      <c r="Z25" s="31">
        <f>Y25/SUM(AC25,AE25,AG25,AI25,AK25,AM25,AO25,AQ25,AS25,AU25)-1</f>
        <v/>
      </c>
      <c r="AA25" s="32" t="n"/>
      <c r="AB25" s="1915">
        <f>AC25+AE25</f>
        <v/>
      </c>
      <c r="AC25" s="1915">
        <f>AC26+AC27+AC28+AC29</f>
        <v/>
      </c>
      <c r="AD25" s="32" t="n"/>
      <c r="AE25" s="1915">
        <f>AE26+AE27+AE28+AE29</f>
        <v/>
      </c>
      <c r="AF25" s="32" t="n"/>
      <c r="AG25" s="1915">
        <f>AG26+AG27+AG28+AG29</f>
        <v/>
      </c>
      <c r="AH25" s="32" t="n"/>
      <c r="AI25" s="1915">
        <f>AI26+AI27+AI28+AI29</f>
        <v/>
      </c>
      <c r="AJ25" s="32" t="n"/>
      <c r="AK25" s="1915">
        <f>AK26+AK27+AK28+AK29</f>
        <v/>
      </c>
      <c r="AL25" s="32" t="n"/>
      <c r="AM25" s="1915">
        <f>AM26+AM27+AM28+AM29</f>
        <v/>
      </c>
      <c r="AN25" s="32" t="n"/>
      <c r="AO25" s="1915">
        <f>AO26+AO27+AO28+AO29</f>
        <v/>
      </c>
      <c r="AP25" s="32" t="n"/>
      <c r="AQ25" s="1915">
        <f>AQ26+AQ27+AQ28+AQ29</f>
        <v/>
      </c>
      <c r="AR25" s="32" t="n"/>
      <c r="AS25" s="1915">
        <f>AS26+AS27+AS28+AS29</f>
        <v/>
      </c>
      <c r="AT25" s="32" t="n"/>
      <c r="AU25" s="1915">
        <f>AU26+AU27+AU28+AU29</f>
        <v/>
      </c>
      <c r="AV25" s="32" t="n"/>
      <c r="AW25" s="1915">
        <f>AW26+AW27+AW28+AW29</f>
        <v/>
      </c>
      <c r="AX25" s="32" t="n"/>
      <c r="AY25" s="1915">
        <f>AY26+AY27+AY28+AY29</f>
        <v/>
      </c>
      <c r="AZ25" s="32" t="n"/>
      <c r="BA25" s="1915">
        <f>AC25+AE25+AG25+AI25+AK25+AM25+AO25+AQ25+AS25+AU25+AW25+AY25</f>
        <v/>
      </c>
      <c r="BB25" s="32" t="n"/>
      <c r="BC25" s="1353" t="n"/>
      <c r="BD25" s="1352" t="n"/>
      <c r="BE25" s="1352" t="n"/>
      <c r="BF25" s="1352" t="n"/>
      <c r="BG25" s="1352" t="n"/>
      <c r="BH25" s="1352" t="n"/>
      <c r="BI25" s="1352" t="n"/>
      <c r="BJ25" s="1352" t="n"/>
      <c r="BK25" s="1352" t="n"/>
      <c r="BL25" s="1352" t="n"/>
      <c r="BM25" s="1352" t="n"/>
      <c r="BN25" s="1352" t="n"/>
      <c r="BO25" s="1352" t="n"/>
      <c r="BP25" s="1352" t="n"/>
    </row>
    <row r="26" ht="27" customHeight="1" s="21">
      <c r="A26" s="1977" t="n"/>
      <c r="B26" s="1350" t="inlineStr">
        <is>
          <t>公路班线客运量    （万人次）</t>
        </is>
      </c>
      <c r="C26" s="1409" t="n">
        <v>248.1529</v>
      </c>
      <c r="D26" s="31">
        <f>C26/AC26-1</f>
        <v/>
      </c>
      <c r="E26" s="1409" t="n">
        <v>252.0732</v>
      </c>
      <c r="F26" s="31">
        <f>E26/AE26-1</f>
        <v/>
      </c>
      <c r="G26" s="1409" t="n">
        <v>236.835</v>
      </c>
      <c r="H26" s="31">
        <f>G26/AG26-1</f>
        <v/>
      </c>
      <c r="I26" s="1409">
        <f>中口径明细!Z26</f>
        <v/>
      </c>
      <c r="J26" s="31">
        <f>I26/AI26-1</f>
        <v/>
      </c>
      <c r="K26" s="1409">
        <f>中口径明细!AB26</f>
        <v/>
      </c>
      <c r="L26" s="31">
        <f>K26/AK26-1</f>
        <v/>
      </c>
      <c r="M26" s="1409">
        <f>中口径明细!AD26</f>
        <v/>
      </c>
      <c r="N26" s="31">
        <f>M26/AM26-1</f>
        <v/>
      </c>
      <c r="O26" s="1409">
        <f>中口径明细!AF26</f>
        <v/>
      </c>
      <c r="P26" s="31">
        <f>O26/AO26-1</f>
        <v/>
      </c>
      <c r="Q26" s="1409">
        <f>中口径明细!AH26</f>
        <v/>
      </c>
      <c r="R26" s="31">
        <f>Q26/AQ26-1</f>
        <v/>
      </c>
      <c r="S26" s="1409">
        <f>中口径明细!AJ26</f>
        <v/>
      </c>
      <c r="T26" s="31">
        <f>S26/AS26-1</f>
        <v/>
      </c>
      <c r="U26" s="1409">
        <f>中口径明细!AL26</f>
        <v/>
      </c>
      <c r="V26" s="31">
        <f>U26/AU26-1</f>
        <v/>
      </c>
      <c r="W26" s="1409">
        <f>中口径明细!AN26</f>
        <v/>
      </c>
      <c r="X26" s="31">
        <f>W26/AW26-1</f>
        <v/>
      </c>
      <c r="Y26" s="1409">
        <f>E26+C26+G26+I26+K26+M26+O26+Q26+S26+U26</f>
        <v/>
      </c>
      <c r="Z26" s="31">
        <f>Y26/SUM(AC26,AE26,AG26,AI26,AK26,AM26,AO26,AQ26,AS26,AU26)-1</f>
        <v/>
      </c>
      <c r="AA26" s="32" t="n"/>
      <c r="AB26" s="1915">
        <f>AC26+AE26</f>
        <v/>
      </c>
      <c r="AC26" s="1409" t="n">
        <v>202.9611</v>
      </c>
      <c r="AD26" s="31" t="n"/>
      <c r="AE26" s="1409" t="n">
        <v>211.6244</v>
      </c>
      <c r="AF26" s="31" t="n"/>
      <c r="AG26" s="1409" t="n">
        <v>223.4823</v>
      </c>
      <c r="AH26" s="31" t="n"/>
      <c r="AI26" s="1409" t="n">
        <v>272.7646</v>
      </c>
      <c r="AJ26" s="31" t="n"/>
      <c r="AK26" s="1409" t="n">
        <v>286.0225</v>
      </c>
      <c r="AL26" s="31" t="n"/>
      <c r="AM26" s="1409" t="n">
        <v>272.9122</v>
      </c>
      <c r="AN26" s="31" t="n"/>
      <c r="AO26" s="1409" t="n">
        <v>286.4858</v>
      </c>
      <c r="AP26" s="31" t="n"/>
      <c r="AQ26" s="1409" t="n">
        <v>308.3328</v>
      </c>
      <c r="AR26" s="31" t="n"/>
      <c r="AS26" s="1409" t="n">
        <v>280.4942</v>
      </c>
      <c r="AT26" s="31" t="n"/>
      <c r="AU26" s="1409" t="n">
        <v>307.8755</v>
      </c>
      <c r="AV26" s="31" t="n"/>
      <c r="AW26" s="1409" t="n">
        <v>274.0258</v>
      </c>
      <c r="AX26" s="31" t="n"/>
      <c r="AY26" s="1409" t="n">
        <v>233.9102</v>
      </c>
      <c r="AZ26" s="31" t="n"/>
      <c r="BA26" s="1409">
        <f>AC26+AE26+AG26+AI26+AK26+AM26+AO26+AQ26+AS26+AU26+AW26+AY26</f>
        <v/>
      </c>
      <c r="BB26" s="31" t="n"/>
      <c r="BC26" s="1354" t="n"/>
      <c r="BD26" s="1355" t="n"/>
      <c r="BE26" s="1355" t="n"/>
      <c r="BF26" s="1355" t="n"/>
      <c r="BG26" s="1355" t="n"/>
      <c r="BH26" s="1355" t="n"/>
      <c r="BI26" s="1355" t="n"/>
      <c r="BJ26" s="1355" t="n"/>
      <c r="BK26" s="1355" t="n"/>
      <c r="BL26" s="1355" t="n"/>
      <c r="BM26" s="1355" t="n"/>
      <c r="BN26" s="1355" t="n"/>
      <c r="BO26" s="1355" t="n"/>
      <c r="BP26" s="1289" t="n"/>
    </row>
    <row r="27" ht="27" customHeight="1" s="21">
      <c r="A27" s="1977" t="n"/>
      <c r="B27" s="1350" t="inlineStr">
        <is>
          <t>城际城乡公交客运量（万人次）</t>
        </is>
      </c>
      <c r="C27" s="1409" t="n">
        <v>47.03</v>
      </c>
      <c r="D27" s="31">
        <f>C27/AC27-1</f>
        <v/>
      </c>
      <c r="E27" s="1409" t="n">
        <v>48.26</v>
      </c>
      <c r="F27" s="31">
        <f>E27/AE27-1</f>
        <v/>
      </c>
      <c r="G27" s="1409">
        <f>公交!X21-公交!X23</f>
        <v/>
      </c>
      <c r="H27" s="31">
        <f>G27/AG27-1</f>
        <v/>
      </c>
      <c r="I27" s="1409">
        <f>公交!Z21-公交!Z23</f>
        <v/>
      </c>
      <c r="J27" s="31">
        <f>I27/AI27-1</f>
        <v/>
      </c>
      <c r="K27" s="1409">
        <f>公交!AB21-公交!AB23</f>
        <v/>
      </c>
      <c r="L27" s="31">
        <f>K27/AK27-1</f>
        <v/>
      </c>
      <c r="M27" s="1409">
        <f>公交!AD21-公交!AD23</f>
        <v/>
      </c>
      <c r="N27" s="31">
        <f>M27/AM27-1</f>
        <v/>
      </c>
      <c r="O27" s="1409">
        <f>公交!AF21-公交!AF23</f>
        <v/>
      </c>
      <c r="P27" s="31">
        <f>O27/AO27-1</f>
        <v/>
      </c>
      <c r="Q27" s="1409">
        <f>公交!AH21-公交!AH23</f>
        <v/>
      </c>
      <c r="R27" s="31">
        <f>Q27/AQ27-1</f>
        <v/>
      </c>
      <c r="S27" s="1409">
        <f>公交!AJ21-公交!AJ23</f>
        <v/>
      </c>
      <c r="T27" s="31">
        <f>S27/AS27-1</f>
        <v/>
      </c>
      <c r="U27" s="1409">
        <f>公交!AL21-公交!AL23</f>
        <v/>
      </c>
      <c r="V27" s="31">
        <f>U27/AU27-1</f>
        <v/>
      </c>
      <c r="W27" s="1409">
        <f>公交!AN21-公交!AN23</f>
        <v/>
      </c>
      <c r="X27" s="31">
        <f>W27/AW27-1</f>
        <v/>
      </c>
      <c r="Y27" s="1409">
        <f>E27+C27+G27+I27+K27+M27+O27+Q27+S27+U27</f>
        <v/>
      </c>
      <c r="Z27" s="31">
        <f>Y27/SUM(AC27,AE27,AG27,AI27,AK27,AM27,AO27,AQ27,AS27,AU27)-1</f>
        <v/>
      </c>
      <c r="AA27" s="32" t="n"/>
      <c r="AB27" s="1915">
        <f>AC27+AE27</f>
        <v/>
      </c>
      <c r="AC27" s="1409" t="n">
        <v>27.8800000000001</v>
      </c>
      <c r="AD27" s="31" t="n"/>
      <c r="AE27" s="1409" t="n">
        <v>29.0400000000001</v>
      </c>
      <c r="AF27" s="31" t="n"/>
      <c r="AG27" s="1409" t="n">
        <v>28.5699999999999</v>
      </c>
      <c r="AH27" s="31" t="n"/>
      <c r="AI27" s="1409" t="n">
        <v>27.5699999999999</v>
      </c>
      <c r="AJ27" s="31" t="n"/>
      <c r="AK27" s="1409" t="n">
        <v>29.97</v>
      </c>
      <c r="AL27" s="31" t="n"/>
      <c r="AM27" s="1409" t="n">
        <v>28.8099999999999</v>
      </c>
      <c r="AN27" s="31" t="n"/>
      <c r="AO27" s="1409" t="n">
        <v>25.92</v>
      </c>
      <c r="AP27" s="31" t="n"/>
      <c r="AQ27" s="1409" t="n">
        <v>28.73</v>
      </c>
      <c r="AR27" s="31" t="n"/>
      <c r="AS27" s="1409" t="n">
        <v>28.0400000000001</v>
      </c>
      <c r="AT27" s="31" t="n"/>
      <c r="AU27" s="1409" t="n">
        <v>29.04</v>
      </c>
      <c r="AV27" s="31" t="n"/>
      <c r="AW27" s="1409" t="n">
        <v>43.23</v>
      </c>
      <c r="AX27" s="31" t="n"/>
      <c r="AY27" s="1409" t="n">
        <v>44.4399999999998</v>
      </c>
      <c r="AZ27" s="31" t="n"/>
      <c r="BA27" s="1409">
        <f>AC27+AE27+AG27+AI27+AK27+AM27+AO27+AQ27+AS27+AU27+AW27+AY27</f>
        <v/>
      </c>
      <c r="BB27" s="31" t="n"/>
      <c r="BC27" s="1354" t="n"/>
      <c r="BD27" s="1355" t="n"/>
      <c r="BE27" s="1355" t="n"/>
      <c r="BF27" s="1355" t="n"/>
      <c r="BG27" s="1355" t="n"/>
      <c r="BH27" s="1355" t="n"/>
      <c r="BI27" s="1355" t="n"/>
      <c r="BJ27" s="1355" t="n"/>
      <c r="BK27" s="1355" t="n"/>
      <c r="BL27" s="1355" t="n"/>
      <c r="BM27" s="1355" t="n"/>
      <c r="BN27" s="1355" t="n"/>
      <c r="BO27" s="1355" t="n"/>
      <c r="BP27" s="1289" t="n"/>
    </row>
    <row r="28" ht="27" customHeight="1" s="21">
      <c r="A28" s="1977" t="n"/>
      <c r="B28" s="1350" t="inlineStr">
        <is>
          <t>城际城乡巡游出租客运量（万人次）</t>
        </is>
      </c>
      <c r="C28" s="1409" t="n">
        <v>52.39</v>
      </c>
      <c r="D28" s="31">
        <f>C28/AC28-1</f>
        <v/>
      </c>
      <c r="E28" s="1409" t="n">
        <v>88.06999999999999</v>
      </c>
      <c r="F28" s="31">
        <f>E28/AE28-1</f>
        <v/>
      </c>
      <c r="G28" s="1409">
        <f>出租!X21-出租!X23</f>
        <v/>
      </c>
      <c r="H28" s="31">
        <f>G28/AG28-1</f>
        <v/>
      </c>
      <c r="I28" s="1409">
        <f>出租!Z21-出租!Z23</f>
        <v/>
      </c>
      <c r="J28" s="31">
        <f>I28/AI28-1</f>
        <v/>
      </c>
      <c r="K28" s="1409">
        <f>出租!AB21-出租!AB23</f>
        <v/>
      </c>
      <c r="L28" s="31">
        <f>K28/AK28-1</f>
        <v/>
      </c>
      <c r="M28" s="1409">
        <f>出租!AD21-出租!AD23</f>
        <v/>
      </c>
      <c r="N28" s="31">
        <f>M28/AM28-1</f>
        <v/>
      </c>
      <c r="O28" s="1409">
        <f>出租!AF21-出租!AF23</f>
        <v/>
      </c>
      <c r="P28" s="31">
        <f>O28/AO28-1</f>
        <v/>
      </c>
      <c r="Q28" s="1409">
        <f>出租!AH21-出租!AH23</f>
        <v/>
      </c>
      <c r="R28" s="31">
        <f>Q28/AQ28-1</f>
        <v/>
      </c>
      <c r="S28" s="1409">
        <f>出租!AJ21-出租!AJ23</f>
        <v/>
      </c>
      <c r="T28" s="31">
        <f>S28/AS28-1</f>
        <v/>
      </c>
      <c r="U28" s="1409">
        <f>出租!AL21-出租!AL23</f>
        <v/>
      </c>
      <c r="V28" s="31">
        <f>U28/AU28-1</f>
        <v/>
      </c>
      <c r="W28" s="1409">
        <f>出租!AN21-出租!AN23</f>
        <v/>
      </c>
      <c r="X28" s="31">
        <f>W28/AW28-1</f>
        <v/>
      </c>
      <c r="Y28" s="1409">
        <f>E28+C28+G28+I28+K28+M28+O28+Q28+S28+U28</f>
        <v/>
      </c>
      <c r="Z28" s="31">
        <f>Y28/SUM(AC28,AE28,AG28,AI28,AK28,AM28,AO28,AQ28,AS28,AU28)-1</f>
        <v/>
      </c>
      <c r="AA28" s="32" t="n"/>
      <c r="AB28" s="1915">
        <f>AC28+AE28</f>
        <v/>
      </c>
      <c r="AC28" s="1409" t="n">
        <v>58.9</v>
      </c>
      <c r="AD28" s="31" t="n"/>
      <c r="AE28" s="1409" t="n">
        <v>63.4000000000001</v>
      </c>
      <c r="AF28" s="31" t="n"/>
      <c r="AG28" s="1409" t="n">
        <v>46.87</v>
      </c>
      <c r="AH28" s="31" t="n"/>
      <c r="AI28" s="1409" t="n">
        <v>43.46</v>
      </c>
      <c r="AJ28" s="31" t="n"/>
      <c r="AK28" s="1409" t="n">
        <v>45.49</v>
      </c>
      <c r="AL28" s="31" t="n"/>
      <c r="AM28" s="1409" t="n">
        <v>38.3100000000001</v>
      </c>
      <c r="AN28" s="31" t="n"/>
      <c r="AO28" s="1409" t="n">
        <v>42.0699999999999</v>
      </c>
      <c r="AP28" s="31" t="n"/>
      <c r="AQ28" s="1409" t="n">
        <v>37.7199999999999</v>
      </c>
      <c r="AR28" s="31" t="n"/>
      <c r="AS28" s="1409" t="n">
        <v>36.05</v>
      </c>
      <c r="AT28" s="31" t="n"/>
      <c r="AU28" s="1409" t="n">
        <v>35.8199999999999</v>
      </c>
      <c r="AV28" s="31" t="n"/>
      <c r="AW28" s="1409" t="n">
        <v>32.88</v>
      </c>
      <c r="AX28" s="31" t="n"/>
      <c r="AY28" s="1409" t="n">
        <v>35.21</v>
      </c>
      <c r="AZ28" s="31" t="n"/>
      <c r="BA28" s="1409">
        <f>AC28+AE28+AG28+AI28+AK28+AM28+AO28+AQ28+AS28+AU28+AW28+AY28</f>
        <v/>
      </c>
      <c r="BB28" s="31" t="n"/>
      <c r="BC28" s="1354" t="n"/>
      <c r="BD28" s="1291" t="n"/>
      <c r="BE28" s="1291" t="n"/>
      <c r="BF28" s="1291" t="n"/>
      <c r="BG28" s="1291" t="n"/>
      <c r="BH28" s="1291" t="n"/>
      <c r="BI28" s="1291" t="n"/>
      <c r="BJ28" s="1417" t="n"/>
      <c r="BK28" s="1291" t="n"/>
      <c r="BL28" s="1417" t="n"/>
      <c r="BM28" s="1417" t="n"/>
      <c r="BN28" s="1417" t="n"/>
      <c r="BO28" s="1417" t="n"/>
      <c r="BP28" s="1289" t="n"/>
    </row>
    <row r="29" ht="27" customHeight="1" s="21">
      <c r="A29" s="1954" t="n"/>
      <c r="B29" s="1350" t="inlineStr">
        <is>
          <t>城际城乡网约车客运量  (万人次)</t>
        </is>
      </c>
      <c r="C29" s="1409" t="n">
        <v>26.2340405597274</v>
      </c>
      <c r="D29" s="31">
        <f>C29/AC29-1</f>
        <v/>
      </c>
      <c r="E29" s="1409" t="n">
        <v>34.2060471755087</v>
      </c>
      <c r="F29" s="31">
        <f>E29/AE29-1</f>
        <v/>
      </c>
      <c r="G29" s="1409" t="n">
        <v>29.4255965613714</v>
      </c>
      <c r="H29" s="31">
        <f>G29/AG29-1</f>
        <v/>
      </c>
      <c r="I29" s="1409">
        <f>网约车!Z21-网约车!Z23</f>
        <v/>
      </c>
      <c r="J29" s="31">
        <f>I29/AI29-1</f>
        <v/>
      </c>
      <c r="K29" s="1409">
        <f>网约车!AB21-网约车!AB23</f>
        <v/>
      </c>
      <c r="L29" s="31">
        <f>K29/AK29-1</f>
        <v/>
      </c>
      <c r="M29" s="1409">
        <f>网约车!AD21-网约车!AD23</f>
        <v/>
      </c>
      <c r="N29" s="31">
        <f>M29/AM29-1</f>
        <v/>
      </c>
      <c r="O29" s="1409">
        <f>网约车!AF21-网约车!AF23</f>
        <v/>
      </c>
      <c r="P29" s="31">
        <f>O29/AO29-1</f>
        <v/>
      </c>
      <c r="Q29" s="1409">
        <f>网约车!AH21-网约车!AH23</f>
        <v/>
      </c>
      <c r="R29" s="31">
        <f>Q29/AQ29-1</f>
        <v/>
      </c>
      <c r="S29" s="1409">
        <f>网约车!AJ21-网约车!AJ23</f>
        <v/>
      </c>
      <c r="T29" s="31">
        <f>S29/AS29-1</f>
        <v/>
      </c>
      <c r="U29" s="1409">
        <f>网约车!AL21-网约车!AL23</f>
        <v/>
      </c>
      <c r="V29" s="31">
        <f>U29/AU29-1</f>
        <v/>
      </c>
      <c r="W29" s="1409">
        <f>网约车!AN21-网约车!AN23</f>
        <v/>
      </c>
      <c r="X29" s="31">
        <f>W29/AW29-1</f>
        <v/>
      </c>
      <c r="Y29" s="1409">
        <f>E29+C29+G29+I29+K29+M29+O29+Q29+S29+U29</f>
        <v/>
      </c>
      <c r="Z29" s="31">
        <f>Y29/SUM(AC29,AE29,AG29,AI29,AK29,AM29,AO29,AQ29,AS29,AU29)-1</f>
        <v/>
      </c>
      <c r="AA29" s="32" t="n"/>
      <c r="AB29" s="1915">
        <f>AC29+AE29</f>
        <v/>
      </c>
      <c r="AC29" s="1409" t="n">
        <v>25.511911985972</v>
      </c>
      <c r="AD29" s="31" t="n"/>
      <c r="AE29" s="1409" t="n">
        <v>21.370624468291</v>
      </c>
      <c r="AF29" s="31" t="n"/>
      <c r="AG29" s="1409" t="n">
        <v>24.034440784392</v>
      </c>
      <c r="AH29" s="31" t="n"/>
      <c r="AI29" s="1409" t="n">
        <v>23.02532311368</v>
      </c>
      <c r="AJ29" s="31" t="n"/>
      <c r="AK29" s="1409" t="n">
        <v>25.516865883753</v>
      </c>
      <c r="AL29" s="31" t="n"/>
      <c r="AM29" s="1409" t="n">
        <v>21.384672061122</v>
      </c>
      <c r="AN29" s="31" t="n"/>
      <c r="AO29" s="1409" t="n">
        <v>24.725755882148</v>
      </c>
      <c r="AP29" s="31" t="n"/>
      <c r="AQ29" s="1409" t="n">
        <v>18.9766482127853</v>
      </c>
      <c r="AR29" s="31" t="n"/>
      <c r="AS29" s="1409" t="n">
        <v>21.6339596887107</v>
      </c>
      <c r="AT29" s="31" t="n"/>
      <c r="AU29" s="1409" t="n">
        <v>21.0417851327244</v>
      </c>
      <c r="AV29" s="31" t="n"/>
      <c r="AW29" s="1409" t="n">
        <v>18.79215164056</v>
      </c>
      <c r="AX29" s="31" t="n"/>
      <c r="AY29" s="1409" t="n">
        <v>18.2718037081987</v>
      </c>
      <c r="AZ29" s="31" t="n"/>
      <c r="BA29" s="1409">
        <f>AC29+AE29+AG29+AI29+AK29+AM29+AO29+AQ29+AS29+AU29+AW29+AY29</f>
        <v/>
      </c>
      <c r="BB29" s="31" t="n"/>
      <c r="BC29" s="1354" t="n"/>
      <c r="BD29" s="1291" t="n"/>
      <c r="BE29" s="1291" t="n"/>
      <c r="BF29" s="1291" t="n"/>
      <c r="BG29" s="1291" t="n"/>
      <c r="BH29" s="1291" t="n"/>
      <c r="BI29" s="1291" t="n"/>
      <c r="BJ29" s="1291" t="n"/>
      <c r="BK29" s="1291" t="n"/>
      <c r="BL29" s="1291" t="n"/>
      <c r="BM29" s="1291" t="n"/>
      <c r="BN29" s="1291" t="n"/>
      <c r="BO29" s="1291" t="n"/>
      <c r="BP29" s="1289" t="n"/>
    </row>
    <row r="30" ht="27" customFormat="1" customHeight="1" s="24">
      <c r="A30" s="1358" t="inlineStr">
        <is>
          <t>襄阳市</t>
        </is>
      </c>
      <c r="B30" s="1350" t="inlineStr">
        <is>
          <t>总客运量         （万人次）</t>
        </is>
      </c>
      <c r="C30" s="1409">
        <f>C31+C32+C33+C34</f>
        <v/>
      </c>
      <c r="D30" s="31">
        <f>C30/AC30-1</f>
        <v/>
      </c>
      <c r="E30" s="1409">
        <f>E31+E32+E33+E34</f>
        <v/>
      </c>
      <c r="F30" s="31">
        <f>E30/AE30-1</f>
        <v/>
      </c>
      <c r="G30" s="1409">
        <f>G31+G32+G33+G34</f>
        <v/>
      </c>
      <c r="H30" s="31">
        <f>G30/AG30-1</f>
        <v/>
      </c>
      <c r="I30" s="1409">
        <f>I31+I32+I33+I34</f>
        <v/>
      </c>
      <c r="J30" s="31">
        <f>I30/AI30-1</f>
        <v/>
      </c>
      <c r="K30" s="1409">
        <f>K31+K32+K33+K34</f>
        <v/>
      </c>
      <c r="L30" s="31">
        <f>K30/AK30-1</f>
        <v/>
      </c>
      <c r="M30" s="1409">
        <f>M31+M32+M33+M34</f>
        <v/>
      </c>
      <c r="N30" s="31">
        <f>M30/AM30-1</f>
        <v/>
      </c>
      <c r="O30" s="1409">
        <f>O31+O32+O33+O34</f>
        <v/>
      </c>
      <c r="P30" s="31">
        <f>O30/AO30-1</f>
        <v/>
      </c>
      <c r="Q30" s="1409">
        <f>Q31+Q32+Q33+Q34</f>
        <v/>
      </c>
      <c r="R30" s="31">
        <f>Q30/AQ30-1</f>
        <v/>
      </c>
      <c r="S30" s="1409">
        <f>S31+S32+S33+S34</f>
        <v/>
      </c>
      <c r="T30" s="31">
        <f>S30/AS30-1</f>
        <v/>
      </c>
      <c r="U30" s="1409">
        <f>U31+U32+U33+U34</f>
        <v/>
      </c>
      <c r="V30" s="31">
        <f>U30/AU30-1</f>
        <v/>
      </c>
      <c r="W30" s="1409">
        <f>W31+W32+W33+W34</f>
        <v/>
      </c>
      <c r="X30" s="31">
        <f>W30/AW30-1</f>
        <v/>
      </c>
      <c r="Y30" s="1409">
        <f>E30+C30+G30+I30+K30+M30+O30+Q30+S30+U30</f>
        <v/>
      </c>
      <c r="Z30" s="31">
        <f>Y30/SUM(AC30,AE30,AG30,AI30,AK30,AM30,AO30,AQ30,AS30,AU30)-1</f>
        <v/>
      </c>
      <c r="AA30" s="32" t="n"/>
      <c r="AB30" s="1915">
        <f>AC30+AE30</f>
        <v/>
      </c>
      <c r="AC30" s="1915">
        <f>AC31+AC32+AC33+AC34</f>
        <v/>
      </c>
      <c r="AD30" s="32" t="n"/>
      <c r="AE30" s="1915">
        <f>AE31+AE32+AE33+AE34</f>
        <v/>
      </c>
      <c r="AF30" s="32" t="n"/>
      <c r="AG30" s="1915">
        <f>AG31+AG32+AG33+AG34</f>
        <v/>
      </c>
      <c r="AH30" s="32" t="n"/>
      <c r="AI30" s="1915">
        <f>AI31+AI32+AI33+AI34</f>
        <v/>
      </c>
      <c r="AJ30" s="32" t="n"/>
      <c r="AK30" s="1915">
        <f>AK31+AK32+AK33+AK34</f>
        <v/>
      </c>
      <c r="AL30" s="32" t="n"/>
      <c r="AM30" s="1915">
        <f>AM31+AM32+AM33+AM34</f>
        <v/>
      </c>
      <c r="AN30" s="32" t="n"/>
      <c r="AO30" s="1915">
        <f>AO31+AO32+AO33+AO34</f>
        <v/>
      </c>
      <c r="AP30" s="32" t="n"/>
      <c r="AQ30" s="1915">
        <f>AQ31+AQ32+AQ33+AQ34</f>
        <v/>
      </c>
      <c r="AR30" s="32" t="n"/>
      <c r="AS30" s="1915">
        <f>AS31+AS32+AS33+AS34</f>
        <v/>
      </c>
      <c r="AT30" s="32" t="n"/>
      <c r="AU30" s="1915">
        <f>AU31+AU32+AU33+AU34</f>
        <v/>
      </c>
      <c r="AV30" s="32" t="n"/>
      <c r="AW30" s="1915">
        <f>AW31+AW32+AW33+AW34</f>
        <v/>
      </c>
      <c r="AX30" s="32" t="n"/>
      <c r="AY30" s="1915">
        <f>AY31+AY32+AY33+AY34</f>
        <v/>
      </c>
      <c r="AZ30" s="32" t="n"/>
      <c r="BA30" s="1915">
        <f>AC30+AE30+AG30+AI30+AK30+AM30+AO30+AQ30+AS30+AU30+AW30+AY30</f>
        <v/>
      </c>
      <c r="BB30" s="32" t="n"/>
      <c r="BC30" s="1353" t="n"/>
      <c r="BD30" s="1352" t="n"/>
      <c r="BE30" s="1352" t="n"/>
      <c r="BF30" s="1352" t="n"/>
      <c r="BG30" s="1352" t="n"/>
      <c r="BH30" s="1352" t="n"/>
      <c r="BI30" s="1352" t="n"/>
      <c r="BJ30" s="1352" t="n"/>
      <c r="BK30" s="1352" t="n"/>
      <c r="BL30" s="1352" t="n"/>
      <c r="BM30" s="1352" t="n"/>
      <c r="BN30" s="1352" t="n"/>
      <c r="BO30" s="1352" t="n"/>
      <c r="BP30" s="1352" t="n"/>
    </row>
    <row r="31" ht="27" customHeight="1" s="21">
      <c r="A31" s="1977" t="n"/>
      <c r="B31" s="1350" t="inlineStr">
        <is>
          <t>公路班线客运量    （万人次）</t>
        </is>
      </c>
      <c r="C31" s="1409" t="n">
        <v>143.2257</v>
      </c>
      <c r="D31" s="31">
        <f>C31/AC31-1</f>
        <v/>
      </c>
      <c r="E31" s="1409" t="n">
        <v>146.6432</v>
      </c>
      <c r="F31" s="31">
        <f>E31/AE31-1</f>
        <v/>
      </c>
      <c r="G31" s="1409" t="n">
        <v>143.83</v>
      </c>
      <c r="H31" s="31">
        <f>G31/AG31-1</f>
        <v/>
      </c>
      <c r="I31" s="1409">
        <f>中口径明细!Z31</f>
        <v/>
      </c>
      <c r="J31" s="31">
        <f>I31/AI31-1</f>
        <v/>
      </c>
      <c r="K31" s="1409">
        <f>中口径明细!AB31</f>
        <v/>
      </c>
      <c r="L31" s="31">
        <f>K31/AK31-1</f>
        <v/>
      </c>
      <c r="M31" s="1409">
        <f>中口径明细!AD31</f>
        <v/>
      </c>
      <c r="N31" s="31">
        <f>M31/AM31-1</f>
        <v/>
      </c>
      <c r="O31" s="1409">
        <f>中口径明细!AF31</f>
        <v/>
      </c>
      <c r="P31" s="31">
        <f>O31/AO31-1</f>
        <v/>
      </c>
      <c r="Q31" s="1409">
        <f>中口径明细!AH31</f>
        <v/>
      </c>
      <c r="R31" s="31">
        <f>Q31/AQ31-1</f>
        <v/>
      </c>
      <c r="S31" s="1409">
        <f>中口径明细!AJ31</f>
        <v/>
      </c>
      <c r="T31" s="31">
        <f>S31/AS31-1</f>
        <v/>
      </c>
      <c r="U31" s="1409">
        <f>中口径明细!AL31</f>
        <v/>
      </c>
      <c r="V31" s="31">
        <f>U31/AU31-1</f>
        <v/>
      </c>
      <c r="W31" s="1409">
        <f>中口径明细!AN31</f>
        <v/>
      </c>
      <c r="X31" s="31">
        <f>W31/AW31-1</f>
        <v/>
      </c>
      <c r="Y31" s="1409">
        <f>E31+C31+G31+I31+K31+M31+O31+Q31+S31+U31</f>
        <v/>
      </c>
      <c r="Z31" s="31">
        <f>Y31/SUM(AC31,AE31,AG31,AI31,AK31,AM31,AO31,AQ31,AS31,AU31)-1</f>
        <v/>
      </c>
      <c r="AA31" s="32" t="n"/>
      <c r="AB31" s="1915">
        <f>AC31+AE31</f>
        <v/>
      </c>
      <c r="AC31" s="1409" t="n">
        <v>142.7323</v>
      </c>
      <c r="AD31" s="31" t="n"/>
      <c r="AE31" s="1409" t="n">
        <v>153.5841</v>
      </c>
      <c r="AF31" s="31" t="n"/>
      <c r="AG31" s="1409" t="n">
        <v>140.4058</v>
      </c>
      <c r="AH31" s="31" t="n"/>
      <c r="AI31" s="1409" t="n">
        <v>146.6711</v>
      </c>
      <c r="AJ31" s="31" t="n"/>
      <c r="AK31" s="1409" t="n">
        <v>148.1191</v>
      </c>
      <c r="AL31" s="31" t="n"/>
      <c r="AM31" s="1409" t="n">
        <v>130.1714</v>
      </c>
      <c r="AN31" s="31" t="n"/>
      <c r="AO31" s="1409" t="n">
        <v>125.4615</v>
      </c>
      <c r="AP31" s="31" t="n"/>
      <c r="AQ31" s="1409" t="n">
        <v>127.5704</v>
      </c>
      <c r="AR31" s="31" t="n"/>
      <c r="AS31" s="1409" t="n">
        <v>117.6073</v>
      </c>
      <c r="AT31" s="31" t="n"/>
      <c r="AU31" s="1409" t="n">
        <v>124.5727</v>
      </c>
      <c r="AV31" s="31" t="n"/>
      <c r="AW31" s="1409" t="n">
        <v>126.3287</v>
      </c>
      <c r="AX31" s="31" t="n"/>
      <c r="AY31" s="1409" t="n">
        <v>125.508</v>
      </c>
      <c r="AZ31" s="31" t="n"/>
      <c r="BA31" s="1409">
        <f>AC31+AE31+AG31+AI31+AK31+AM31+AO31+AQ31+AS31+AU31+AW31+AY31</f>
        <v/>
      </c>
      <c r="BB31" s="31" t="n"/>
      <c r="BC31" s="1354" t="n"/>
      <c r="BD31" s="1355" t="n"/>
      <c r="BE31" s="1355" t="n"/>
      <c r="BF31" s="1355" t="n"/>
      <c r="BG31" s="1355" t="n"/>
      <c r="BH31" s="1355" t="n"/>
      <c r="BI31" s="1355" t="n"/>
      <c r="BJ31" s="1355" t="n"/>
      <c r="BK31" s="1355" t="n"/>
      <c r="BL31" s="1355" t="n"/>
      <c r="BM31" s="1355" t="n"/>
      <c r="BN31" s="1355" t="n"/>
      <c r="BO31" s="1355" t="n"/>
      <c r="BP31" s="1289" t="n"/>
    </row>
    <row r="32" ht="27" customHeight="1" s="21">
      <c r="A32" s="1977" t="n"/>
      <c r="B32" s="1350" t="inlineStr">
        <is>
          <t>城际城乡公交客运量（万人次）</t>
        </is>
      </c>
      <c r="C32" s="1409" t="n">
        <v>61.26</v>
      </c>
      <c r="D32" s="31">
        <f>C32/AC32-1</f>
        <v/>
      </c>
      <c r="E32" s="1409" t="n">
        <v>62.21</v>
      </c>
      <c r="F32" s="31">
        <f>E32/AE32-1</f>
        <v/>
      </c>
      <c r="G32" s="1409">
        <f>公交!X25-公交!X27</f>
        <v/>
      </c>
      <c r="H32" s="31">
        <f>G32/AG32-1</f>
        <v/>
      </c>
      <c r="I32" s="1409">
        <f>公交!Z25-公交!Z27</f>
        <v/>
      </c>
      <c r="J32" s="31">
        <f>I32/AI32-1</f>
        <v/>
      </c>
      <c r="K32" s="1409">
        <f>公交!AB25-公交!AB27</f>
        <v/>
      </c>
      <c r="L32" s="31">
        <f>K32/AK32-1</f>
        <v/>
      </c>
      <c r="M32" s="1409">
        <f>公交!AD25-公交!AD27</f>
        <v/>
      </c>
      <c r="N32" s="31">
        <f>M32/AM32-1</f>
        <v/>
      </c>
      <c r="O32" s="1409">
        <f>公交!AF25-公交!AF27</f>
        <v/>
      </c>
      <c r="P32" s="31">
        <f>O32/AO32-1</f>
        <v/>
      </c>
      <c r="Q32" s="1409">
        <f>公交!AH25-公交!AH27</f>
        <v/>
      </c>
      <c r="R32" s="31">
        <f>Q32/AQ32-1</f>
        <v/>
      </c>
      <c r="S32" s="1409">
        <f>公交!AJ25-公交!AJ27</f>
        <v/>
      </c>
      <c r="T32" s="31">
        <f>S32/AS32-1</f>
        <v/>
      </c>
      <c r="U32" s="1409">
        <f>公交!AL25-公交!AL27</f>
        <v/>
      </c>
      <c r="V32" s="31">
        <f>U32/AU32-1</f>
        <v/>
      </c>
      <c r="W32" s="1409">
        <f>公交!AN25-公交!AN27</f>
        <v/>
      </c>
      <c r="X32" s="31">
        <f>W32/AW32-1</f>
        <v/>
      </c>
      <c r="Y32" s="1409">
        <f>E32+C32+G32+I32+K32+M32+O32+Q32+S32+U32</f>
        <v/>
      </c>
      <c r="Z32" s="31">
        <f>Y32/SUM(AC32,AE32,AG32,AI32,AK32,AM32,AO32,AQ32,AS32,AU32)-1</f>
        <v/>
      </c>
      <c r="AA32" s="32" t="n"/>
      <c r="AB32" s="1915">
        <f>AC32+AE32</f>
        <v/>
      </c>
      <c r="AC32" s="1409" t="n">
        <v>77.45</v>
      </c>
      <c r="AD32" s="31" t="n"/>
      <c r="AE32" s="1409" t="n">
        <v>74.59999999999989</v>
      </c>
      <c r="AF32" s="31" t="n"/>
      <c r="AG32" s="1409" t="n">
        <v>67.1399999999999</v>
      </c>
      <c r="AH32" s="31" t="n"/>
      <c r="AI32" s="1409" t="n">
        <v>66.1600000000001</v>
      </c>
      <c r="AJ32" s="31" t="n"/>
      <c r="AK32" s="1409" t="n">
        <v>64.77000000000019</v>
      </c>
      <c r="AL32" s="31" t="n"/>
      <c r="AM32" s="1409" t="n">
        <v>64.5800000000002</v>
      </c>
      <c r="AN32" s="31" t="n"/>
      <c r="AO32" s="1409" t="n">
        <v>65.2800000000002</v>
      </c>
      <c r="AP32" s="31" t="n"/>
      <c r="AQ32" s="1409" t="n">
        <v>61.98</v>
      </c>
      <c r="AR32" s="31" t="n"/>
      <c r="AS32" s="1409" t="n">
        <v>60.4400000000001</v>
      </c>
      <c r="AT32" s="31" t="n"/>
      <c r="AU32" s="1409" t="n">
        <v>63.71</v>
      </c>
      <c r="AV32" s="31" t="n"/>
      <c r="AW32" s="1409" t="n">
        <v>58.24</v>
      </c>
      <c r="AX32" s="31" t="n"/>
      <c r="AY32" s="1409" t="n">
        <v>57.9899999999998</v>
      </c>
      <c r="AZ32" s="31" t="n"/>
      <c r="BA32" s="1409">
        <f>AC32+AE32+AG32+AI32+AK32+AM32+AO32+AQ32+AS32+AU32+AW32+AY32</f>
        <v/>
      </c>
      <c r="BB32" s="31" t="n"/>
      <c r="BC32" s="1354" t="n"/>
      <c r="BD32" s="1355" t="n"/>
      <c r="BE32" s="1355" t="n"/>
      <c r="BF32" s="1355" t="n"/>
      <c r="BG32" s="1355" t="n"/>
      <c r="BH32" s="1355" t="n"/>
      <c r="BI32" s="1355" t="n"/>
      <c r="BJ32" s="1355" t="n"/>
      <c r="BK32" s="1355" t="n"/>
      <c r="BL32" s="1355" t="n"/>
      <c r="BM32" s="1355" t="n"/>
      <c r="BN32" s="1355" t="n"/>
      <c r="BO32" s="1355" t="n"/>
      <c r="BP32" s="1289" t="n"/>
    </row>
    <row r="33" ht="27" customHeight="1" s="21">
      <c r="A33" s="1977" t="n"/>
      <c r="B33" s="1350" t="inlineStr">
        <is>
          <t>城际城乡巡游出租客运量（万人次）</t>
        </is>
      </c>
      <c r="C33" s="1409" t="n">
        <v>55.51</v>
      </c>
      <c r="D33" s="31">
        <f>C33/AC33-1</f>
        <v/>
      </c>
      <c r="E33" s="1409" t="n">
        <v>55.28</v>
      </c>
      <c r="F33" s="31">
        <f>E33/AE33-1</f>
        <v/>
      </c>
      <c r="G33" s="1409">
        <f>出租!X25-出租!X27</f>
        <v/>
      </c>
      <c r="H33" s="31">
        <f>G33/AG33-1</f>
        <v/>
      </c>
      <c r="I33" s="1409">
        <f>出租!Z25-出租!Z27</f>
        <v/>
      </c>
      <c r="J33" s="31">
        <f>I33/AI33-1</f>
        <v/>
      </c>
      <c r="K33" s="1409">
        <f>出租!AB25-出租!AB27</f>
        <v/>
      </c>
      <c r="L33" s="31">
        <f>K33/AK33-1</f>
        <v/>
      </c>
      <c r="M33" s="1409">
        <f>出租!AD25-出租!AD27</f>
        <v/>
      </c>
      <c r="N33" s="31">
        <f>M33/AM33-1</f>
        <v/>
      </c>
      <c r="O33" s="1409">
        <f>出租!AF25-出租!AF27</f>
        <v/>
      </c>
      <c r="P33" s="31">
        <f>O33/AO33-1</f>
        <v/>
      </c>
      <c r="Q33" s="1409">
        <f>出租!AH25-出租!AH27</f>
        <v/>
      </c>
      <c r="R33" s="31">
        <f>Q33/AQ33-1</f>
        <v/>
      </c>
      <c r="S33" s="1409">
        <f>出租!AJ25-出租!AJ27</f>
        <v/>
      </c>
      <c r="T33" s="31">
        <f>S33/AS33-1</f>
        <v/>
      </c>
      <c r="U33" s="1409">
        <f>出租!AL25-出租!AL27</f>
        <v/>
      </c>
      <c r="V33" s="31">
        <f>U33/AU33-1</f>
        <v/>
      </c>
      <c r="W33" s="1409">
        <f>出租!AN25-出租!AN27</f>
        <v/>
      </c>
      <c r="X33" s="31">
        <f>W33/AW33-1</f>
        <v/>
      </c>
      <c r="Y33" s="1409">
        <f>E33+C33+G33+I33+K33+M33+O33+Q33+S33+U33</f>
        <v/>
      </c>
      <c r="Z33" s="31">
        <f>Y33/SUM(AC33,AE33,AG33,AI33,AK33,AM33,AO33,AQ33,AS33,AU33)-1</f>
        <v/>
      </c>
      <c r="AA33" s="32" t="n"/>
      <c r="AB33" s="1915">
        <f>AC33+AE33</f>
        <v/>
      </c>
      <c r="AC33" s="1409" t="n">
        <v>56.73</v>
      </c>
      <c r="AD33" s="31" t="n"/>
      <c r="AE33" s="1409" t="n">
        <v>58.63</v>
      </c>
      <c r="AF33" s="31" t="n"/>
      <c r="AG33" s="1409" t="n">
        <v>54.05</v>
      </c>
      <c r="AH33" s="31" t="n"/>
      <c r="AI33" s="1409" t="n">
        <v>53.56</v>
      </c>
      <c r="AJ33" s="31" t="n"/>
      <c r="AK33" s="1409" t="n">
        <v>52.48</v>
      </c>
      <c r="AL33" s="31" t="n"/>
      <c r="AM33" s="1409" t="n">
        <v>56.26</v>
      </c>
      <c r="AN33" s="31" t="n"/>
      <c r="AO33" s="1409" t="n">
        <v>58.5</v>
      </c>
      <c r="AP33" s="31" t="n"/>
      <c r="AQ33" s="1409" t="n">
        <v>57.17</v>
      </c>
      <c r="AR33" s="31" t="n"/>
      <c r="AS33" s="1409" t="n">
        <v>54.98</v>
      </c>
      <c r="AT33" s="31" t="n"/>
      <c r="AU33" s="1409" t="n">
        <v>56.08</v>
      </c>
      <c r="AV33" s="31" t="n"/>
      <c r="AW33" s="1409" t="n">
        <v>53.03</v>
      </c>
      <c r="AX33" s="31" t="n"/>
      <c r="AY33" s="1409" t="n">
        <v>52.59</v>
      </c>
      <c r="AZ33" s="31" t="n"/>
      <c r="BA33" s="1409">
        <f>AC33+AE33+AG33+AI33+AK33+AM33+AO33+AQ33+AS33+AU33+AW33+AY33</f>
        <v/>
      </c>
      <c r="BB33" s="31" t="n"/>
      <c r="BC33" s="1354" t="n"/>
      <c r="BD33" s="1291" t="n"/>
      <c r="BE33" s="1291" t="n"/>
      <c r="BF33" s="1291" t="n"/>
      <c r="BG33" s="1291" t="n"/>
      <c r="BH33" s="1291" t="n"/>
      <c r="BI33" s="1291" t="n"/>
      <c r="BJ33" s="1417" t="n"/>
      <c r="BK33" s="1291" t="n"/>
      <c r="BL33" s="1417" t="n"/>
      <c r="BM33" s="1417" t="n"/>
      <c r="BN33" s="1417" t="n"/>
      <c r="BO33" s="1417" t="n"/>
      <c r="BP33" s="1289" t="n"/>
    </row>
    <row r="34" ht="27" customHeight="1" s="21">
      <c r="A34" s="1954" t="n"/>
      <c r="B34" s="1350" t="inlineStr">
        <is>
          <t>城际城乡网约车客运量  (万人次)</t>
        </is>
      </c>
      <c r="C34" s="1409" t="n">
        <v>41.9653135324822</v>
      </c>
      <c r="D34" s="31">
        <f>C34/AC34-1</f>
        <v/>
      </c>
      <c r="E34" s="1409" t="n">
        <v>42.2463123501189</v>
      </c>
      <c r="F34" s="31">
        <f>E34/AE34-1</f>
        <v/>
      </c>
      <c r="G34" s="1409" t="n">
        <v>41.7377775446854</v>
      </c>
      <c r="H34" s="31">
        <f>G34/AG34-1</f>
        <v/>
      </c>
      <c r="I34" s="1409">
        <f>网约车!Z25-网约车!Z27</f>
        <v/>
      </c>
      <c r="J34" s="31">
        <f>I34/AI34-1</f>
        <v/>
      </c>
      <c r="K34" s="1409">
        <f>网约车!AB25-网约车!AB27</f>
        <v/>
      </c>
      <c r="L34" s="31">
        <f>K34/AK34-1</f>
        <v/>
      </c>
      <c r="M34" s="1409">
        <f>网约车!AD25-网约车!AD27</f>
        <v/>
      </c>
      <c r="N34" s="31">
        <f>M34/AM34-1</f>
        <v/>
      </c>
      <c r="O34" s="1409">
        <f>网约车!AF25-网约车!AF27</f>
        <v/>
      </c>
      <c r="P34" s="31">
        <f>O34/AO34-1</f>
        <v/>
      </c>
      <c r="Q34" s="1409">
        <f>网约车!AH25-网约车!AH27</f>
        <v/>
      </c>
      <c r="R34" s="31">
        <f>Q34/AQ34-1</f>
        <v/>
      </c>
      <c r="S34" s="1409">
        <f>网约车!AJ25-网约车!AJ27</f>
        <v/>
      </c>
      <c r="T34" s="31">
        <f>S34/AS34-1</f>
        <v/>
      </c>
      <c r="U34" s="1409">
        <f>网约车!AL25-网约车!AL27</f>
        <v/>
      </c>
      <c r="V34" s="31">
        <f>U34/AU34-1</f>
        <v/>
      </c>
      <c r="W34" s="1409">
        <f>网约车!AN25-网约车!AN27</f>
        <v/>
      </c>
      <c r="X34" s="31">
        <f>W34/AW34-1</f>
        <v/>
      </c>
      <c r="Y34" s="1409">
        <f>E34+C34+G34+I34+K34+M34+O34+Q34+S34+U34</f>
        <v/>
      </c>
      <c r="Z34" s="31">
        <f>Y34/SUM(AC34,AE34,AG34,AI34,AK34,AM34,AO34,AQ34,AS34,AU34)-1</f>
        <v/>
      </c>
      <c r="AA34" s="32" t="n"/>
      <c r="AB34" s="1915">
        <f>AC34+AE34</f>
        <v/>
      </c>
      <c r="AC34" s="1409" t="n">
        <v>26.082370113002</v>
      </c>
      <c r="AD34" s="31" t="n"/>
      <c r="AE34" s="1409" t="n">
        <v>23.233170625247</v>
      </c>
      <c r="AF34" s="31" t="n"/>
      <c r="AG34" s="1409" t="n">
        <v>24.406595452408</v>
      </c>
      <c r="AH34" s="31" t="n"/>
      <c r="AI34" s="1409" t="n">
        <v>26.339792436311</v>
      </c>
      <c r="AJ34" s="31" t="n"/>
      <c r="AK34" s="1409" t="n">
        <v>26.580317091954</v>
      </c>
      <c r="AL34" s="31" t="n"/>
      <c r="AM34" s="1409" t="n">
        <v>29.775808029052</v>
      </c>
      <c r="AN34" s="31" t="n"/>
      <c r="AO34" s="1409" t="n">
        <v>32.42192142509</v>
      </c>
      <c r="AP34" s="31" t="n"/>
      <c r="AQ34" s="1409" t="n">
        <v>32.1885884771425</v>
      </c>
      <c r="AR34" s="31" t="n"/>
      <c r="AS34" s="1409" t="n">
        <v>30.834439056438</v>
      </c>
      <c r="AT34" s="31" t="n"/>
      <c r="AU34" s="1409" t="n">
        <v>33.7534020330452</v>
      </c>
      <c r="AV34" s="31" t="n"/>
      <c r="AW34" s="1409" t="n">
        <v>31.62248471828</v>
      </c>
      <c r="AX34" s="31" t="n"/>
      <c r="AY34" s="1409" t="n">
        <v>32.7957868839414</v>
      </c>
      <c r="AZ34" s="31" t="n"/>
      <c r="BA34" s="1409">
        <f>AC34+AE34+AG34+AI34+AK34+AM34+AO34+AQ34+AS34+AU34+AW34+AY34</f>
        <v/>
      </c>
      <c r="BB34" s="31" t="n"/>
      <c r="BC34" s="1354" t="n"/>
      <c r="BD34" s="1291" t="n"/>
      <c r="BE34" s="1291" t="n"/>
      <c r="BF34" s="1291" t="n"/>
      <c r="BG34" s="1291" t="n"/>
      <c r="BH34" s="1291" t="n"/>
      <c r="BI34" s="1291" t="n"/>
      <c r="BJ34" s="1291" t="n"/>
      <c r="BK34" s="1291" t="n"/>
      <c r="BL34" s="1291" t="n"/>
      <c r="BM34" s="1291" t="n"/>
      <c r="BN34" s="1291" t="n"/>
      <c r="BO34" s="1291" t="n"/>
      <c r="BP34" s="1289" t="n"/>
    </row>
    <row r="35" ht="27" customFormat="1" customHeight="1" s="24">
      <c r="A35" s="1358" t="inlineStr">
        <is>
          <t>鄂州市</t>
        </is>
      </c>
      <c r="B35" s="1350" t="inlineStr">
        <is>
          <t>总客运量         （万人次）</t>
        </is>
      </c>
      <c r="C35" s="1409">
        <f>C36+C37+C38+C39</f>
        <v/>
      </c>
      <c r="D35" s="31">
        <f>C35/AC35-1</f>
        <v/>
      </c>
      <c r="E35" s="1409">
        <f>E36+E37+E38+E39</f>
        <v/>
      </c>
      <c r="F35" s="31">
        <f>E35/AE35-1</f>
        <v/>
      </c>
      <c r="G35" s="1409">
        <f>G36+G37+G38+G39</f>
        <v/>
      </c>
      <c r="H35" s="31">
        <f>G35/AG35-1</f>
        <v/>
      </c>
      <c r="I35" s="1409">
        <f>I36+I37+I38+I39</f>
        <v/>
      </c>
      <c r="J35" s="31">
        <f>I35/AI35-1</f>
        <v/>
      </c>
      <c r="K35" s="1409">
        <f>K36+K37+K38+K39</f>
        <v/>
      </c>
      <c r="L35" s="31">
        <f>K35/AK35-1</f>
        <v/>
      </c>
      <c r="M35" s="1409">
        <f>M36+M37+M38+M39</f>
        <v/>
      </c>
      <c r="N35" s="31">
        <f>M35/AM35-1</f>
        <v/>
      </c>
      <c r="O35" s="1409">
        <f>O36+O37+O38+O39</f>
        <v/>
      </c>
      <c r="P35" s="31">
        <f>O35/AO35-1</f>
        <v/>
      </c>
      <c r="Q35" s="1409">
        <f>Q36+Q37+Q38+Q39</f>
        <v/>
      </c>
      <c r="R35" s="31">
        <f>Q35/AQ35-1</f>
        <v/>
      </c>
      <c r="S35" s="1409">
        <f>S36+S37+S38+S39</f>
        <v/>
      </c>
      <c r="T35" s="31">
        <f>S35/AS35-1</f>
        <v/>
      </c>
      <c r="U35" s="1409">
        <f>U36+U37+U38+U39</f>
        <v/>
      </c>
      <c r="V35" s="31">
        <f>U35/AU35-1</f>
        <v/>
      </c>
      <c r="W35" s="1409">
        <f>W36+W37+W38+W39</f>
        <v/>
      </c>
      <c r="X35" s="31">
        <f>W35/AW35-1</f>
        <v/>
      </c>
      <c r="Y35" s="1409">
        <f>E35+C35+G35+I35+K35+M35+O35+Q35+S35+U35</f>
        <v/>
      </c>
      <c r="Z35" s="31">
        <f>Y35/SUM(AC35,AE35,AG35,AI35,AK35,AM35,AO35,AQ35,AS35,AU35)-1</f>
        <v/>
      </c>
      <c r="AA35" s="32" t="n"/>
      <c r="AB35" s="1915">
        <f>AC35+AE35</f>
        <v/>
      </c>
      <c r="AC35" s="1915">
        <f>AC36+AC37+AC38+AC39</f>
        <v/>
      </c>
      <c r="AD35" s="32" t="n"/>
      <c r="AE35" s="1915">
        <f>AE36+AE37+AE38+AE39</f>
        <v/>
      </c>
      <c r="AF35" s="32" t="n"/>
      <c r="AG35" s="1915">
        <f>AG36+AG37+AG38+AG39</f>
        <v/>
      </c>
      <c r="AH35" s="32" t="n"/>
      <c r="AI35" s="1915">
        <f>AI36+AI37+AI38+AI39</f>
        <v/>
      </c>
      <c r="AJ35" s="32" t="n"/>
      <c r="AK35" s="1915">
        <f>AK36+AK37+AK38+AK39</f>
        <v/>
      </c>
      <c r="AL35" s="32" t="n"/>
      <c r="AM35" s="1915">
        <f>AM36+AM37+AM38+AM39</f>
        <v/>
      </c>
      <c r="AN35" s="32" t="n"/>
      <c r="AO35" s="1915">
        <f>AO36+AO37+AO38+AO39</f>
        <v/>
      </c>
      <c r="AP35" s="32" t="n"/>
      <c r="AQ35" s="1915">
        <f>AQ36+AQ37+AQ38+AQ39</f>
        <v/>
      </c>
      <c r="AR35" s="32" t="n"/>
      <c r="AS35" s="1915">
        <f>AS36+AS37+AS38+AS39</f>
        <v/>
      </c>
      <c r="AT35" s="32" t="n"/>
      <c r="AU35" s="1915">
        <f>AU36+AU37+AU38+AU39</f>
        <v/>
      </c>
      <c r="AV35" s="32" t="n"/>
      <c r="AW35" s="1915">
        <f>AW36+AW37+AW38+AW39</f>
        <v/>
      </c>
      <c r="AX35" s="32" t="n"/>
      <c r="AY35" s="1915">
        <f>AY36+AY37+AY38+AY39</f>
        <v/>
      </c>
      <c r="AZ35" s="32" t="n"/>
      <c r="BA35" s="1915">
        <f>AC35+AE35+AG35+AI35+AK35+AM35+AO35+AQ35+AS35+AU35+AW35+AY35</f>
        <v/>
      </c>
      <c r="BB35" s="32" t="n"/>
      <c r="BC35" s="1353" t="n"/>
      <c r="BD35" s="1352" t="n"/>
      <c r="BE35" s="1352" t="n"/>
      <c r="BF35" s="1352" t="n"/>
      <c r="BG35" s="1352" t="n"/>
      <c r="BH35" s="1352" t="n"/>
      <c r="BI35" s="1352" t="n"/>
      <c r="BJ35" s="1352" t="n"/>
      <c r="BK35" s="1352" t="n"/>
      <c r="BL35" s="1352" t="n"/>
      <c r="BM35" s="1352" t="n"/>
      <c r="BN35" s="1352" t="n"/>
      <c r="BO35" s="1352" t="n"/>
      <c r="BP35" s="1352" t="n"/>
    </row>
    <row r="36" ht="27" customHeight="1" s="21">
      <c r="A36" s="1977" t="n"/>
      <c r="B36" s="1350" t="inlineStr">
        <is>
          <t>公路班线客运量    （万人次）</t>
        </is>
      </c>
      <c r="C36" s="1409" t="n">
        <v>55.2327</v>
      </c>
      <c r="D36" s="31">
        <f>C36/AC36-1</f>
        <v/>
      </c>
      <c r="E36" s="1409" t="n">
        <v>51.4976</v>
      </c>
      <c r="F36" s="31">
        <f>E36/AE36-1</f>
        <v/>
      </c>
      <c r="G36" s="1409" t="n">
        <v>52.4615</v>
      </c>
      <c r="H36" s="31">
        <f>G36/AG36-1</f>
        <v/>
      </c>
      <c r="I36" s="1409">
        <f>中口径明细!Z36</f>
        <v/>
      </c>
      <c r="J36" s="31">
        <f>I36/AI36-1</f>
        <v/>
      </c>
      <c r="K36" s="1409">
        <f>中口径明细!AB36</f>
        <v/>
      </c>
      <c r="L36" s="31">
        <f>K36/AK36-1</f>
        <v/>
      </c>
      <c r="M36" s="1409">
        <f>中口径明细!AD36</f>
        <v/>
      </c>
      <c r="N36" s="31">
        <f>M36/AM36-1</f>
        <v/>
      </c>
      <c r="O36" s="1409">
        <f>中口径明细!AF36</f>
        <v/>
      </c>
      <c r="P36" s="31">
        <f>O36/AO36-1</f>
        <v/>
      </c>
      <c r="Q36" s="1409">
        <f>中口径明细!AH36</f>
        <v/>
      </c>
      <c r="R36" s="31">
        <f>Q36/AQ36-1</f>
        <v/>
      </c>
      <c r="S36" s="1409">
        <f>中口径明细!AJ36</f>
        <v/>
      </c>
      <c r="T36" s="31">
        <f>S36/AS36-1</f>
        <v/>
      </c>
      <c r="U36" s="1409">
        <f>中口径明细!AL36</f>
        <v/>
      </c>
      <c r="V36" s="31">
        <f>U36/AU36-1</f>
        <v/>
      </c>
      <c r="W36" s="1409">
        <f>中口径明细!AN36</f>
        <v/>
      </c>
      <c r="X36" s="31">
        <f>W36/AW36-1</f>
        <v/>
      </c>
      <c r="Y36" s="1409">
        <f>E36+C36+G36+I36+K36+M36+O36+Q36+S36+U36</f>
        <v/>
      </c>
      <c r="Z36" s="31">
        <f>Y36/SUM(AC36,AE36,AG36,AI36,AK36,AM36,AO36,AQ36,AS36,AU36)-1</f>
        <v/>
      </c>
      <c r="AA36" s="32" t="n"/>
      <c r="AB36" s="1915">
        <f>AC36+AE36</f>
        <v/>
      </c>
      <c r="AC36" s="1409" t="n">
        <v>46.8736</v>
      </c>
      <c r="AD36" s="31" t="n"/>
      <c r="AE36" s="1409" t="n">
        <v>46.7568</v>
      </c>
      <c r="AF36" s="31" t="n"/>
      <c r="AG36" s="1409" t="n">
        <v>49.9574</v>
      </c>
      <c r="AH36" s="31" t="n"/>
      <c r="AI36" s="1409" t="n">
        <v>50.507</v>
      </c>
      <c r="AJ36" s="31" t="n"/>
      <c r="AK36" s="1409" t="n">
        <v>52.0614</v>
      </c>
      <c r="AL36" s="31" t="n"/>
      <c r="AM36" s="1409" t="n">
        <v>56.8209</v>
      </c>
      <c r="AN36" s="31" t="n"/>
      <c r="AO36" s="1409" t="n">
        <v>54.1276</v>
      </c>
      <c r="AP36" s="31" t="n"/>
      <c r="AQ36" s="1409" t="n">
        <v>53.8583</v>
      </c>
      <c r="AR36" s="31" t="n"/>
      <c r="AS36" s="1409" t="n">
        <v>52.6862</v>
      </c>
      <c r="AT36" s="31" t="n"/>
      <c r="AU36" s="1409" t="n">
        <v>56.0179</v>
      </c>
      <c r="AV36" s="31" t="n"/>
      <c r="AW36" s="1409" t="n">
        <v>61.1577</v>
      </c>
      <c r="AX36" s="31" t="n"/>
      <c r="AY36" s="1409" t="n">
        <v>58.2269</v>
      </c>
      <c r="AZ36" s="31" t="n"/>
      <c r="BA36" s="1409">
        <f>AC36+AE36+AG36+AI36+AK36+AM36+AO36+AQ36+AS36+AU36+AW36+AY36</f>
        <v/>
      </c>
      <c r="BB36" s="31" t="n"/>
      <c r="BC36" s="1354" t="n"/>
      <c r="BD36" s="1355" t="n"/>
      <c r="BE36" s="1355" t="n"/>
      <c r="BF36" s="1355" t="n"/>
      <c r="BG36" s="1355" t="n"/>
      <c r="BH36" s="1355" t="n"/>
      <c r="BI36" s="1355" t="n"/>
      <c r="BJ36" s="1355" t="n"/>
      <c r="BK36" s="1355" t="n"/>
      <c r="BL36" s="1355" t="n"/>
      <c r="BM36" s="1355" t="n"/>
      <c r="BN36" s="1355" t="n"/>
      <c r="BO36" s="1355" t="n"/>
      <c r="BP36" s="1289" t="n"/>
    </row>
    <row r="37" ht="27" customHeight="1" s="21">
      <c r="A37" s="1977" t="n"/>
      <c r="B37" s="1350" t="inlineStr">
        <is>
          <t>城际城乡公交客运量（万人次）</t>
        </is>
      </c>
      <c r="C37" s="1409" t="n">
        <v>16.06</v>
      </c>
      <c r="D37" s="31">
        <f>C37/AC37-1</f>
        <v/>
      </c>
      <c r="E37" s="1409" t="n">
        <v>15.73</v>
      </c>
      <c r="F37" s="31">
        <f>E37/AE37-1</f>
        <v/>
      </c>
      <c r="G37" s="1409">
        <f>公交!X29-公交!X31</f>
        <v/>
      </c>
      <c r="H37" s="31">
        <f>G37/AG37-1</f>
        <v/>
      </c>
      <c r="I37" s="1409">
        <f>公交!Z29-公交!Z31</f>
        <v/>
      </c>
      <c r="J37" s="31">
        <f>I37/AI37-1</f>
        <v/>
      </c>
      <c r="K37" s="1409">
        <f>公交!AB29-公交!AB31</f>
        <v/>
      </c>
      <c r="L37" s="31">
        <f>K37/AK37-1</f>
        <v/>
      </c>
      <c r="M37" s="1409">
        <f>公交!AD29-公交!AD31</f>
        <v/>
      </c>
      <c r="N37" s="31">
        <f>M37/AM37-1</f>
        <v/>
      </c>
      <c r="O37" s="1409">
        <f>公交!AF29-公交!AF31</f>
        <v/>
      </c>
      <c r="P37" s="31">
        <f>O37/AO37-1</f>
        <v/>
      </c>
      <c r="Q37" s="1409">
        <f>公交!AH29-公交!AH31</f>
        <v/>
      </c>
      <c r="R37" s="31">
        <f>Q37/AQ37-1</f>
        <v/>
      </c>
      <c r="S37" s="1409">
        <f>公交!AJ29-公交!AJ31</f>
        <v/>
      </c>
      <c r="T37" s="31">
        <f>S37/AS37-1</f>
        <v/>
      </c>
      <c r="U37" s="1409">
        <f>公交!AL29-公交!AL31</f>
        <v/>
      </c>
      <c r="V37" s="31">
        <f>U37/AU37-1</f>
        <v/>
      </c>
      <c r="W37" s="1409">
        <f>公交!AN29-公交!AN31</f>
        <v/>
      </c>
      <c r="X37" s="31">
        <f>W37/AW37-1</f>
        <v/>
      </c>
      <c r="Y37" s="1409">
        <f>E37+C37+G37+I37+K37+M37+O37+Q37+S37+U37</f>
        <v/>
      </c>
      <c r="Z37" s="31">
        <f>Y37/SUM(AC37,AE37,AG37,AI37,AK37,AM37,AO37,AQ37,AS37,AU37)-1</f>
        <v/>
      </c>
      <c r="AA37" s="32" t="n"/>
      <c r="AB37" s="1915">
        <f>AC37+AE37</f>
        <v/>
      </c>
      <c r="AC37" s="1409" t="n">
        <v>16.47</v>
      </c>
      <c r="AD37" s="31" t="n"/>
      <c r="AE37" s="1409" t="n">
        <v>17.73</v>
      </c>
      <c r="AF37" s="31" t="n"/>
      <c r="AG37" s="1409" t="n">
        <v>17.18</v>
      </c>
      <c r="AH37" s="31" t="n"/>
      <c r="AI37" s="1409" t="n">
        <v>19.21</v>
      </c>
      <c r="AJ37" s="31" t="n"/>
      <c r="AK37" s="1409" t="n">
        <v>17.71</v>
      </c>
      <c r="AL37" s="31" t="n"/>
      <c r="AM37" s="1409" t="n">
        <v>16.5</v>
      </c>
      <c r="AN37" s="31" t="n"/>
      <c r="AO37" s="1409" t="n">
        <v>16.17</v>
      </c>
      <c r="AP37" s="31" t="n"/>
      <c r="AQ37" s="1409" t="n">
        <v>15.74</v>
      </c>
      <c r="AR37" s="31" t="n"/>
      <c r="AS37" s="1409" t="n">
        <v>15.6</v>
      </c>
      <c r="AT37" s="31" t="n"/>
      <c r="AU37" s="1409" t="n">
        <v>16.46</v>
      </c>
      <c r="AV37" s="31" t="n"/>
      <c r="AW37" s="1409" t="n">
        <v>15.1</v>
      </c>
      <c r="AX37" s="31" t="n"/>
      <c r="AY37" s="1409" t="n">
        <v>15.34</v>
      </c>
      <c r="AZ37" s="31" t="n"/>
      <c r="BA37" s="1409">
        <f>AC37+AE37+AG37+AI37+AK37+AM37+AO37+AQ37+AS37+AU37+AW37+AY37</f>
        <v/>
      </c>
      <c r="BB37" s="31" t="n"/>
      <c r="BC37" s="1354" t="n"/>
      <c r="BD37" s="1355" t="n"/>
      <c r="BE37" s="1355" t="n"/>
      <c r="BF37" s="1355" t="n"/>
      <c r="BG37" s="1355" t="n"/>
      <c r="BH37" s="1355" t="n"/>
      <c r="BI37" s="1355" t="n"/>
      <c r="BJ37" s="1355" t="n"/>
      <c r="BK37" s="1355" t="n"/>
      <c r="BL37" s="1355" t="n"/>
      <c r="BM37" s="1355" t="n"/>
      <c r="BN37" s="1355" t="n"/>
      <c r="BO37" s="1355" t="n"/>
      <c r="BP37" s="1289" t="n"/>
    </row>
    <row r="38" ht="27" customHeight="1" s="21">
      <c r="A38" s="1977" t="n"/>
      <c r="B38" s="1350" t="inlineStr">
        <is>
          <t>城际城乡巡游出租客运量（万人次）</t>
        </is>
      </c>
      <c r="C38" s="1409" t="n">
        <v>1.87</v>
      </c>
      <c r="D38" s="31">
        <f>C38/AC38-1</f>
        <v/>
      </c>
      <c r="E38" s="1409" t="n">
        <v>0.660000000000011</v>
      </c>
      <c r="F38" s="31">
        <f>E38/AE38-1</f>
        <v/>
      </c>
      <c r="G38" s="1409">
        <f>出租!X29-出租!X31</f>
        <v/>
      </c>
      <c r="H38" s="31">
        <f>G38/AG38-1</f>
        <v/>
      </c>
      <c r="I38" s="1409">
        <f>出租!Z29-出租!Z31</f>
        <v/>
      </c>
      <c r="J38" s="31">
        <f>I38/AI38-1</f>
        <v/>
      </c>
      <c r="K38" s="1409">
        <f>出租!AB29-出租!AB31</f>
        <v/>
      </c>
      <c r="L38" s="31">
        <f>K38/AK38-1</f>
        <v/>
      </c>
      <c r="M38" s="1409">
        <f>出租!AD29-出租!AD31</f>
        <v/>
      </c>
      <c r="N38" s="31">
        <f>M38/AM38-1</f>
        <v/>
      </c>
      <c r="O38" s="1409">
        <f>出租!AF29-出租!AF31</f>
        <v/>
      </c>
      <c r="P38" s="31">
        <f>O38/AO38-1</f>
        <v/>
      </c>
      <c r="Q38" s="1409">
        <f>出租!AH29-出租!AH31</f>
        <v/>
      </c>
      <c r="R38" s="31">
        <f>Q38/AQ38-1</f>
        <v/>
      </c>
      <c r="S38" s="1409">
        <f>出租!AJ29-出租!AJ31</f>
        <v/>
      </c>
      <c r="T38" s="31">
        <f>S38/AS38-1</f>
        <v/>
      </c>
      <c r="U38" s="1409">
        <f>出租!AL29-出租!AL31</f>
        <v/>
      </c>
      <c r="V38" s="31">
        <f>U38/AU38-1</f>
        <v/>
      </c>
      <c r="W38" s="1409">
        <f>出租!AN29-出租!AN31</f>
        <v/>
      </c>
      <c r="X38" s="31">
        <f>W38/AW38-1</f>
        <v/>
      </c>
      <c r="Y38" s="1409">
        <f>E38+C38+G38+I38+K38+M38+O38+Q38+S38+U38</f>
        <v/>
      </c>
      <c r="Z38" s="31">
        <f>Y38/SUM(AC38,AE38,AG38,AI38,AK38,AM38,AO38,AQ38,AS38,AU38)-1</f>
        <v/>
      </c>
      <c r="AA38" s="32" t="n"/>
      <c r="AB38" s="1915">
        <f>AC38+AE38</f>
        <v/>
      </c>
      <c r="AC38" s="1409" t="n">
        <v>1.69</v>
      </c>
      <c r="AD38" s="31" t="n"/>
      <c r="AE38" s="1409" t="n">
        <v>1.46000000000001</v>
      </c>
      <c r="AF38" s="31" t="n"/>
      <c r="AG38" s="1409" t="n">
        <v>1.45</v>
      </c>
      <c r="AH38" s="31" t="n"/>
      <c r="AI38" s="1409" t="n">
        <v>1.08</v>
      </c>
      <c r="AJ38" s="31" t="n"/>
      <c r="AK38" s="1409" t="n">
        <v>1.46000000000001</v>
      </c>
      <c r="AL38" s="31" t="n"/>
      <c r="AM38" s="1409" t="n">
        <v>1.06</v>
      </c>
      <c r="AN38" s="31" t="n"/>
      <c r="AO38" s="1409" t="n">
        <v>0.839999999999989</v>
      </c>
      <c r="AP38" s="31" t="n"/>
      <c r="AQ38" s="1409" t="n">
        <v>0.760000000000005</v>
      </c>
      <c r="AR38" s="31" t="n"/>
      <c r="AS38" s="1409" t="n">
        <v>0.859999999999999</v>
      </c>
      <c r="AT38" s="31" t="n"/>
      <c r="AU38" s="1409" t="n">
        <v>1.36999999999999</v>
      </c>
      <c r="AV38" s="31" t="n"/>
      <c r="AW38" s="1409" t="n">
        <v>0.5600000000000021</v>
      </c>
      <c r="AX38" s="31" t="n"/>
      <c r="AY38" s="1409" t="n">
        <v>1.08999999999999</v>
      </c>
      <c r="AZ38" s="31" t="n"/>
      <c r="BA38" s="1409">
        <f>AC38+AE38+AG38+AI38+AK38+AM38+AO38+AQ38+AS38+AU38+AW38+AY38</f>
        <v/>
      </c>
      <c r="BB38" s="31" t="n"/>
      <c r="BC38" s="1354" t="n"/>
      <c r="BD38" s="1291" t="n"/>
      <c r="BE38" s="1291" t="n"/>
      <c r="BF38" s="1291" t="n"/>
      <c r="BG38" s="1291" t="n"/>
      <c r="BH38" s="1291" t="n"/>
      <c r="BI38" s="1291" t="n"/>
      <c r="BJ38" s="1417" t="n"/>
      <c r="BK38" s="1291" t="n"/>
      <c r="BL38" s="1417" t="n"/>
      <c r="BM38" s="1417" t="n"/>
      <c r="BN38" s="1417" t="n"/>
      <c r="BO38" s="1417" t="n"/>
      <c r="BP38" s="1289" t="n"/>
    </row>
    <row r="39" ht="27" customHeight="1" s="21">
      <c r="A39" s="1954" t="n"/>
      <c r="B39" s="1350" t="inlineStr">
        <is>
          <t>城际城乡网约车客运量  (万人次)</t>
        </is>
      </c>
      <c r="C39" s="1409" t="n">
        <v>0.866203537685607</v>
      </c>
      <c r="D39" s="31">
        <f>C39/AC39-1</f>
        <v/>
      </c>
      <c r="E39" s="1409" t="n">
        <v>1.73921751234545</v>
      </c>
      <c r="F39" s="31">
        <f>E39/AE39-1</f>
        <v/>
      </c>
      <c r="G39" s="1409" t="n">
        <v>2.46532360071576</v>
      </c>
      <c r="H39" s="31">
        <f>G39/AG39-1</f>
        <v/>
      </c>
      <c r="I39" s="1409">
        <f>网约车!Z29-网约车!Z31</f>
        <v/>
      </c>
      <c r="J39" s="31">
        <f>I39/AI39-1</f>
        <v/>
      </c>
      <c r="K39" s="1409">
        <f>网约车!AB29-网约车!AB31</f>
        <v/>
      </c>
      <c r="L39" s="31">
        <f>K39/AK39-1</f>
        <v/>
      </c>
      <c r="M39" s="1409">
        <f>网约车!AD29-网约车!AD31</f>
        <v/>
      </c>
      <c r="N39" s="31">
        <f>M39/AM39-1</f>
        <v/>
      </c>
      <c r="O39" s="1409">
        <f>网约车!AF29-网约车!AF31</f>
        <v/>
      </c>
      <c r="P39" s="31">
        <f>O39/AO39-1</f>
        <v/>
      </c>
      <c r="Q39" s="1409">
        <f>网约车!AH29-网约车!AH31</f>
        <v/>
      </c>
      <c r="R39" s="31">
        <f>Q39/AQ39-1</f>
        <v/>
      </c>
      <c r="S39" s="1409">
        <f>网约车!AJ29-网约车!AJ31</f>
        <v/>
      </c>
      <c r="T39" s="31">
        <f>S39/AS39-1</f>
        <v/>
      </c>
      <c r="U39" s="1409">
        <f>网约车!AL29-网约车!AL31</f>
        <v/>
      </c>
      <c r="V39" s="31">
        <f>U39/AU39-1</f>
        <v/>
      </c>
      <c r="W39" s="1409">
        <f>网约车!AN29-网约车!AN31</f>
        <v/>
      </c>
      <c r="X39" s="31">
        <f>W39/AW39-1</f>
        <v/>
      </c>
      <c r="Y39" s="1409">
        <f>E39+C39+G39+I39+K39+M39+O39+Q39+S39+U39</f>
        <v/>
      </c>
      <c r="Z39" s="31">
        <f>Y39/SUM(AC39,AE39,AG39,AI39,AK39,AM39,AO39,AQ39,AS39,AU39)-1</f>
        <v/>
      </c>
      <c r="AA39" s="32" t="n"/>
      <c r="AB39" s="1915">
        <f>AC39+AE39</f>
        <v/>
      </c>
      <c r="AC39" s="1409" t="n">
        <v>1.6395591000484</v>
      </c>
      <c r="AD39" s="31" t="n"/>
      <c r="AE39" s="1409" t="n">
        <v>1.2666509861389</v>
      </c>
      <c r="AF39" s="31" t="n"/>
      <c r="AG39" s="1409" t="n">
        <v>1.7617000847257</v>
      </c>
      <c r="AH39" s="31" t="n"/>
      <c r="AI39" s="1409" t="n">
        <v>1.7419529330999</v>
      </c>
      <c r="AJ39" s="31" t="n"/>
      <c r="AK39" s="1409" t="n">
        <v>1.9842311121309</v>
      </c>
      <c r="AL39" s="31" t="n"/>
      <c r="AM39" s="1409" t="n">
        <v>1.2508653650933</v>
      </c>
      <c r="AN39" s="31" t="n"/>
      <c r="AO39" s="1409" t="n">
        <v>1.13192508004899</v>
      </c>
      <c r="AP39" s="31" t="n"/>
      <c r="AQ39" s="1409" t="n">
        <v>0.662118829387822</v>
      </c>
      <c r="AR39" s="31" t="n"/>
      <c r="AS39" s="1409" t="n">
        <v>1.26243111632291</v>
      </c>
      <c r="AT39" s="31" t="n"/>
      <c r="AU39" s="1409" t="n">
        <v>1.45754317829432</v>
      </c>
      <c r="AV39" s="31" t="n"/>
      <c r="AW39" s="1409" t="n">
        <v>0.952813947626304</v>
      </c>
      <c r="AX39" s="31" t="n"/>
      <c r="AY39" s="1409" t="n">
        <v>1.09256647212913</v>
      </c>
      <c r="AZ39" s="31" t="n"/>
      <c r="BA39" s="1409">
        <f>AC39+AE39+AG39+AI39+AK39+AM39+AO39+AQ39+AS39+AU39+AW39+AY39</f>
        <v/>
      </c>
      <c r="BB39" s="31" t="n"/>
      <c r="BC39" s="1354" t="n"/>
      <c r="BD39" s="1291" t="n"/>
      <c r="BE39" s="1291" t="n"/>
      <c r="BF39" s="1291" t="n"/>
      <c r="BG39" s="1291" t="n"/>
      <c r="BH39" s="1291" t="n"/>
      <c r="BI39" s="1291" t="n"/>
      <c r="BJ39" s="1291" t="n"/>
      <c r="BK39" s="1291" t="n"/>
      <c r="BL39" s="1291" t="n"/>
      <c r="BM39" s="1291" t="n"/>
      <c r="BN39" s="1291" t="n"/>
      <c r="BO39" s="1291" t="n"/>
      <c r="BP39" s="1289" t="n"/>
    </row>
    <row r="40" ht="27" customFormat="1" customHeight="1" s="24">
      <c r="A40" s="1358" t="inlineStr">
        <is>
          <t>荆门市</t>
        </is>
      </c>
      <c r="B40" s="1350" t="inlineStr">
        <is>
          <t>总客运量         （万人次）</t>
        </is>
      </c>
      <c r="C40" s="1409">
        <f>C41+C42+C43+C44</f>
        <v/>
      </c>
      <c r="D40" s="31">
        <f>C40/AC40-1</f>
        <v/>
      </c>
      <c r="E40" s="1409">
        <f>E41+E42+E43+E44</f>
        <v/>
      </c>
      <c r="F40" s="31">
        <f>E40/AE40-1</f>
        <v/>
      </c>
      <c r="G40" s="1409">
        <f>G41+G42+G43+G44</f>
        <v/>
      </c>
      <c r="H40" s="31">
        <f>G40/AG40-1</f>
        <v/>
      </c>
      <c r="I40" s="1409">
        <f>I41+I42+I43+I44</f>
        <v/>
      </c>
      <c r="J40" s="31">
        <f>I40/AI40-1</f>
        <v/>
      </c>
      <c r="K40" s="1409">
        <f>K41+K42+K43+K44</f>
        <v/>
      </c>
      <c r="L40" s="31">
        <f>K40/AK40-1</f>
        <v/>
      </c>
      <c r="M40" s="1409">
        <f>M41+M42+M43+M44</f>
        <v/>
      </c>
      <c r="N40" s="31">
        <f>M40/AM40-1</f>
        <v/>
      </c>
      <c r="O40" s="1409">
        <f>O41+O42+O43+O44</f>
        <v/>
      </c>
      <c r="P40" s="31">
        <f>O40/AO40-1</f>
        <v/>
      </c>
      <c r="Q40" s="1409">
        <f>Q41+Q42+Q43+Q44</f>
        <v/>
      </c>
      <c r="R40" s="31">
        <f>Q40/AQ40-1</f>
        <v/>
      </c>
      <c r="S40" s="1409">
        <f>S41+S42+S43+S44</f>
        <v/>
      </c>
      <c r="T40" s="31">
        <f>S40/AS40-1</f>
        <v/>
      </c>
      <c r="U40" s="1409">
        <f>U41+U42+U43+U44</f>
        <v/>
      </c>
      <c r="V40" s="31">
        <f>U40/AU40-1</f>
        <v/>
      </c>
      <c r="W40" s="1409">
        <f>W41+W42+W43+W44</f>
        <v/>
      </c>
      <c r="X40" s="31">
        <f>W40/AW40-1</f>
        <v/>
      </c>
      <c r="Y40" s="1409">
        <f>E40+C40+G40+I40+K40+M40+O40+Q40+S40+U40</f>
        <v/>
      </c>
      <c r="Z40" s="31">
        <f>Y40/SUM(AC40,AE40,AG40,AI40,AK40,AM40,AO40,AQ40,AS40,AU40)-1</f>
        <v/>
      </c>
      <c r="AA40" s="32" t="n"/>
      <c r="AB40" s="1915">
        <f>AC40+AE40</f>
        <v/>
      </c>
      <c r="AC40" s="1915">
        <f>AC41+AC42+AC43+AC44</f>
        <v/>
      </c>
      <c r="AD40" s="32" t="n"/>
      <c r="AE40" s="1915">
        <f>AE41+AE42+AE43+AE44</f>
        <v/>
      </c>
      <c r="AF40" s="32" t="n"/>
      <c r="AG40" s="1915">
        <f>AG41+AG42+AG43+AG44</f>
        <v/>
      </c>
      <c r="AH40" s="32" t="n"/>
      <c r="AI40" s="1915">
        <f>AI41+AI42+AI43+AI44</f>
        <v/>
      </c>
      <c r="AJ40" s="32" t="n"/>
      <c r="AK40" s="1915">
        <f>AK41+AK42+AK43+AK44</f>
        <v/>
      </c>
      <c r="AL40" s="32" t="n"/>
      <c r="AM40" s="1915">
        <f>AM41+AM42+AM43+AM44</f>
        <v/>
      </c>
      <c r="AN40" s="32" t="n"/>
      <c r="AO40" s="1915">
        <f>AO41+AO42+AO43+AO44</f>
        <v/>
      </c>
      <c r="AP40" s="32" t="n"/>
      <c r="AQ40" s="1915">
        <f>AQ41+AQ42+AQ43+AQ44</f>
        <v/>
      </c>
      <c r="AR40" s="32" t="n"/>
      <c r="AS40" s="1915">
        <f>AS41+AS42+AS43+AS44</f>
        <v/>
      </c>
      <c r="AT40" s="32" t="n"/>
      <c r="AU40" s="1915">
        <f>AU41+AU42+AU43+AU44</f>
        <v/>
      </c>
      <c r="AV40" s="32" t="n"/>
      <c r="AW40" s="1915">
        <f>AW41+AW42+AW43+AW44</f>
        <v/>
      </c>
      <c r="AX40" s="32" t="n"/>
      <c r="AY40" s="1915">
        <f>AY41+AY42+AY43+AY44</f>
        <v/>
      </c>
      <c r="AZ40" s="32" t="n"/>
      <c r="BA40" s="1915">
        <f>AC40+AE40+AG40+AI40+AK40+AM40+AO40+AQ40+AS40+AU40+AW40+AY40</f>
        <v/>
      </c>
      <c r="BB40" s="32" t="n"/>
      <c r="BC40" s="1353" t="n"/>
      <c r="BD40" s="1352" t="n"/>
      <c r="BE40" s="1352" t="n"/>
      <c r="BF40" s="1352" t="n"/>
      <c r="BG40" s="1352" t="n"/>
      <c r="BH40" s="1352" t="n"/>
      <c r="BI40" s="1352" t="n"/>
      <c r="BJ40" s="1352" t="n"/>
      <c r="BK40" s="1352" t="n"/>
      <c r="BL40" s="1352" t="n"/>
      <c r="BM40" s="1352" t="n"/>
      <c r="BN40" s="1352" t="n"/>
      <c r="BO40" s="1352" t="n"/>
      <c r="BP40" s="1352" t="n"/>
    </row>
    <row r="41" ht="27" customHeight="1" s="21">
      <c r="A41" s="1977" t="n"/>
      <c r="B41" s="1350" t="inlineStr">
        <is>
          <t>公路班线客运量    （万人次）</t>
        </is>
      </c>
      <c r="C41" s="1409" t="n">
        <v>59.1014</v>
      </c>
      <c r="D41" s="31">
        <f>C41/AC41-1</f>
        <v/>
      </c>
      <c r="E41" s="1409" t="n">
        <v>56.1843</v>
      </c>
      <c r="F41" s="31">
        <f>E41/AE41-1</f>
        <v/>
      </c>
      <c r="G41" s="1409" t="n">
        <v>55.1709</v>
      </c>
      <c r="H41" s="31">
        <f>G41/AG41-1</f>
        <v/>
      </c>
      <c r="I41" s="1409">
        <f>中口径明细!Z41</f>
        <v/>
      </c>
      <c r="J41" s="31">
        <f>I41/AI41-1</f>
        <v/>
      </c>
      <c r="K41" s="1409">
        <f>中口径明细!AB41</f>
        <v/>
      </c>
      <c r="L41" s="31">
        <f>K41/AK41-1</f>
        <v/>
      </c>
      <c r="M41" s="1409">
        <f>中口径明细!AD41</f>
        <v/>
      </c>
      <c r="N41" s="31">
        <f>M41/AM41-1</f>
        <v/>
      </c>
      <c r="O41" s="1409">
        <f>中口径明细!AF41</f>
        <v/>
      </c>
      <c r="P41" s="31">
        <f>O41/AO41-1</f>
        <v/>
      </c>
      <c r="Q41" s="1409">
        <f>中口径明细!AH41</f>
        <v/>
      </c>
      <c r="R41" s="31">
        <f>Q41/AQ41-1</f>
        <v/>
      </c>
      <c r="S41" s="1409">
        <f>中口径明细!AJ41</f>
        <v/>
      </c>
      <c r="T41" s="31">
        <f>S41/AS41-1</f>
        <v/>
      </c>
      <c r="U41" s="1409">
        <f>中口径明细!AL41</f>
        <v/>
      </c>
      <c r="V41" s="31">
        <f>U41/AU41-1</f>
        <v/>
      </c>
      <c r="W41" s="1409">
        <f>中口径明细!AN41</f>
        <v/>
      </c>
      <c r="X41" s="31">
        <f>W41/AW41-1</f>
        <v/>
      </c>
      <c r="Y41" s="1409">
        <f>E41+C41+G41+I41+K41+M41+O41+Q41+S41+U41</f>
        <v/>
      </c>
      <c r="Z41" s="31">
        <f>Y41/SUM(AC41,AE41,AG41,AI41,AK41,AM41,AO41,AQ41,AS41,AU41)-1</f>
        <v/>
      </c>
      <c r="AA41" s="32" t="n"/>
      <c r="AB41" s="1915">
        <f>AC41+AE41</f>
        <v/>
      </c>
      <c r="AC41" s="1409" t="n">
        <v>67.4864</v>
      </c>
      <c r="AD41" s="31" t="n"/>
      <c r="AE41" s="1409" t="n">
        <v>62.8993</v>
      </c>
      <c r="AF41" s="31" t="n"/>
      <c r="AG41" s="1409" t="n">
        <v>62.1523</v>
      </c>
      <c r="AH41" s="31" t="n"/>
      <c r="AI41" s="1409" t="n">
        <v>63.1304</v>
      </c>
      <c r="AJ41" s="31" t="n"/>
      <c r="AK41" s="1409" t="n">
        <v>64.1069</v>
      </c>
      <c r="AL41" s="31" t="n"/>
      <c r="AM41" s="1409" t="n">
        <v>61.7424</v>
      </c>
      <c r="AN41" s="31" t="n"/>
      <c r="AO41" s="1409" t="n">
        <v>62.9213</v>
      </c>
      <c r="AP41" s="31" t="n"/>
      <c r="AQ41" s="1409" t="n">
        <v>62.6736</v>
      </c>
      <c r="AR41" s="31" t="n"/>
      <c r="AS41" s="1409" t="n">
        <v>61.647</v>
      </c>
      <c r="AT41" s="31" t="n"/>
      <c r="AU41" s="1409" t="n">
        <v>66.92010000000001</v>
      </c>
      <c r="AV41" s="31" t="n"/>
      <c r="AW41" s="1409" t="n">
        <v>61.007</v>
      </c>
      <c r="AX41" s="31" t="n"/>
      <c r="AY41" s="1409" t="n">
        <v>56.6278</v>
      </c>
      <c r="AZ41" s="31" t="n"/>
      <c r="BA41" s="1409">
        <f>AC41+AE41+AG41+AI41+AK41+AM41+AO41+AQ41+AS41+AU41+AW41+AY41</f>
        <v/>
      </c>
      <c r="BB41" s="31" t="n"/>
      <c r="BC41" s="1354" t="n"/>
      <c r="BD41" s="1355" t="n"/>
      <c r="BE41" s="1355" t="n"/>
      <c r="BF41" s="1355" t="n"/>
      <c r="BG41" s="1355" t="n"/>
      <c r="BH41" s="1355" t="n"/>
      <c r="BI41" s="1355" t="n"/>
      <c r="BJ41" s="1355" t="n"/>
      <c r="BK41" s="1355" t="n"/>
      <c r="BL41" s="1355" t="n"/>
      <c r="BM41" s="1355" t="n"/>
      <c r="BN41" s="1355" t="n"/>
      <c r="BO41" s="1355" t="n"/>
      <c r="BP41" s="1289" t="n"/>
    </row>
    <row r="42" ht="27" customHeight="1" s="21">
      <c r="A42" s="1977" t="n"/>
      <c r="B42" s="1350" t="inlineStr">
        <is>
          <t>城际城乡公交客运量（万人次）</t>
        </is>
      </c>
      <c r="C42" s="1409" t="n">
        <v>0.289999999999964</v>
      </c>
      <c r="D42" s="31">
        <f>C42/AC42-1</f>
        <v/>
      </c>
      <c r="E42" s="1409" t="n">
        <v>0.269999999999982</v>
      </c>
      <c r="F42" s="31">
        <f>E42/AE42-1</f>
        <v/>
      </c>
      <c r="G42" s="1409">
        <f>公交!X33-公交!X35</f>
        <v/>
      </c>
      <c r="H42" s="31">
        <f>G42/AG42-1</f>
        <v/>
      </c>
      <c r="I42" s="1409">
        <f>公交!Z33-公交!Z35</f>
        <v/>
      </c>
      <c r="J42" s="31">
        <f>I42/AI42-1</f>
        <v/>
      </c>
      <c r="K42" s="1409">
        <f>公交!AB33-公交!AB35</f>
        <v/>
      </c>
      <c r="L42" s="31">
        <f>K42/AK42-1</f>
        <v/>
      </c>
      <c r="M42" s="1409">
        <f>公交!AD33-公交!AD35</f>
        <v/>
      </c>
      <c r="N42" s="31">
        <f>M42/AM42-1</f>
        <v/>
      </c>
      <c r="O42" s="1409">
        <f>公交!AF33-公交!AF35</f>
        <v/>
      </c>
      <c r="P42" s="31">
        <f>O42/AO42-1</f>
        <v/>
      </c>
      <c r="Q42" s="1409">
        <f>公交!AH33-公交!AH35</f>
        <v/>
      </c>
      <c r="R42" s="31">
        <f>Q42/AQ42-1</f>
        <v/>
      </c>
      <c r="S42" s="1409">
        <f>公交!AJ33-公交!AJ35</f>
        <v/>
      </c>
      <c r="T42" s="31">
        <f>S42/AS42-1</f>
        <v/>
      </c>
      <c r="U42" s="1409">
        <f>公交!AL33-公交!AL35</f>
        <v/>
      </c>
      <c r="V42" s="31">
        <f>U42/AU42-1</f>
        <v/>
      </c>
      <c r="W42" s="1409">
        <f>公交!AN33-公交!AN35</f>
        <v/>
      </c>
      <c r="X42" s="31">
        <f>W42/AW42-1</f>
        <v/>
      </c>
      <c r="Y42" s="1409">
        <f>E42+C42+G42+I42+K42+M42+O42+Q42+S42+U42</f>
        <v/>
      </c>
      <c r="Z42" s="31">
        <f>Y42/SUM(AC42,AE42,AG42,AI42,AK42,AM42,AO42,AQ42,AS42,AU42)-1</f>
        <v/>
      </c>
      <c r="AA42" s="32" t="n"/>
      <c r="AB42" s="1915">
        <f>AC42+AE42</f>
        <v/>
      </c>
      <c r="AC42" s="1409" t="n">
        <v>0.269999999999982</v>
      </c>
      <c r="AD42" s="31" t="n"/>
      <c r="AE42" s="1409" t="n">
        <v>0.100000000000023</v>
      </c>
      <c r="AF42" s="31" t="n"/>
      <c r="AG42" s="1409" t="n">
        <v>0.17999999999995</v>
      </c>
      <c r="AH42" s="31" t="n"/>
      <c r="AI42" s="1409" t="n">
        <v>0.259999999999991</v>
      </c>
      <c r="AJ42" s="31" t="n"/>
      <c r="AK42" s="1409" t="n">
        <v>0.330000000000041</v>
      </c>
      <c r="AL42" s="31" t="n"/>
      <c r="AM42" s="1409" t="n">
        <v>0.309999999999945</v>
      </c>
      <c r="AN42" s="31" t="n"/>
      <c r="AO42" s="1409" t="n">
        <v>0.220000000000027</v>
      </c>
      <c r="AP42" s="31" t="n"/>
      <c r="AQ42" s="1409" t="n">
        <v>0.270000000000095</v>
      </c>
      <c r="AR42" s="31" t="n"/>
      <c r="AS42" s="1409" t="n">
        <v>0.25</v>
      </c>
      <c r="AT42" s="31" t="n"/>
      <c r="AU42" s="1409" t="n">
        <v>0.269999999999982</v>
      </c>
      <c r="AV42" s="31" t="n"/>
      <c r="AW42" s="1409" t="n">
        <v>0.269999999999982</v>
      </c>
      <c r="AX42" s="31" t="n"/>
      <c r="AY42" s="1409" t="n">
        <v>0.289999999999964</v>
      </c>
      <c r="AZ42" s="31" t="n"/>
      <c r="BA42" s="1409">
        <f>AC42+AE42+AG42+AI42+AK42+AM42+AO42+AQ42+AS42+AU42+AW42+AY42</f>
        <v/>
      </c>
      <c r="BB42" s="31" t="n"/>
      <c r="BC42" s="1354" t="n"/>
      <c r="BD42" s="1355" t="n"/>
      <c r="BE42" s="1355" t="n"/>
      <c r="BF42" s="1355" t="n"/>
      <c r="BG42" s="1355" t="n"/>
      <c r="BH42" s="1355" t="n"/>
      <c r="BI42" s="1355" t="n"/>
      <c r="BJ42" s="1355" t="n"/>
      <c r="BK42" s="1355" t="n"/>
      <c r="BL42" s="1355" t="n"/>
      <c r="BM42" s="1355" t="n"/>
      <c r="BN42" s="1355" t="n"/>
      <c r="BO42" s="1355" t="n"/>
      <c r="BP42" s="1289" t="n"/>
    </row>
    <row r="43" ht="27" customHeight="1" s="21">
      <c r="A43" s="1977" t="n"/>
      <c r="B43" s="1350" t="inlineStr">
        <is>
          <t>城际城乡巡游出租客运量（万人次）</t>
        </is>
      </c>
      <c r="C43" s="1409" t="n">
        <v>33.96</v>
      </c>
      <c r="D43" s="31">
        <f>C43/AC43-1</f>
        <v/>
      </c>
      <c r="E43" s="1409" t="n">
        <v>28.59</v>
      </c>
      <c r="F43" s="31">
        <f>E43/AE43-1</f>
        <v/>
      </c>
      <c r="G43" s="1409">
        <f>出租!X33-出租!X35</f>
        <v/>
      </c>
      <c r="H43" s="31">
        <f>G43/AG43-1</f>
        <v/>
      </c>
      <c r="I43" s="1409">
        <f>出租!Z33-出租!Z35</f>
        <v/>
      </c>
      <c r="J43" s="31">
        <f>I43/AI43-1</f>
        <v/>
      </c>
      <c r="K43" s="1409">
        <f>出租!AB33-出租!AB35</f>
        <v/>
      </c>
      <c r="L43" s="31">
        <f>K43/AK43-1</f>
        <v/>
      </c>
      <c r="M43" s="1409">
        <f>出租!AD33-出租!AD35</f>
        <v/>
      </c>
      <c r="N43" s="31">
        <f>M43/AM43-1</f>
        <v/>
      </c>
      <c r="O43" s="1409">
        <f>出租!AF33-出租!AF35</f>
        <v/>
      </c>
      <c r="P43" s="31">
        <f>O43/AO43-1</f>
        <v/>
      </c>
      <c r="Q43" s="1409">
        <f>出租!AH33-出租!AH35</f>
        <v/>
      </c>
      <c r="R43" s="31">
        <f>Q43/AQ43-1</f>
        <v/>
      </c>
      <c r="S43" s="1409">
        <f>出租!AJ33-出租!AJ35</f>
        <v/>
      </c>
      <c r="T43" s="31">
        <f>S43/AS43-1</f>
        <v/>
      </c>
      <c r="U43" s="1409">
        <f>出租!AL33-出租!AL35</f>
        <v/>
      </c>
      <c r="V43" s="31">
        <f>U43/AU43-1</f>
        <v/>
      </c>
      <c r="W43" s="1409">
        <f>出租!AN33-出租!AN35</f>
        <v/>
      </c>
      <c r="X43" s="31">
        <f>W43/AW43-1</f>
        <v/>
      </c>
      <c r="Y43" s="1409">
        <f>E43+C43+G43+I43+K43+M43+O43+Q43+S43+U43</f>
        <v/>
      </c>
      <c r="Z43" s="31">
        <f>Y43/SUM(AC43,AE43,AG43,AI43,AK43,AM43,AO43,AQ43,AS43,AU43)-1</f>
        <v/>
      </c>
      <c r="AA43" s="32" t="n"/>
      <c r="AB43" s="1915">
        <f>AC43+AE43</f>
        <v/>
      </c>
      <c r="AC43" s="1409" t="n">
        <v>24.17</v>
      </c>
      <c r="AD43" s="31" t="n"/>
      <c r="AE43" s="1409" t="n">
        <v>24.47</v>
      </c>
      <c r="AF43" s="31" t="n"/>
      <c r="AG43" s="1409" t="n">
        <v>28.92</v>
      </c>
      <c r="AH43" s="31" t="n"/>
      <c r="AI43" s="1409" t="n">
        <v>20.75</v>
      </c>
      <c r="AJ43" s="31" t="n"/>
      <c r="AK43" s="1409" t="n">
        <v>21.84</v>
      </c>
      <c r="AL43" s="31" t="n"/>
      <c r="AM43" s="1409" t="n">
        <v>26.81</v>
      </c>
      <c r="AN43" s="31" t="n"/>
      <c r="AO43" s="1409" t="n">
        <v>28.77</v>
      </c>
      <c r="AP43" s="31" t="n"/>
      <c r="AQ43" s="1409" t="n">
        <v>25.43</v>
      </c>
      <c r="AR43" s="31" t="n"/>
      <c r="AS43" s="1409" t="n">
        <v>26.07</v>
      </c>
      <c r="AT43" s="31" t="n"/>
      <c r="AU43" s="1409" t="n">
        <v>28.3</v>
      </c>
      <c r="AV43" s="31" t="n"/>
      <c r="AW43" s="1409" t="n">
        <v>25.43</v>
      </c>
      <c r="AX43" s="31" t="n"/>
      <c r="AY43" s="1409" t="n">
        <v>28.82</v>
      </c>
      <c r="AZ43" s="31" t="n"/>
      <c r="BA43" s="1409">
        <f>AC43+AE43+AG43+AI43+AK43+AM43+AO43+AQ43+AS43+AU43+AW43+AY43</f>
        <v/>
      </c>
      <c r="BB43" s="31" t="n"/>
      <c r="BC43" s="1354" t="n"/>
      <c r="BD43" s="1291" t="n"/>
      <c r="BE43" s="1291" t="n"/>
      <c r="BF43" s="1291" t="n"/>
      <c r="BG43" s="1291" t="n"/>
      <c r="BH43" s="1291" t="n"/>
      <c r="BI43" s="1291" t="n"/>
      <c r="BJ43" s="1417" t="n"/>
      <c r="BK43" s="1291" t="n"/>
      <c r="BL43" s="1417" t="n"/>
      <c r="BM43" s="1417" t="n"/>
      <c r="BN43" s="1417" t="n"/>
      <c r="BO43" s="1417" t="n"/>
      <c r="BP43" s="1289" t="n"/>
    </row>
    <row r="44" ht="27" customHeight="1" s="21">
      <c r="A44" s="1954" t="n"/>
      <c r="B44" s="1350" t="inlineStr">
        <is>
          <t>城际城乡网约车客运量  (万人次)</t>
        </is>
      </c>
      <c r="C44" s="1409" t="n">
        <v>4.80958739434171</v>
      </c>
      <c r="D44" s="31">
        <f>C44/AC44-1</f>
        <v/>
      </c>
      <c r="E44" s="1409" t="n">
        <v>5.20691034643473</v>
      </c>
      <c r="F44" s="31">
        <f>E44/AE44-1</f>
        <v/>
      </c>
      <c r="G44" s="1409" t="n">
        <v>6.73915962696667</v>
      </c>
      <c r="H44" s="31">
        <f>G44/AG44-1</f>
        <v/>
      </c>
      <c r="I44" s="1409">
        <f>网约车!Z33-网约车!Z35</f>
        <v/>
      </c>
      <c r="J44" s="31">
        <f>I44/AI44-1</f>
        <v/>
      </c>
      <c r="K44" s="1409">
        <f>网约车!AB33-网约车!AB35</f>
        <v/>
      </c>
      <c r="L44" s="31">
        <f>K44/AK44-1</f>
        <v/>
      </c>
      <c r="M44" s="1409">
        <f>网约车!AD33-网约车!AD35</f>
        <v/>
      </c>
      <c r="N44" s="31">
        <f>M44/AM44-1</f>
        <v/>
      </c>
      <c r="O44" s="1409">
        <f>网约车!AF33-网约车!AF35</f>
        <v/>
      </c>
      <c r="P44" s="31">
        <f>O44/AO44-1</f>
        <v/>
      </c>
      <c r="Q44" s="1409">
        <f>网约车!AH33-网约车!AH35</f>
        <v/>
      </c>
      <c r="R44" s="31">
        <f>Q44/AQ44-1</f>
        <v/>
      </c>
      <c r="S44" s="1409">
        <f>网约车!AJ33-网约车!AJ35</f>
        <v/>
      </c>
      <c r="T44" s="31">
        <f>S44/AS44-1</f>
        <v/>
      </c>
      <c r="U44" s="1409">
        <f>网约车!AL33-网约车!AL35</f>
        <v/>
      </c>
      <c r="V44" s="31">
        <f>U44/AU44-1</f>
        <v/>
      </c>
      <c r="W44" s="1409">
        <f>网约车!AN33-网约车!AN35</f>
        <v/>
      </c>
      <c r="X44" s="31">
        <f>W44/AW44-1</f>
        <v/>
      </c>
      <c r="Y44" s="1409">
        <f>E44+C44+G44+I44+K44+M44+O44+Q44+S44+U44</f>
        <v/>
      </c>
      <c r="Z44" s="31">
        <f>Y44/SUM(AC44,AE44,AG44,AI44,AK44,AM44,AO44,AQ44,AS44,AU44)-1</f>
        <v/>
      </c>
      <c r="AA44" s="32" t="n"/>
      <c r="AB44" s="1915">
        <f>AC44+AE44</f>
        <v/>
      </c>
      <c r="AC44" s="1409" t="n">
        <v>6.1721115344954</v>
      </c>
      <c r="AD44" s="31" t="n"/>
      <c r="AE44" s="1409" t="n">
        <v>4.0981684872405</v>
      </c>
      <c r="AF44" s="31" t="n"/>
      <c r="AG44" s="1409" t="n">
        <v>6.6833072465784</v>
      </c>
      <c r="AH44" s="31" t="n"/>
      <c r="AI44" s="1409" t="n">
        <v>6.3740818062611</v>
      </c>
      <c r="AJ44" s="31" t="n"/>
      <c r="AK44" s="1409" t="n">
        <v>6.343554730558</v>
      </c>
      <c r="AL44" s="31" t="n"/>
      <c r="AM44" s="1409" t="n">
        <v>6.2400676245682</v>
      </c>
      <c r="AN44" s="31" t="n"/>
      <c r="AO44" s="1409" t="n">
        <v>7.27008244366949</v>
      </c>
      <c r="AP44" s="31" t="n"/>
      <c r="AQ44" s="1409" t="n">
        <v>6.51745085677878</v>
      </c>
      <c r="AR44" s="31" t="n"/>
      <c r="AS44" s="1409" t="n">
        <v>7.11025599091578</v>
      </c>
      <c r="AT44" s="31" t="n"/>
      <c r="AU44" s="1409" t="n">
        <v>7.95080059675674</v>
      </c>
      <c r="AV44" s="31" t="n"/>
      <c r="AW44" s="1409" t="n">
        <v>7.5593260618069</v>
      </c>
      <c r="AX44" s="31" t="n"/>
      <c r="AY44" s="1409" t="n">
        <v>9.04494092296598</v>
      </c>
      <c r="AZ44" s="31" t="n"/>
      <c r="BA44" s="1409">
        <f>AC44+AE44+AG44+AI44+AK44+AM44+AO44+AQ44+AS44+AU44+AW44+AY44</f>
        <v/>
      </c>
      <c r="BB44" s="31" t="n"/>
      <c r="BC44" s="1354" t="n"/>
      <c r="BD44" s="1291" t="n"/>
      <c r="BE44" s="1291" t="n"/>
      <c r="BF44" s="1291" t="n"/>
      <c r="BG44" s="1291" t="n"/>
      <c r="BH44" s="1291" t="n"/>
      <c r="BI44" s="1291" t="n"/>
      <c r="BJ44" s="1291" t="n"/>
      <c r="BK44" s="1291" t="n"/>
      <c r="BL44" s="1291" t="n"/>
      <c r="BM44" s="1291" t="n"/>
      <c r="BN44" s="1291" t="n"/>
      <c r="BO44" s="1291" t="n"/>
      <c r="BP44" s="1289" t="n"/>
    </row>
    <row r="45" ht="27" customFormat="1" customHeight="1" s="24">
      <c r="A45" s="1358" t="inlineStr">
        <is>
          <t>孝感市</t>
        </is>
      </c>
      <c r="B45" s="1350" t="inlineStr">
        <is>
          <t>总客运量         （万人次）</t>
        </is>
      </c>
      <c r="C45" s="1409">
        <f>C46+C47+C48+C49</f>
        <v/>
      </c>
      <c r="D45" s="31">
        <f>C45/AC45-1</f>
        <v/>
      </c>
      <c r="E45" s="1409">
        <f>E46+E47+E48+E49</f>
        <v/>
      </c>
      <c r="F45" s="31">
        <f>E45/AE45-1</f>
        <v/>
      </c>
      <c r="G45" s="1409">
        <f>G46+G47+G48+G49</f>
        <v/>
      </c>
      <c r="H45" s="31">
        <f>G45/AG45-1</f>
        <v/>
      </c>
      <c r="I45" s="1409">
        <f>I46+I47+I48+I49</f>
        <v/>
      </c>
      <c r="J45" s="31">
        <f>I45/AI45-1</f>
        <v/>
      </c>
      <c r="K45" s="1409">
        <f>K46+K47+K48+K49</f>
        <v/>
      </c>
      <c r="L45" s="31">
        <f>K45/AK45-1</f>
        <v/>
      </c>
      <c r="M45" s="1409">
        <f>M46+M47+M48+M49</f>
        <v/>
      </c>
      <c r="N45" s="31">
        <f>M45/AM45-1</f>
        <v/>
      </c>
      <c r="O45" s="1409">
        <f>O46+O47+O48+O49</f>
        <v/>
      </c>
      <c r="P45" s="31">
        <f>O45/AO45-1</f>
        <v/>
      </c>
      <c r="Q45" s="1409">
        <f>Q46+Q47+Q48+Q49</f>
        <v/>
      </c>
      <c r="R45" s="31">
        <f>Q45/AQ45-1</f>
        <v/>
      </c>
      <c r="S45" s="1409">
        <f>S46+S47+S48+S49</f>
        <v/>
      </c>
      <c r="T45" s="31">
        <f>S45/AS45-1</f>
        <v/>
      </c>
      <c r="U45" s="1409">
        <f>U46+U47+U48+U49</f>
        <v/>
      </c>
      <c r="V45" s="31">
        <f>U45/AU45-1</f>
        <v/>
      </c>
      <c r="W45" s="1409">
        <f>W46+W47+W48+W49</f>
        <v/>
      </c>
      <c r="X45" s="31">
        <f>W45/AW45-1</f>
        <v/>
      </c>
      <c r="Y45" s="1409">
        <f>E45+C45+G45+I45+K45+M45+O45+Q45+S45+U45</f>
        <v/>
      </c>
      <c r="Z45" s="31">
        <f>Y45/SUM(AC45,AE45,AG45,AI45,AK45,AM45,AO45,AQ45,AS45,AU45)-1</f>
        <v/>
      </c>
      <c r="AA45" s="32" t="n"/>
      <c r="AB45" s="1915">
        <f>AC45+AE45</f>
        <v/>
      </c>
      <c r="AC45" s="1915">
        <f>AC46+AC47+AC48+AC49</f>
        <v/>
      </c>
      <c r="AD45" s="32" t="n"/>
      <c r="AE45" s="1915">
        <f>AE46+AE47+AE48+AE49</f>
        <v/>
      </c>
      <c r="AF45" s="32" t="n"/>
      <c r="AG45" s="1915">
        <f>AG46+AG47+AG48+AG49</f>
        <v/>
      </c>
      <c r="AH45" s="32" t="n"/>
      <c r="AI45" s="1915">
        <f>AI46+AI47+AI48+AI49</f>
        <v/>
      </c>
      <c r="AJ45" s="32" t="n"/>
      <c r="AK45" s="1915">
        <f>AK46+AK47+AK48+AK49</f>
        <v/>
      </c>
      <c r="AL45" s="32" t="n"/>
      <c r="AM45" s="1915">
        <f>AM46+AM47+AM48+AM49</f>
        <v/>
      </c>
      <c r="AN45" s="32" t="n"/>
      <c r="AO45" s="1915">
        <f>AO46+AO47+AO48+AO49</f>
        <v/>
      </c>
      <c r="AP45" s="32" t="n"/>
      <c r="AQ45" s="1915">
        <f>AQ46+AQ47+AQ48+AQ49</f>
        <v/>
      </c>
      <c r="AR45" s="32" t="n"/>
      <c r="AS45" s="1915">
        <f>AS46+AS47+AS48+AS49</f>
        <v/>
      </c>
      <c r="AT45" s="32" t="n"/>
      <c r="AU45" s="1915">
        <f>AU46+AU47+AU48+AU49</f>
        <v/>
      </c>
      <c r="AV45" s="32" t="n"/>
      <c r="AW45" s="1915">
        <f>AW46+AW47+AW48+AW49</f>
        <v/>
      </c>
      <c r="AX45" s="32" t="n"/>
      <c r="AY45" s="1915">
        <f>AY46+AY47+AY48+AY49</f>
        <v/>
      </c>
      <c r="AZ45" s="32" t="n"/>
      <c r="BA45" s="1915">
        <f>AC45+AE45+AG45+AI45+AK45+AM45+AO45+AQ45+AS45+AU45+AW45+AY45</f>
        <v/>
      </c>
      <c r="BB45" s="32" t="n"/>
      <c r="BC45" s="1353" t="n"/>
      <c r="BD45" s="1352" t="n"/>
      <c r="BE45" s="1352" t="n"/>
      <c r="BF45" s="1352" t="n"/>
      <c r="BG45" s="1352" t="n"/>
      <c r="BH45" s="1352" t="n"/>
      <c r="BI45" s="1352" t="n"/>
      <c r="BJ45" s="1352" t="n"/>
      <c r="BK45" s="1352" t="n"/>
      <c r="BL45" s="1352" t="n"/>
      <c r="BM45" s="1352" t="n"/>
      <c r="BN45" s="1352" t="n"/>
      <c r="BO45" s="1352" t="n"/>
      <c r="BP45" s="1352" t="n"/>
    </row>
    <row r="46" ht="27" customHeight="1" s="21">
      <c r="A46" s="1977" t="n"/>
      <c r="B46" s="1350" t="inlineStr">
        <is>
          <t>公路班线客运量    （万人次）</t>
        </is>
      </c>
      <c r="C46" s="1409" t="n">
        <v>73.6615</v>
      </c>
      <c r="D46" s="31">
        <f>C46/AC46-1</f>
        <v/>
      </c>
      <c r="E46" s="1409" t="n">
        <v>72.2681</v>
      </c>
      <c r="F46" s="31">
        <f>E46/AE46-1</f>
        <v/>
      </c>
      <c r="G46" s="1409" t="n">
        <v>74.5694</v>
      </c>
      <c r="H46" s="31">
        <f>G46/AG46-1</f>
        <v/>
      </c>
      <c r="I46" s="1409">
        <f>中口径明细!Z46</f>
        <v/>
      </c>
      <c r="J46" s="31">
        <f>I46/AI46-1</f>
        <v/>
      </c>
      <c r="K46" s="1409">
        <f>中口径明细!AB46</f>
        <v/>
      </c>
      <c r="L46" s="31">
        <f>K46/AK46-1</f>
        <v/>
      </c>
      <c r="M46" s="1409">
        <f>中口径明细!AD46</f>
        <v/>
      </c>
      <c r="N46" s="31">
        <f>M46/AM46-1</f>
        <v/>
      </c>
      <c r="O46" s="1409">
        <f>中口径明细!AF46</f>
        <v/>
      </c>
      <c r="P46" s="31">
        <f>O46/AO46-1</f>
        <v/>
      </c>
      <c r="Q46" s="1409">
        <f>中口径明细!AH46</f>
        <v/>
      </c>
      <c r="R46" s="31">
        <f>Q46/AQ46-1</f>
        <v/>
      </c>
      <c r="S46" s="1409">
        <f>中口径明细!AJ46</f>
        <v/>
      </c>
      <c r="T46" s="31">
        <f>S46/AS46-1</f>
        <v/>
      </c>
      <c r="U46" s="1409">
        <f>中口径明细!AL46</f>
        <v/>
      </c>
      <c r="V46" s="31">
        <f>U46/AU46-1</f>
        <v/>
      </c>
      <c r="W46" s="1409">
        <f>中口径明细!AN46</f>
        <v/>
      </c>
      <c r="X46" s="31">
        <f>W46/AW46-1</f>
        <v/>
      </c>
      <c r="Y46" s="1409">
        <f>E46+C46+G46+I46+K46+M46+O46+Q46+S46+U46</f>
        <v/>
      </c>
      <c r="Z46" s="31">
        <f>Y46/SUM(AC46,AE46,AG46,AI46,AK46,AM46,AO46,AQ46,AS46,AU46)-1</f>
        <v/>
      </c>
      <c r="AA46" s="32" t="n"/>
      <c r="AB46" s="1915">
        <f>AC46+AE46</f>
        <v/>
      </c>
      <c r="AC46" s="1409" t="n">
        <v>89.4042</v>
      </c>
      <c r="AD46" s="31" t="n"/>
      <c r="AE46" s="1409" t="n">
        <v>85.1356</v>
      </c>
      <c r="AF46" s="31" t="n"/>
      <c r="AG46" s="1409" t="n">
        <v>88.6011</v>
      </c>
      <c r="AH46" s="31" t="n"/>
      <c r="AI46" s="1409" t="n">
        <v>93.63120000000001</v>
      </c>
      <c r="AJ46" s="31" t="n"/>
      <c r="AK46" s="1409" t="n">
        <v>92.7521</v>
      </c>
      <c r="AL46" s="31" t="n"/>
      <c r="AM46" s="1409" t="n">
        <v>85.8</v>
      </c>
      <c r="AN46" s="31" t="n"/>
      <c r="AO46" s="1409" t="n">
        <v>81.7736</v>
      </c>
      <c r="AP46" s="31" t="n"/>
      <c r="AQ46" s="1409" t="n">
        <v>79.01220000000001</v>
      </c>
      <c r="AR46" s="31" t="n"/>
      <c r="AS46" s="1409" t="n">
        <v>77.40300000000001</v>
      </c>
      <c r="AT46" s="31" t="n"/>
      <c r="AU46" s="1409" t="n">
        <v>86.1588</v>
      </c>
      <c r="AV46" s="31" t="n"/>
      <c r="AW46" s="1409" t="n">
        <v>84.4975</v>
      </c>
      <c r="AX46" s="31" t="n"/>
      <c r="AY46" s="1409" t="n">
        <v>74.8516</v>
      </c>
      <c r="AZ46" s="31" t="n"/>
      <c r="BA46" s="1409">
        <f>AC46+AE46+AG46+AI46+AK46+AM46+AO46+AQ46+AS46+AU46+AW46+AY46</f>
        <v/>
      </c>
      <c r="BB46" s="31" t="n"/>
      <c r="BC46" s="1354" t="n"/>
      <c r="BD46" s="1417" t="n"/>
      <c r="BE46" s="1417" t="n"/>
      <c r="BF46" s="1417" t="n"/>
      <c r="BG46" s="1417" t="n"/>
      <c r="BH46" s="1417" t="n"/>
      <c r="BI46" s="1417" t="n"/>
      <c r="BJ46" s="1417" t="n"/>
      <c r="BK46" s="1417" t="n"/>
      <c r="BL46" s="1417" t="n"/>
      <c r="BM46" s="1417" t="n"/>
      <c r="BN46" s="1417" t="n"/>
      <c r="BO46" s="1417" t="n"/>
      <c r="BP46" s="1289" t="n"/>
    </row>
    <row r="47" ht="27" customHeight="1" s="21">
      <c r="A47" s="1977" t="n"/>
      <c r="B47" s="1350" t="inlineStr">
        <is>
          <t>城际城乡公交客运量（万人次）</t>
        </is>
      </c>
      <c r="C47" s="1409" t="n">
        <v>120.15</v>
      </c>
      <c r="D47" s="31">
        <f>C47/AC47-1</f>
        <v/>
      </c>
      <c r="E47" s="1409" t="n">
        <v>123.94</v>
      </c>
      <c r="F47" s="31">
        <f>E47/AE47-1</f>
        <v/>
      </c>
      <c r="G47" s="1409">
        <f>公交!X37-公交!X39</f>
        <v/>
      </c>
      <c r="H47" s="31">
        <f>G47/AG47-1</f>
        <v/>
      </c>
      <c r="I47" s="1409">
        <f>公交!Z37-公交!Z39</f>
        <v/>
      </c>
      <c r="J47" s="31">
        <f>I47/AI47-1</f>
        <v/>
      </c>
      <c r="K47" s="1409">
        <f>公交!AB37-公交!AB39</f>
        <v/>
      </c>
      <c r="L47" s="31">
        <f>K47/AK47-1</f>
        <v/>
      </c>
      <c r="M47" s="1409">
        <f>公交!AD37-公交!AD39</f>
        <v/>
      </c>
      <c r="N47" s="31">
        <f>M47/AM47-1</f>
        <v/>
      </c>
      <c r="O47" s="1409">
        <f>公交!AF37-公交!AF39</f>
        <v/>
      </c>
      <c r="P47" s="31">
        <f>O47/AO47-1</f>
        <v/>
      </c>
      <c r="Q47" s="1409">
        <f>公交!AH37-公交!AH39</f>
        <v/>
      </c>
      <c r="R47" s="31">
        <f>Q47/AQ47-1</f>
        <v/>
      </c>
      <c r="S47" s="1409">
        <f>公交!AJ37-公交!AJ39</f>
        <v/>
      </c>
      <c r="T47" s="31">
        <f>S47/AS47-1</f>
        <v/>
      </c>
      <c r="U47" s="1409">
        <f>公交!AL37-公交!AL39</f>
        <v/>
      </c>
      <c r="V47" s="31">
        <f>U47/AU47-1</f>
        <v/>
      </c>
      <c r="W47" s="1409">
        <f>公交!AN37-公交!AN39</f>
        <v/>
      </c>
      <c r="X47" s="31">
        <f>W47/AW47-1</f>
        <v/>
      </c>
      <c r="Y47" s="1409">
        <f>E47+C47+G47+I47+K47+M47+O47+Q47+S47+U47</f>
        <v/>
      </c>
      <c r="Z47" s="31">
        <f>Y47/SUM(AC47,AE47,AG47,AI47,AK47,AM47,AO47,AQ47,AS47,AU47)-1</f>
        <v/>
      </c>
      <c r="AA47" s="32" t="n"/>
      <c r="AB47" s="1915">
        <f>AC47+AE47</f>
        <v/>
      </c>
      <c r="AC47" s="1409" t="n">
        <v>104.78</v>
      </c>
      <c r="AD47" s="31" t="n"/>
      <c r="AE47" s="1409" t="n">
        <v>98.05</v>
      </c>
      <c r="AF47" s="31" t="n"/>
      <c r="AG47" s="1409" t="n">
        <v>106.39</v>
      </c>
      <c r="AH47" s="31" t="n"/>
      <c r="AI47" s="1409" t="n">
        <v>105.86</v>
      </c>
      <c r="AJ47" s="31" t="n"/>
      <c r="AK47" s="1409" t="n">
        <v>109.12</v>
      </c>
      <c r="AL47" s="31" t="n"/>
      <c r="AM47" s="1409" t="n">
        <v>106.11</v>
      </c>
      <c r="AN47" s="31" t="n"/>
      <c r="AO47" s="1409" t="n">
        <v>105.18</v>
      </c>
      <c r="AP47" s="31" t="n"/>
      <c r="AQ47" s="1409" t="n">
        <v>97.55</v>
      </c>
      <c r="AR47" s="31" t="n"/>
      <c r="AS47" s="1409" t="n">
        <v>103.02</v>
      </c>
      <c r="AT47" s="31" t="n"/>
      <c r="AU47" s="1409" t="n">
        <v>118.23</v>
      </c>
      <c r="AV47" s="31" t="n"/>
      <c r="AW47" s="1409" t="n">
        <v>111.58</v>
      </c>
      <c r="AX47" s="31" t="n"/>
      <c r="AY47" s="1409" t="n">
        <v>109.87</v>
      </c>
      <c r="AZ47" s="31" t="n"/>
      <c r="BA47" s="1409">
        <f>AC47+AE47+AG47+AI47+AK47+AM47+AO47+AQ47+AS47+AU47+AW47+AY47</f>
        <v/>
      </c>
      <c r="BB47" s="31" t="n"/>
      <c r="BC47" s="1354" t="n"/>
      <c r="BD47" s="1355" t="n"/>
      <c r="BE47" s="1355" t="n"/>
      <c r="BF47" s="1355" t="n"/>
      <c r="BG47" s="1355" t="n"/>
      <c r="BH47" s="1355" t="n"/>
      <c r="BI47" s="1355" t="n"/>
      <c r="BJ47" s="1355" t="n"/>
      <c r="BK47" s="1355" t="n"/>
      <c r="BL47" s="1355" t="n"/>
      <c r="BM47" s="1355" t="n"/>
      <c r="BN47" s="1355" t="n"/>
      <c r="BO47" s="1355" t="n"/>
      <c r="BP47" s="1289" t="n"/>
    </row>
    <row r="48" ht="27" customHeight="1" s="21">
      <c r="A48" s="1977" t="n"/>
      <c r="B48" s="1350" t="inlineStr">
        <is>
          <t>城际城乡巡游出租客运量（万人次）</t>
        </is>
      </c>
      <c r="C48" s="1409" t="n">
        <v>75.34</v>
      </c>
      <c r="D48" s="31">
        <f>C48/AC48-1</f>
        <v/>
      </c>
      <c r="E48" s="1409" t="n">
        <v>75.11</v>
      </c>
      <c r="F48" s="31">
        <f>E48/AE48-1</f>
        <v/>
      </c>
      <c r="G48" s="1409">
        <f>出租!X37-出租!X39</f>
        <v/>
      </c>
      <c r="H48" s="31">
        <f>G48/AG48-1</f>
        <v/>
      </c>
      <c r="I48" s="1409">
        <f>出租!Z37-出租!Z39</f>
        <v/>
      </c>
      <c r="J48" s="31">
        <f>I48/AI48-1</f>
        <v/>
      </c>
      <c r="K48" s="1409">
        <f>出租!AB37-出租!AB39</f>
        <v/>
      </c>
      <c r="L48" s="31">
        <f>K48/AK48-1</f>
        <v/>
      </c>
      <c r="M48" s="1409">
        <f>出租!AD37-出租!AD39</f>
        <v/>
      </c>
      <c r="N48" s="31">
        <f>M48/AM48-1</f>
        <v/>
      </c>
      <c r="O48" s="1409">
        <f>出租!AF37-出租!AF39</f>
        <v/>
      </c>
      <c r="P48" s="31">
        <f>O48/AO48-1</f>
        <v/>
      </c>
      <c r="Q48" s="1409">
        <f>出租!AH37-出租!AH39</f>
        <v/>
      </c>
      <c r="R48" s="31">
        <f>Q48/AQ48-1</f>
        <v/>
      </c>
      <c r="S48" s="1409">
        <f>出租!AJ37-出租!AJ39</f>
        <v/>
      </c>
      <c r="T48" s="31">
        <f>S48/AS48-1</f>
        <v/>
      </c>
      <c r="U48" s="1409">
        <f>出租!AL37-出租!AL39</f>
        <v/>
      </c>
      <c r="V48" s="31">
        <f>U48/AU48-1</f>
        <v/>
      </c>
      <c r="W48" s="1409">
        <f>出租!AN37-出租!AN39</f>
        <v/>
      </c>
      <c r="X48" s="31">
        <f>W48/AW48-1</f>
        <v/>
      </c>
      <c r="Y48" s="1409">
        <f>E48+C48+G48+I48+K48+M48+O48+Q48+S48+U48</f>
        <v/>
      </c>
      <c r="Z48" s="31">
        <f>Y48/SUM(AC48,AE48,AG48,AI48,AK48,AM48,AO48,AQ48,AS48,AU48)-1</f>
        <v/>
      </c>
      <c r="AA48" s="32" t="n"/>
      <c r="AB48" s="1915">
        <f>AC48+AE48</f>
        <v/>
      </c>
      <c r="AC48" s="1409" t="n">
        <v>100.75</v>
      </c>
      <c r="AD48" s="31" t="n"/>
      <c r="AE48" s="1409" t="n">
        <v>79.34999999999999</v>
      </c>
      <c r="AF48" s="31" t="n"/>
      <c r="AG48" s="1409" t="n">
        <v>75.27</v>
      </c>
      <c r="AH48" s="31" t="n"/>
      <c r="AI48" s="1409" t="n">
        <v>70.75</v>
      </c>
      <c r="AJ48" s="31" t="n"/>
      <c r="AK48" s="1409" t="n">
        <v>75.53</v>
      </c>
      <c r="AL48" s="31" t="n"/>
      <c r="AM48" s="1409" t="n">
        <v>72.55</v>
      </c>
      <c r="AN48" s="31" t="n"/>
      <c r="AO48" s="1409" t="n">
        <v>70.2</v>
      </c>
      <c r="AP48" s="31" t="n"/>
      <c r="AQ48" s="1409" t="n">
        <v>68.7</v>
      </c>
      <c r="AR48" s="31" t="n"/>
      <c r="AS48" s="1409" t="n">
        <v>68.2</v>
      </c>
      <c r="AT48" s="31" t="n"/>
      <c r="AU48" s="1409" t="n">
        <v>67.73999999999999</v>
      </c>
      <c r="AV48" s="31" t="n"/>
      <c r="AW48" s="1409" t="n">
        <v>64.2</v>
      </c>
      <c r="AX48" s="31" t="n"/>
      <c r="AY48" s="1409" t="n">
        <v>64.52</v>
      </c>
      <c r="AZ48" s="31" t="n"/>
      <c r="BA48" s="1409">
        <f>AC48+AE48+AG48+AI48+AK48+AM48+AO48+AQ48+AS48+AU48+AW48+AY48</f>
        <v/>
      </c>
      <c r="BB48" s="31" t="n"/>
      <c r="BC48" s="1354" t="n"/>
      <c r="BD48" s="1291" t="n"/>
      <c r="BE48" s="1291" t="n"/>
      <c r="BF48" s="1291" t="n"/>
      <c r="BG48" s="1291" t="n"/>
      <c r="BH48" s="1291" t="n"/>
      <c r="BI48" s="1291" t="n"/>
      <c r="BJ48" s="1417" t="n"/>
      <c r="BK48" s="1291" t="n"/>
      <c r="BL48" s="1417" t="n"/>
      <c r="BM48" s="1417" t="n"/>
      <c r="BN48" s="1417" t="n"/>
      <c r="BO48" s="1417" t="n"/>
      <c r="BP48" s="1289" t="n"/>
    </row>
    <row r="49" ht="27" customHeight="1" s="21">
      <c r="A49" s="1954" t="n"/>
      <c r="B49" s="1350" t="inlineStr">
        <is>
          <t>城际城乡网约车客运量  (万人次)</t>
        </is>
      </c>
      <c r="C49" s="1409" t="n">
        <v>10.172865910181</v>
      </c>
      <c r="D49" s="31">
        <f>C49/AC49-1</f>
        <v/>
      </c>
      <c r="E49" s="1409" t="n">
        <v>10.8848531041738</v>
      </c>
      <c r="F49" s="31">
        <f>E49/AE49-1</f>
        <v/>
      </c>
      <c r="G49" s="1409" t="n">
        <v>12.8832334919283</v>
      </c>
      <c r="H49" s="31">
        <f>G49/AG49-1</f>
        <v/>
      </c>
      <c r="I49" s="1409">
        <f>网约车!Z37-网约车!Z39</f>
        <v/>
      </c>
      <c r="J49" s="31">
        <f>I49/AI49-1</f>
        <v/>
      </c>
      <c r="K49" s="1409">
        <f>网约车!AB37-网约车!AB39</f>
        <v/>
      </c>
      <c r="L49" s="31">
        <f>K49/AK49-1</f>
        <v/>
      </c>
      <c r="M49" s="1409">
        <f>网约车!AD37-网约车!AD39</f>
        <v/>
      </c>
      <c r="N49" s="31">
        <f>M49/AM49-1</f>
        <v/>
      </c>
      <c r="O49" s="1409">
        <f>网约车!AF37-网约车!AF39</f>
        <v/>
      </c>
      <c r="P49" s="31">
        <f>O49/AO49-1</f>
        <v/>
      </c>
      <c r="Q49" s="1409">
        <f>网约车!AH37-网约车!AH39</f>
        <v/>
      </c>
      <c r="R49" s="31">
        <f>Q49/AQ49-1</f>
        <v/>
      </c>
      <c r="S49" s="1409">
        <f>网约车!AJ37-网约车!AJ39</f>
        <v/>
      </c>
      <c r="T49" s="31">
        <f>S49/AS49-1</f>
        <v/>
      </c>
      <c r="U49" s="1409">
        <f>网约车!AL37-网约车!AL39</f>
        <v/>
      </c>
      <c r="V49" s="31">
        <f>U49/AU49-1</f>
        <v/>
      </c>
      <c r="W49" s="1409">
        <f>网约车!AN37-网约车!AN39</f>
        <v/>
      </c>
      <c r="X49" s="31">
        <f>W49/AW49-1</f>
        <v/>
      </c>
      <c r="Y49" s="1409">
        <f>E49+C49+G49+I49+K49+M49+O49+Q49+S49+U49</f>
        <v/>
      </c>
      <c r="Z49" s="31">
        <f>Y49/SUM(AC49,AE49,AG49,AI49,AK49,AM49,AO49,AQ49,AS49,AU49)-1</f>
        <v/>
      </c>
      <c r="AA49" s="32" t="n"/>
      <c r="AB49" s="1915">
        <f>AC49+AE49</f>
        <v/>
      </c>
      <c r="AC49" s="1409" t="n">
        <v>16.8083249835116</v>
      </c>
      <c r="AD49" s="31" t="n"/>
      <c r="AE49" s="1409" t="n">
        <v>9.897341928944799</v>
      </c>
      <c r="AF49" s="31" t="n"/>
      <c r="AG49" s="1409" t="n">
        <v>12.2522741763903</v>
      </c>
      <c r="AH49" s="31" t="n"/>
      <c r="AI49" s="1409" t="n">
        <v>12.547720822877</v>
      </c>
      <c r="AJ49" s="31" t="n"/>
      <c r="AK49" s="1409" t="n">
        <v>13.5994334537025</v>
      </c>
      <c r="AL49" s="31" t="n"/>
      <c r="AM49" s="1409" t="n">
        <v>11.8123119428856</v>
      </c>
      <c r="AN49" s="31" t="n"/>
      <c r="AO49" s="1409" t="n">
        <v>12.9548311725742</v>
      </c>
      <c r="AP49" s="31" t="n"/>
      <c r="AQ49" s="1409" t="n">
        <v>12.3813952862706</v>
      </c>
      <c r="AR49" s="31" t="n"/>
      <c r="AS49" s="1409" t="n">
        <v>15.045013695912</v>
      </c>
      <c r="AT49" s="31" t="n"/>
      <c r="AU49" s="1409" t="n">
        <v>15.5458721662508</v>
      </c>
      <c r="AV49" s="31" t="n"/>
      <c r="AW49" s="1409" t="n">
        <v>14.7753170133347</v>
      </c>
      <c r="AX49" s="31" t="n"/>
      <c r="AY49" s="1409" t="n">
        <v>16.1815277219896</v>
      </c>
      <c r="AZ49" s="31" t="n"/>
      <c r="BA49" s="1409">
        <f>AC49+AE49+AG49+AI49+AK49+AM49+AO49+AQ49+AS49+AU49+AW49+AY49</f>
        <v/>
      </c>
      <c r="BB49" s="31" t="n"/>
      <c r="BC49" s="1354" t="n"/>
      <c r="BD49" s="1291" t="n"/>
      <c r="BE49" s="1291" t="n"/>
      <c r="BF49" s="1291" t="n"/>
      <c r="BG49" s="1291" t="n"/>
      <c r="BH49" s="1291" t="n"/>
      <c r="BI49" s="1291" t="n"/>
      <c r="BJ49" s="1291" t="n"/>
      <c r="BK49" s="1291" t="n"/>
      <c r="BL49" s="1291" t="n"/>
      <c r="BM49" s="1291" t="n"/>
      <c r="BN49" s="1291" t="n"/>
      <c r="BO49" s="1291" t="n"/>
      <c r="BP49" s="1289" t="n"/>
    </row>
    <row r="50" ht="27" customFormat="1" customHeight="1" s="22">
      <c r="A50" s="1358" t="inlineStr">
        <is>
          <t>荆州市</t>
        </is>
      </c>
      <c r="B50" s="1350" t="inlineStr">
        <is>
          <t>总客运量         （万人次）</t>
        </is>
      </c>
      <c r="C50" s="1409">
        <f>C51+C52+C53+C54</f>
        <v/>
      </c>
      <c r="D50" s="31">
        <f>C50/AC50-1</f>
        <v/>
      </c>
      <c r="E50" s="1409">
        <f>E51+E52+E53+E54</f>
        <v/>
      </c>
      <c r="F50" s="31">
        <f>E50/AE50-1</f>
        <v/>
      </c>
      <c r="G50" s="1409">
        <f>G51+G52+G53+G54</f>
        <v/>
      </c>
      <c r="H50" s="31">
        <f>G50/AG50-1</f>
        <v/>
      </c>
      <c r="I50" s="1409">
        <f>I51+I52+I53+I54</f>
        <v/>
      </c>
      <c r="J50" s="31">
        <f>I50/AI50-1</f>
        <v/>
      </c>
      <c r="K50" s="1409">
        <f>K51+K52+K53+K54</f>
        <v/>
      </c>
      <c r="L50" s="31">
        <f>K50/AK50-1</f>
        <v/>
      </c>
      <c r="M50" s="1409">
        <f>M51+M52+M53+M54</f>
        <v/>
      </c>
      <c r="N50" s="31">
        <f>M50/AM50-1</f>
        <v/>
      </c>
      <c r="O50" s="1409">
        <f>O51+O52+O53+O54</f>
        <v/>
      </c>
      <c r="P50" s="31">
        <f>O50/AO50-1</f>
        <v/>
      </c>
      <c r="Q50" s="1409">
        <f>Q51+Q52+Q53+Q54</f>
        <v/>
      </c>
      <c r="R50" s="31">
        <f>Q50/AQ50-1</f>
        <v/>
      </c>
      <c r="S50" s="1409">
        <f>S51+S52+S53+S54</f>
        <v/>
      </c>
      <c r="T50" s="31">
        <f>S50/AS50-1</f>
        <v/>
      </c>
      <c r="U50" s="1409">
        <f>U51+U52+U53+U54</f>
        <v/>
      </c>
      <c r="V50" s="31">
        <f>U50/AU50-1</f>
        <v/>
      </c>
      <c r="W50" s="1409">
        <f>W51+W52+W53+W54</f>
        <v/>
      </c>
      <c r="X50" s="31">
        <f>W50/AW50-1</f>
        <v/>
      </c>
      <c r="Y50" s="1409">
        <f>E50+C50+G50+I50+K50+M50+O50+Q50+S50+U50</f>
        <v/>
      </c>
      <c r="Z50" s="31">
        <f>Y50/SUM(AC50,AE50,AG50,AI50,AK50,AM50,AO50,AQ50,AS50,AU50)-1</f>
        <v/>
      </c>
      <c r="AA50" s="32" t="n"/>
      <c r="AB50" s="1915">
        <f>AC50+AE50</f>
        <v/>
      </c>
      <c r="AC50" s="1915">
        <f>AC51+AC52+AC53+AC54</f>
        <v/>
      </c>
      <c r="AD50" s="32" t="n"/>
      <c r="AE50" s="1915">
        <f>AE51+AE52+AE53+AE54</f>
        <v/>
      </c>
      <c r="AF50" s="32" t="n"/>
      <c r="AG50" s="1915">
        <f>AG51+AG52+AG53+AG54</f>
        <v/>
      </c>
      <c r="AH50" s="32" t="n"/>
      <c r="AI50" s="1915">
        <f>AI51+AI52+AI53+AI54</f>
        <v/>
      </c>
      <c r="AJ50" s="32" t="n"/>
      <c r="AK50" s="1915">
        <f>AK51+AK52+AK53+AK54</f>
        <v/>
      </c>
      <c r="AL50" s="32" t="n"/>
      <c r="AM50" s="1915">
        <f>AM51+AM52+AM53+AM54</f>
        <v/>
      </c>
      <c r="AN50" s="32" t="n"/>
      <c r="AO50" s="1915">
        <f>AO51+AO52+AO53+AO54</f>
        <v/>
      </c>
      <c r="AP50" s="32" t="n"/>
      <c r="AQ50" s="1915">
        <f>AQ51+AQ52+AQ53+AQ54</f>
        <v/>
      </c>
      <c r="AR50" s="32" t="n"/>
      <c r="AS50" s="1915">
        <f>AS51+AS52+AS53+AS54</f>
        <v/>
      </c>
      <c r="AT50" s="32" t="n"/>
      <c r="AU50" s="1915">
        <f>AU51+AU52+AU53+AU54</f>
        <v/>
      </c>
      <c r="AV50" s="32" t="n"/>
      <c r="AW50" s="1915">
        <f>AW51+AW52+AW53+AW54</f>
        <v/>
      </c>
      <c r="AX50" s="32" t="n"/>
      <c r="AY50" s="1915">
        <f>AY51+AY52+AY53+AY54</f>
        <v/>
      </c>
      <c r="AZ50" s="32" t="n"/>
      <c r="BA50" s="1915">
        <f>AC50+AE50+AG50+AI50+AK50+AM50+AO50+AQ50+AS50+AU50+AW50+AY50</f>
        <v/>
      </c>
      <c r="BB50" s="32" t="n"/>
      <c r="BC50" s="1353" t="n"/>
      <c r="BD50" s="1352" t="n"/>
      <c r="BE50" s="1352" t="n"/>
      <c r="BF50" s="1352" t="n"/>
      <c r="BG50" s="1352" t="n"/>
      <c r="BH50" s="1352" t="n"/>
      <c r="BI50" s="1352" t="n"/>
      <c r="BJ50" s="1352" t="n"/>
      <c r="BK50" s="1352" t="n"/>
      <c r="BL50" s="1352" t="n"/>
      <c r="BM50" s="1352" t="n"/>
      <c r="BN50" s="1352" t="n"/>
      <c r="BO50" s="1352" t="n"/>
      <c r="BP50" s="1352" t="n"/>
    </row>
    <row r="51" ht="27" customFormat="1" customHeight="1" s="23">
      <c r="A51" s="1977" t="n"/>
      <c r="B51" s="1350" t="inlineStr">
        <is>
          <t>公路班线客运量    （万人次）</t>
        </is>
      </c>
      <c r="C51" s="1409" t="n">
        <v>164.4953</v>
      </c>
      <c r="D51" s="31">
        <f>C51/AC51-1</f>
        <v/>
      </c>
      <c r="E51" s="1409" t="n">
        <v>172.6711</v>
      </c>
      <c r="F51" s="31">
        <f>E51/AE51-1</f>
        <v/>
      </c>
      <c r="G51" s="1409" t="n">
        <v>158.0056</v>
      </c>
      <c r="H51" s="31">
        <f>G51/AG51-1</f>
        <v/>
      </c>
      <c r="I51" s="1409">
        <f>中口径明细!Z51</f>
        <v/>
      </c>
      <c r="J51" s="31">
        <f>I51/AI51-1</f>
        <v/>
      </c>
      <c r="K51" s="1409">
        <f>中口径明细!AB51</f>
        <v/>
      </c>
      <c r="L51" s="31">
        <f>K51/AK51-1</f>
        <v/>
      </c>
      <c r="M51" s="1409">
        <f>中口径明细!AD51</f>
        <v/>
      </c>
      <c r="N51" s="31">
        <f>M51/AM51-1</f>
        <v/>
      </c>
      <c r="O51" s="1409">
        <f>中口径明细!AF51</f>
        <v/>
      </c>
      <c r="P51" s="31">
        <f>O51/AO51-1</f>
        <v/>
      </c>
      <c r="Q51" s="1409">
        <f>中口径明细!AH51</f>
        <v/>
      </c>
      <c r="R51" s="31">
        <f>Q51/AQ51-1</f>
        <v/>
      </c>
      <c r="S51" s="1409">
        <f>中口径明细!AJ51</f>
        <v/>
      </c>
      <c r="T51" s="31">
        <f>S51/AS51-1</f>
        <v/>
      </c>
      <c r="U51" s="1409">
        <f>中口径明细!AL51</f>
        <v/>
      </c>
      <c r="V51" s="31">
        <f>U51/AU51-1</f>
        <v/>
      </c>
      <c r="W51" s="1409">
        <f>中口径明细!AN51</f>
        <v/>
      </c>
      <c r="X51" s="31">
        <f>W51/AW51-1</f>
        <v/>
      </c>
      <c r="Y51" s="1409">
        <f>E51+C51+G51+I51+K51+M51+O51+Q51+S51+U51</f>
        <v/>
      </c>
      <c r="Z51" s="31">
        <f>Y51/SUM(AC51,AE51,AG51,AI51,AK51,AM51,AO51,AQ51,AS51,AU51)-1</f>
        <v/>
      </c>
      <c r="AA51" s="32" t="n"/>
      <c r="AB51" s="1915">
        <f>AC51+AE51</f>
        <v/>
      </c>
      <c r="AC51" s="1409" t="n">
        <v>157.2721</v>
      </c>
      <c r="AD51" s="31" t="n"/>
      <c r="AE51" s="1409" t="n">
        <v>166.3319</v>
      </c>
      <c r="AF51" s="31" t="n"/>
      <c r="AG51" s="1409" t="n">
        <v>156.2658</v>
      </c>
      <c r="AH51" s="31" t="n"/>
      <c r="AI51" s="1409" t="n">
        <v>159.9114</v>
      </c>
      <c r="AJ51" s="31" t="n"/>
      <c r="AK51" s="1409" t="n">
        <v>169.6945</v>
      </c>
      <c r="AL51" s="31" t="n"/>
      <c r="AM51" s="1409" t="n">
        <v>160.4583</v>
      </c>
      <c r="AN51" s="31" t="n"/>
      <c r="AO51" s="1409" t="n">
        <v>165.7418</v>
      </c>
      <c r="AP51" s="31" t="n"/>
      <c r="AQ51" s="1409" t="n">
        <v>155.1431</v>
      </c>
      <c r="AR51" s="31" t="n"/>
      <c r="AS51" s="1409" t="n">
        <v>147.4553</v>
      </c>
      <c r="AT51" s="31" t="n"/>
      <c r="AU51" s="1409" t="n">
        <v>156.2083</v>
      </c>
      <c r="AV51" s="31" t="n"/>
      <c r="AW51" s="1409" t="n">
        <v>142.782</v>
      </c>
      <c r="AX51" s="31" t="n"/>
      <c r="AY51" s="1409" t="n">
        <v>144.3512</v>
      </c>
      <c r="AZ51" s="31" t="n"/>
      <c r="BA51" s="1409">
        <f>AC51+AE51+AG51+AI51+AK51+AM51+AO51+AQ51+AS51+AU51+AW51+AY51</f>
        <v/>
      </c>
      <c r="BB51" s="31" t="n"/>
      <c r="BC51" s="1354" t="n"/>
      <c r="BD51" s="1355" t="n"/>
      <c r="BE51" s="1355" t="n"/>
      <c r="BF51" s="1355" t="n"/>
      <c r="BG51" s="1355" t="n"/>
      <c r="BH51" s="1355" t="n"/>
      <c r="BI51" s="1355" t="n"/>
      <c r="BJ51" s="1355" t="n"/>
      <c r="BK51" s="1355" t="n"/>
      <c r="BL51" s="1355" t="n"/>
      <c r="BM51" s="1355" t="n"/>
      <c r="BN51" s="1355" t="n"/>
      <c r="BO51" s="1355" t="n"/>
      <c r="BP51" s="1289" t="n"/>
    </row>
    <row r="52" ht="27" customFormat="1" customHeight="1" s="23">
      <c r="A52" s="1977" t="n"/>
      <c r="B52" s="1350" t="inlineStr">
        <is>
          <t>城际城乡公交客运量（万人次）</t>
        </is>
      </c>
      <c r="C52" s="1409" t="n">
        <v>9.959999999999919</v>
      </c>
      <c r="D52" s="31">
        <f>C52/AC52-1</f>
        <v/>
      </c>
      <c r="E52" s="1409" t="n">
        <v>9.98000000000002</v>
      </c>
      <c r="F52" s="31">
        <f>E52/AE52-1</f>
        <v/>
      </c>
      <c r="G52" s="1409">
        <f>公交!X41-公交!X43</f>
        <v/>
      </c>
      <c r="H52" s="31">
        <f>G52/AG52-1</f>
        <v/>
      </c>
      <c r="I52" s="1409">
        <f>公交!Z41-公交!Z43</f>
        <v/>
      </c>
      <c r="J52" s="31">
        <f>I52/AI52-1</f>
        <v/>
      </c>
      <c r="K52" s="1409">
        <f>公交!AB41-公交!AB43</f>
        <v/>
      </c>
      <c r="L52" s="31">
        <f>K52/AK52-1</f>
        <v/>
      </c>
      <c r="M52" s="1409">
        <f>公交!AD41-公交!AD43</f>
        <v/>
      </c>
      <c r="N52" s="31">
        <f>M52/AM52-1</f>
        <v/>
      </c>
      <c r="O52" s="1409">
        <f>公交!AF41-公交!AF43</f>
        <v/>
      </c>
      <c r="P52" s="31">
        <f>O52/AO52-1</f>
        <v/>
      </c>
      <c r="Q52" s="1409">
        <f>公交!AH41-公交!AH43</f>
        <v/>
      </c>
      <c r="R52" s="31">
        <f>Q52/AQ52-1</f>
        <v/>
      </c>
      <c r="S52" s="1409">
        <f>公交!AJ41-公交!AJ43</f>
        <v/>
      </c>
      <c r="T52" s="31">
        <f>S52/AS52-1</f>
        <v/>
      </c>
      <c r="U52" s="1409">
        <f>公交!AL41-公交!AL43</f>
        <v/>
      </c>
      <c r="V52" s="31">
        <f>U52/AU52-1</f>
        <v/>
      </c>
      <c r="W52" s="1409">
        <f>公交!AN41-公交!AN43</f>
        <v/>
      </c>
      <c r="X52" s="31">
        <f>W52/AW52-1</f>
        <v/>
      </c>
      <c r="Y52" s="1409">
        <f>E52+C52+G52+I52+K52+M52+O52+Q52+S52+U52</f>
        <v/>
      </c>
      <c r="Z52" s="31">
        <f>Y52/SUM(AC52,AE52,AG52,AI52,AK52,AM52,AO52,AQ52,AS52,AU52)-1</f>
        <v/>
      </c>
      <c r="AA52" s="32" t="n"/>
      <c r="AB52" s="1915">
        <f>AC52+AE52</f>
        <v/>
      </c>
      <c r="AC52" s="1409" t="n">
        <v>10.1799999999999</v>
      </c>
      <c r="AD52" s="31" t="n"/>
      <c r="AE52" s="1409" t="n">
        <v>10.15</v>
      </c>
      <c r="AF52" s="31" t="n"/>
      <c r="AG52" s="1409" t="n">
        <v>10.15</v>
      </c>
      <c r="AH52" s="31" t="n"/>
      <c r="AI52" s="1409" t="n">
        <v>10.16</v>
      </c>
      <c r="AJ52" s="31" t="n"/>
      <c r="AK52" s="1409" t="n">
        <v>10.16</v>
      </c>
      <c r="AL52" s="31" t="n"/>
      <c r="AM52" s="1409" t="n">
        <v>10.16</v>
      </c>
      <c r="AN52" s="31" t="n"/>
      <c r="AO52" s="1409" t="n">
        <v>10.24</v>
      </c>
      <c r="AP52" s="31" t="n"/>
      <c r="AQ52" s="1409" t="n">
        <v>10.25</v>
      </c>
      <c r="AR52" s="31" t="n"/>
      <c r="AS52" s="1409" t="n">
        <v>10</v>
      </c>
      <c r="AT52" s="31" t="n"/>
      <c r="AU52" s="1409" t="n">
        <v>10.02</v>
      </c>
      <c r="AV52" s="31" t="n"/>
      <c r="AW52" s="1409" t="n">
        <v>9.93000000000006</v>
      </c>
      <c r="AX52" s="31" t="n"/>
      <c r="AY52" s="1409" t="n">
        <v>9.93000000000006</v>
      </c>
      <c r="AZ52" s="31" t="n"/>
      <c r="BA52" s="1409">
        <f>AC52+AE52+AG52+AI52+AK52+AM52+AO52+AQ52+AS52+AU52+AW52+AY52</f>
        <v/>
      </c>
      <c r="BB52" s="31" t="n"/>
      <c r="BC52" s="1354" t="n"/>
      <c r="BD52" s="1355" t="n"/>
      <c r="BE52" s="1355" t="n"/>
      <c r="BF52" s="1355" t="n"/>
      <c r="BG52" s="1355" t="n"/>
      <c r="BH52" s="1355" t="n"/>
      <c r="BI52" s="1355" t="n"/>
      <c r="BJ52" s="1355" t="n"/>
      <c r="BK52" s="1355" t="n"/>
      <c r="BL52" s="1355" t="n"/>
      <c r="BM52" s="1355" t="n"/>
      <c r="BN52" s="1355" t="n"/>
      <c r="BO52" s="1355" t="n"/>
      <c r="BP52" s="1289" t="n"/>
    </row>
    <row r="53" ht="27" customFormat="1" customHeight="1" s="23">
      <c r="A53" s="1977" t="n"/>
      <c r="B53" s="1350" t="inlineStr">
        <is>
          <t>城际城乡巡游出租客运量（万人次）</t>
        </is>
      </c>
      <c r="C53" s="1409" t="n">
        <v>2.55999999999995</v>
      </c>
      <c r="D53" s="31">
        <f>C53/AC53-1</f>
        <v/>
      </c>
      <c r="E53" s="1409" t="n">
        <v>2.31999999999994</v>
      </c>
      <c r="F53" s="31">
        <f>E53/AE53-1</f>
        <v/>
      </c>
      <c r="G53" s="1409">
        <f>出租!X41-出租!X43</f>
        <v/>
      </c>
      <c r="H53" s="31">
        <f>G53/AG53-1</f>
        <v/>
      </c>
      <c r="I53" s="1409">
        <f>出租!Z41-出租!Z43</f>
        <v/>
      </c>
      <c r="J53" s="31">
        <f>I53/AI53-1</f>
        <v/>
      </c>
      <c r="K53" s="1409">
        <f>出租!AB41-出租!AB43</f>
        <v/>
      </c>
      <c r="L53" s="31">
        <f>K53/AK53-1</f>
        <v/>
      </c>
      <c r="M53" s="1409">
        <f>出租!AD41-出租!AD43</f>
        <v/>
      </c>
      <c r="N53" s="31">
        <f>M53/AM53-1</f>
        <v/>
      </c>
      <c r="O53" s="1409">
        <f>出租!AF41-出租!AF43</f>
        <v/>
      </c>
      <c r="P53" s="31">
        <f>O53/AO53-1</f>
        <v/>
      </c>
      <c r="Q53" s="1409">
        <f>出租!AH41-出租!AH43</f>
        <v/>
      </c>
      <c r="R53" s="31">
        <f>Q53/AQ53-1</f>
        <v/>
      </c>
      <c r="S53" s="1409">
        <f>出租!AJ41-出租!AJ43</f>
        <v/>
      </c>
      <c r="T53" s="31">
        <f>S53/AS53-1</f>
        <v/>
      </c>
      <c r="U53" s="1409">
        <f>出租!AL41-出租!AL43</f>
        <v/>
      </c>
      <c r="V53" s="31">
        <f>U53/AU53-1</f>
        <v/>
      </c>
      <c r="W53" s="1409">
        <f>出租!AN41-出租!AN43</f>
        <v/>
      </c>
      <c r="X53" s="31">
        <f>W53/AW53-1</f>
        <v/>
      </c>
      <c r="Y53" s="1409">
        <f>E53+C53+G53+I53+K53+M53+O53+Q53+S53+U53</f>
        <v/>
      </c>
      <c r="Z53" s="31">
        <f>Y53/SUM(AC53,AE53,AG53,AI53,AK53,AM53,AO53,AQ53,AS53,AU53)-1</f>
        <v/>
      </c>
      <c r="AA53" s="32" t="n"/>
      <c r="AB53" s="1915">
        <f>AC53+AE53</f>
        <v/>
      </c>
      <c r="AC53" s="1409" t="n">
        <v>2.78999999999996</v>
      </c>
      <c r="AD53" s="31" t="n"/>
      <c r="AE53" s="1409" t="n">
        <v>5.93999999999994</v>
      </c>
      <c r="AF53" s="31" t="n"/>
      <c r="AG53" s="1409" t="n">
        <v>2.56999999999994</v>
      </c>
      <c r="AH53" s="31" t="n"/>
      <c r="AI53" s="1409" t="n">
        <v>2.42000000000007</v>
      </c>
      <c r="AJ53" s="31" t="n"/>
      <c r="AK53" s="1409" t="n">
        <v>2.32999999999993</v>
      </c>
      <c r="AL53" s="31" t="n"/>
      <c r="AM53" s="1409" t="n">
        <v>2.37</v>
      </c>
      <c r="AN53" s="31" t="n"/>
      <c r="AO53" s="1409" t="n">
        <v>2.42999999999995</v>
      </c>
      <c r="AP53" s="31" t="n"/>
      <c r="AQ53" s="1409" t="n">
        <v>2.27999999999997</v>
      </c>
      <c r="AR53" s="31" t="n"/>
      <c r="AS53" s="1409" t="n">
        <v>2.06999999999994</v>
      </c>
      <c r="AT53" s="31" t="n"/>
      <c r="AU53" s="1409" t="n">
        <v>2.11000000000001</v>
      </c>
      <c r="AV53" s="31" t="n"/>
      <c r="AW53" s="1409" t="n">
        <v>2.06000000000006</v>
      </c>
      <c r="AX53" s="31" t="n"/>
      <c r="AY53" s="1409" t="n">
        <v>2.16999999999996</v>
      </c>
      <c r="AZ53" s="31" t="n"/>
      <c r="BA53" s="1409">
        <f>AC53+AE53+AG53+AI53+AK53+AM53+AO53+AQ53+AS53+AU53+AW53+AY53</f>
        <v/>
      </c>
      <c r="BB53" s="31" t="n"/>
      <c r="BC53" s="1354" t="n"/>
      <c r="BD53" s="1355" t="n"/>
      <c r="BE53" s="1355" t="n"/>
      <c r="BF53" s="1355" t="n"/>
      <c r="BG53" s="1355" t="n"/>
      <c r="BH53" s="1355" t="n"/>
      <c r="BI53" s="1355" t="n"/>
      <c r="BJ53" s="1414" t="n"/>
      <c r="BK53" s="1355" t="n"/>
      <c r="BL53" s="1414" t="n"/>
      <c r="BM53" s="1414" t="n"/>
      <c r="BN53" s="1414" t="n"/>
      <c r="BO53" s="1414" t="n"/>
      <c r="BP53" s="1289" t="n"/>
    </row>
    <row r="54" ht="29.1" customFormat="1" customHeight="1" s="23">
      <c r="A54" s="1954" t="n"/>
      <c r="B54" s="1350" t="inlineStr">
        <is>
          <t>城际城乡网约车客运量  (万人次)</t>
        </is>
      </c>
      <c r="C54" s="1409" t="n">
        <v>1.83676723188347</v>
      </c>
      <c r="D54" s="31">
        <f>C54/AC54-1</f>
        <v/>
      </c>
      <c r="E54" s="1409" t="n">
        <v>4.74486777198075</v>
      </c>
      <c r="F54" s="31">
        <f>E54/AE54-1</f>
        <v/>
      </c>
      <c r="G54" s="1409" t="n">
        <v>5.96865700461154</v>
      </c>
      <c r="H54" s="31">
        <f>G54/AG54-1</f>
        <v/>
      </c>
      <c r="I54" s="1409">
        <f>网约车!Z41-网约车!Z43</f>
        <v/>
      </c>
      <c r="J54" s="31">
        <f>I54/AI54-1</f>
        <v/>
      </c>
      <c r="K54" s="1409">
        <f>网约车!AB41-网约车!AB43</f>
        <v/>
      </c>
      <c r="L54" s="31">
        <f>K54/AK54-1</f>
        <v/>
      </c>
      <c r="M54" s="1409">
        <f>网约车!AD41-网约车!AD43</f>
        <v/>
      </c>
      <c r="N54" s="31">
        <f>M54/AM54-1</f>
        <v/>
      </c>
      <c r="O54" s="1409">
        <f>网约车!AF41-网约车!AF43</f>
        <v/>
      </c>
      <c r="P54" s="31">
        <f>O54/AO54-1</f>
        <v/>
      </c>
      <c r="Q54" s="1409">
        <f>网约车!AH41-网约车!AH43</f>
        <v/>
      </c>
      <c r="R54" s="31">
        <f>Q54/AQ54-1</f>
        <v/>
      </c>
      <c r="S54" s="1409">
        <f>网约车!AJ41-网约车!AJ43</f>
        <v/>
      </c>
      <c r="T54" s="31">
        <f>S54/AS54-1</f>
        <v/>
      </c>
      <c r="U54" s="1409">
        <f>网约车!AL41-网约车!AL43</f>
        <v/>
      </c>
      <c r="V54" s="31">
        <f>U54/AU54-1</f>
        <v/>
      </c>
      <c r="W54" s="1409">
        <f>网约车!AN41-网约车!AN43</f>
        <v/>
      </c>
      <c r="X54" s="31">
        <f>W54/AW54-1</f>
        <v/>
      </c>
      <c r="Y54" s="1409">
        <f>E54+C54+G54+I54+K54+M54+O54+Q54+S54+U54</f>
        <v/>
      </c>
      <c r="Z54" s="31">
        <f>Y54/SUM(AC54,AE54,AG54,AI54,AK54,AM54,AO54,AQ54,AS54,AU54)-1</f>
        <v/>
      </c>
      <c r="AA54" s="32" t="n"/>
      <c r="AB54" s="1915">
        <f>AC54+AE54</f>
        <v/>
      </c>
      <c r="AC54" s="1409" t="n">
        <v>3.9432071374638</v>
      </c>
      <c r="AD54" s="31" t="n"/>
      <c r="AE54" s="1409" t="n">
        <v>2.5924285133687</v>
      </c>
      <c r="AF54" s="31" t="n"/>
      <c r="AG54" s="1409" t="n">
        <v>4.2723475108515</v>
      </c>
      <c r="AH54" s="31" t="n"/>
      <c r="AI54" s="1409" t="n">
        <v>4.5392176927797</v>
      </c>
      <c r="AJ54" s="31" t="n"/>
      <c r="AK54" s="1409" t="n">
        <v>5.07347878709291</v>
      </c>
      <c r="AL54" s="31" t="n"/>
      <c r="AM54" s="1409" t="n">
        <v>3.20373222708699</v>
      </c>
      <c r="AN54" s="31" t="n"/>
      <c r="AO54" s="1409" t="n">
        <v>3.363675191298</v>
      </c>
      <c r="AP54" s="31" t="n"/>
      <c r="AQ54" s="1409" t="n">
        <v>1.73170609893118</v>
      </c>
      <c r="AR54" s="31" t="n"/>
      <c r="AS54" s="1409" t="n">
        <v>3.12621736084927</v>
      </c>
      <c r="AT54" s="31" t="n"/>
      <c r="AU54" s="1409" t="n">
        <v>3.40833901586433</v>
      </c>
      <c r="AV54" s="31" t="n"/>
      <c r="AW54" s="1409" t="n">
        <v>2.838649009305</v>
      </c>
      <c r="AX54" s="31" t="n"/>
      <c r="AY54" s="1409" t="n">
        <v>2.62779964234863</v>
      </c>
      <c r="AZ54" s="31" t="n"/>
      <c r="BA54" s="1409">
        <f>AC54+AE54+AG54+AI54+AK54+AM54+AO54+AQ54+AS54+AU54+AW54+AY54</f>
        <v/>
      </c>
      <c r="BB54" s="31" t="n"/>
      <c r="BC54" s="1354" t="n"/>
      <c r="BD54" s="1355" t="n"/>
      <c r="BE54" s="1355" t="n"/>
      <c r="BF54" s="1355" t="n"/>
      <c r="BG54" s="1355" t="n"/>
      <c r="BH54" s="1355" t="n"/>
      <c r="BI54" s="1355" t="n"/>
      <c r="BJ54" s="1355" t="n"/>
      <c r="BK54" s="1355" t="n"/>
      <c r="BL54" s="1355" t="n"/>
      <c r="BM54" s="1355" t="n"/>
      <c r="BN54" s="1355" t="n"/>
      <c r="BO54" s="1355" t="n"/>
      <c r="BP54" s="1289" t="n"/>
    </row>
    <row r="55" ht="27" customFormat="1" customHeight="1" s="24">
      <c r="A55" s="1358" t="inlineStr">
        <is>
          <t>黄冈市</t>
        </is>
      </c>
      <c r="B55" s="1350" t="inlineStr">
        <is>
          <t>总客运量         （万人次）</t>
        </is>
      </c>
      <c r="C55" s="1409">
        <f>C56+C57+C58+C59</f>
        <v/>
      </c>
      <c r="D55" s="31">
        <f>C55/AC55-1</f>
        <v/>
      </c>
      <c r="E55" s="1409">
        <f>E56+E57+E58+E59</f>
        <v/>
      </c>
      <c r="F55" s="31">
        <f>E55/AE55-1</f>
        <v/>
      </c>
      <c r="G55" s="1409">
        <f>G56+G57+G58+G59</f>
        <v/>
      </c>
      <c r="H55" s="31">
        <f>G55/AG55-1</f>
        <v/>
      </c>
      <c r="I55" s="1409">
        <f>I56+I57+I58+I59</f>
        <v/>
      </c>
      <c r="J55" s="31">
        <f>I55/AI55-1</f>
        <v/>
      </c>
      <c r="K55" s="1409">
        <f>K56+K57+K58+K59</f>
        <v/>
      </c>
      <c r="L55" s="31">
        <f>K55/AK55-1</f>
        <v/>
      </c>
      <c r="M55" s="1409">
        <f>M56+M57+M58+M59</f>
        <v/>
      </c>
      <c r="N55" s="31">
        <f>M55/AM55-1</f>
        <v/>
      </c>
      <c r="O55" s="1409">
        <f>O56+O57+O58+O59</f>
        <v/>
      </c>
      <c r="P55" s="31">
        <f>O55/AO55-1</f>
        <v/>
      </c>
      <c r="Q55" s="1409">
        <f>Q56+Q57+Q58+Q59</f>
        <v/>
      </c>
      <c r="R55" s="31">
        <f>Q55/AQ55-1</f>
        <v/>
      </c>
      <c r="S55" s="1409">
        <f>S56+S57+S58+S59</f>
        <v/>
      </c>
      <c r="T55" s="31">
        <f>S55/AS55-1</f>
        <v/>
      </c>
      <c r="U55" s="1409">
        <f>U56+U57+U58+U59</f>
        <v/>
      </c>
      <c r="V55" s="31">
        <f>U55/AU55-1</f>
        <v/>
      </c>
      <c r="W55" s="1409">
        <f>W56+W57+W58+W59</f>
        <v/>
      </c>
      <c r="X55" s="31">
        <f>W55/AW55-1</f>
        <v/>
      </c>
      <c r="Y55" s="1409">
        <f>E55+C55+G55+I55+K55+M55+O55+Q55+S55+U55</f>
        <v/>
      </c>
      <c r="Z55" s="31">
        <f>Y55/SUM(AC55,AE55,AG55,AI55,AK55,AM55,AO55,AQ55,AS55,AU55)-1</f>
        <v/>
      </c>
      <c r="AA55" s="32" t="n"/>
      <c r="AB55" s="1915">
        <f>AC55+AE55</f>
        <v/>
      </c>
      <c r="AC55" s="1915">
        <f>AC56+AC57+AC58+AC59</f>
        <v/>
      </c>
      <c r="AD55" s="32" t="n"/>
      <c r="AE55" s="1915">
        <f>AE56+AE57+AE58+AE59</f>
        <v/>
      </c>
      <c r="AF55" s="32" t="n"/>
      <c r="AG55" s="1915">
        <f>AG56+AG57+AG58+AG59</f>
        <v/>
      </c>
      <c r="AH55" s="32" t="n"/>
      <c r="AI55" s="1915">
        <f>AI56+AI57+AI58+AI59</f>
        <v/>
      </c>
      <c r="AJ55" s="32" t="n"/>
      <c r="AK55" s="1915">
        <f>AK56+AK57+AK58+AK59</f>
        <v/>
      </c>
      <c r="AL55" s="32" t="n"/>
      <c r="AM55" s="1915">
        <f>AM56+AM57+AM58+AM59</f>
        <v/>
      </c>
      <c r="AN55" s="32" t="n"/>
      <c r="AO55" s="1915">
        <f>AO56+AO57+AO58+AO59</f>
        <v/>
      </c>
      <c r="AP55" s="32" t="n"/>
      <c r="AQ55" s="1915">
        <f>AQ56+AQ57+AQ58+AQ59</f>
        <v/>
      </c>
      <c r="AR55" s="32" t="n"/>
      <c r="AS55" s="1915">
        <f>AS56+AS57+AS58+AS59</f>
        <v/>
      </c>
      <c r="AT55" s="32" t="n"/>
      <c r="AU55" s="1915">
        <f>AU56+AU57+AU58+AU59</f>
        <v/>
      </c>
      <c r="AV55" s="32" t="n"/>
      <c r="AW55" s="1915">
        <f>AW56+AW57+AW58+AW59</f>
        <v/>
      </c>
      <c r="AX55" s="32" t="n"/>
      <c r="AY55" s="1915">
        <f>AY56+AY57+AY58+AY59</f>
        <v/>
      </c>
      <c r="AZ55" s="32" t="n"/>
      <c r="BA55" s="1915">
        <f>AC55+AE55+AG55+AI55+AK55+AM55+AO55+AQ55+AS55+AU55+AW55+AY55</f>
        <v/>
      </c>
      <c r="BB55" s="32" t="n"/>
      <c r="BC55" s="1353" t="n"/>
      <c r="BD55" s="1352" t="n"/>
      <c r="BE55" s="1352" t="n"/>
      <c r="BF55" s="1352" t="n"/>
      <c r="BG55" s="1352" t="n"/>
      <c r="BH55" s="1352" t="n"/>
      <c r="BI55" s="1352" t="n"/>
      <c r="BJ55" s="1352" t="n"/>
      <c r="BK55" s="1352" t="n"/>
      <c r="BL55" s="1352" t="n"/>
      <c r="BM55" s="1352" t="n"/>
      <c r="BN55" s="1352" t="n"/>
      <c r="BO55" s="1352" t="n"/>
      <c r="BP55" s="1352" t="n"/>
    </row>
    <row r="56" ht="27" customHeight="1" s="21">
      <c r="A56" s="1977" t="n"/>
      <c r="B56" s="1350" t="inlineStr">
        <is>
          <t>公路班线客运量    （万人次）</t>
        </is>
      </c>
      <c r="C56" s="1409" t="n">
        <v>166.5997</v>
      </c>
      <c r="D56" s="31">
        <f>C56/AC56-1</f>
        <v/>
      </c>
      <c r="E56" s="1409" t="n">
        <v>162.5623</v>
      </c>
      <c r="F56" s="31">
        <f>E56/AE56-1</f>
        <v/>
      </c>
      <c r="G56" s="1409" t="n">
        <v>156.3913</v>
      </c>
      <c r="H56" s="31">
        <f>G56/AG56-1</f>
        <v/>
      </c>
      <c r="I56" s="1409">
        <f>中口径明细!Z56</f>
        <v/>
      </c>
      <c r="J56" s="31">
        <f>I56/AI56-1</f>
        <v/>
      </c>
      <c r="K56" s="1409">
        <f>中口径明细!AB56</f>
        <v/>
      </c>
      <c r="L56" s="31">
        <f>K56/AK56-1</f>
        <v/>
      </c>
      <c r="M56" s="1409">
        <f>中口径明细!AD56</f>
        <v/>
      </c>
      <c r="N56" s="31">
        <f>M56/AM56-1</f>
        <v/>
      </c>
      <c r="O56" s="1409">
        <f>中口径明细!AF56</f>
        <v/>
      </c>
      <c r="P56" s="31">
        <f>O56/AO56-1</f>
        <v/>
      </c>
      <c r="Q56" s="1409">
        <f>中口径明细!AH56</f>
        <v/>
      </c>
      <c r="R56" s="31">
        <f>Q56/AQ56-1</f>
        <v/>
      </c>
      <c r="S56" s="1409">
        <f>中口径明细!AJ56</f>
        <v/>
      </c>
      <c r="T56" s="31">
        <f>S56/AS56-1</f>
        <v/>
      </c>
      <c r="U56" s="1409">
        <f>中口径明细!AL56</f>
        <v/>
      </c>
      <c r="V56" s="31">
        <f>U56/AU56-1</f>
        <v/>
      </c>
      <c r="W56" s="1409">
        <f>中口径明细!AN56</f>
        <v/>
      </c>
      <c r="X56" s="31">
        <f>W56/AW56-1</f>
        <v/>
      </c>
      <c r="Y56" s="1409">
        <f>E56+C56+G56+I56+K56+M56+O56+Q56+S56+U56</f>
        <v/>
      </c>
      <c r="Z56" s="31">
        <f>Y56/SUM(AC56,AE56,AG56,AI56,AK56,AM56,AO56,AQ56,AS56,AU56)-1</f>
        <v/>
      </c>
      <c r="AA56" s="32" t="n"/>
      <c r="AB56" s="1915">
        <f>AC56+AE56</f>
        <v/>
      </c>
      <c r="AC56" s="1409" t="n">
        <v>151.0043</v>
      </c>
      <c r="AD56" s="31" t="n"/>
      <c r="AE56" s="1409" t="n">
        <v>151.6764</v>
      </c>
      <c r="AF56" s="31" t="n"/>
      <c r="AG56" s="1409" t="n">
        <v>138.6749</v>
      </c>
      <c r="AH56" s="31" t="n"/>
      <c r="AI56" s="1409" t="n">
        <v>140.9847</v>
      </c>
      <c r="AJ56" s="31" t="n"/>
      <c r="AK56" s="1409" t="n">
        <v>139.5153</v>
      </c>
      <c r="AL56" s="31" t="n"/>
      <c r="AM56" s="1409" t="n">
        <v>135.2042</v>
      </c>
      <c r="AN56" s="31" t="n"/>
      <c r="AO56" s="1409" t="n">
        <v>130.9534</v>
      </c>
      <c r="AP56" s="31" t="n"/>
      <c r="AQ56" s="1409" t="n">
        <v>156.3685</v>
      </c>
      <c r="AR56" s="31" t="n"/>
      <c r="AS56" s="1409" t="n">
        <v>186.4798</v>
      </c>
      <c r="AT56" s="31" t="n"/>
      <c r="AU56" s="1409" t="n">
        <v>202.7982</v>
      </c>
      <c r="AV56" s="31" t="n"/>
      <c r="AW56" s="1409" t="n">
        <v>173.6238</v>
      </c>
      <c r="AX56" s="31" t="n"/>
      <c r="AY56" s="1409" t="n">
        <v>163.3938</v>
      </c>
      <c r="AZ56" s="31" t="n"/>
      <c r="BA56" s="1409">
        <f>AC56+AE56+AG56+AI56+AK56+AM56+AO56+AQ56+AS56+AU56+AW56+AY56</f>
        <v/>
      </c>
      <c r="BB56" s="31" t="n"/>
      <c r="BC56" s="1354" t="n"/>
      <c r="BD56" s="1355" t="n"/>
      <c r="BE56" s="1355" t="n"/>
      <c r="BF56" s="1355" t="n"/>
      <c r="BG56" s="1355" t="n"/>
      <c r="BH56" s="1355" t="n"/>
      <c r="BI56" s="1355" t="n"/>
      <c r="BJ56" s="1355" t="n"/>
      <c r="BK56" s="1355" t="n"/>
      <c r="BL56" s="1355" t="n"/>
      <c r="BM56" s="1355" t="n"/>
      <c r="BN56" s="1355" t="n"/>
      <c r="BO56" s="1355" t="n"/>
      <c r="BP56" s="1289" t="n"/>
    </row>
    <row r="57" ht="27" customHeight="1" s="21">
      <c r="A57" s="1977" t="n"/>
      <c r="B57" s="1350" t="inlineStr">
        <is>
          <t>城际城乡公交客运量（万人次）</t>
        </is>
      </c>
      <c r="C57" s="1409" t="n">
        <v>210.96</v>
      </c>
      <c r="D57" s="31">
        <f>C57/AC57-1</f>
        <v/>
      </c>
      <c r="E57" s="1409" t="n">
        <v>224.46</v>
      </c>
      <c r="F57" s="31">
        <f>E57/AE57-1</f>
        <v/>
      </c>
      <c r="G57" s="1409">
        <f>公交!X45-公交!X47</f>
        <v/>
      </c>
      <c r="H57" s="31">
        <f>G57/AG57-1</f>
        <v/>
      </c>
      <c r="I57" s="1409">
        <f>公交!Z45-公交!Z47</f>
        <v/>
      </c>
      <c r="J57" s="31">
        <f>I57/AI57-1</f>
        <v/>
      </c>
      <c r="K57" s="1409">
        <f>公交!AB45-公交!AB47</f>
        <v/>
      </c>
      <c r="L57" s="31">
        <f>K57/AK57-1</f>
        <v/>
      </c>
      <c r="M57" s="1409">
        <f>公交!AD45-公交!AD47</f>
        <v/>
      </c>
      <c r="N57" s="31">
        <f>M57/AM57-1</f>
        <v/>
      </c>
      <c r="O57" s="1409">
        <f>公交!AF45-公交!AF47</f>
        <v/>
      </c>
      <c r="P57" s="31">
        <f>O57/AO57-1</f>
        <v/>
      </c>
      <c r="Q57" s="1409">
        <f>公交!AH45-公交!AH47</f>
        <v/>
      </c>
      <c r="R57" s="31">
        <f>Q57/AQ57-1</f>
        <v/>
      </c>
      <c r="S57" s="1409">
        <f>公交!AJ45-公交!AJ47</f>
        <v/>
      </c>
      <c r="T57" s="31">
        <f>S57/AS57-1</f>
        <v/>
      </c>
      <c r="U57" s="1409">
        <f>公交!AL45-公交!AL47</f>
        <v/>
      </c>
      <c r="V57" s="31">
        <f>U57/AU57-1</f>
        <v/>
      </c>
      <c r="W57" s="1409">
        <f>公交!AN45-公交!AN47</f>
        <v/>
      </c>
      <c r="X57" s="31">
        <f>W57/AW57-1</f>
        <v/>
      </c>
      <c r="Y57" s="1409">
        <f>E57+C57+G57+I57+K57+M57+O57+Q57+S57+U57</f>
        <v/>
      </c>
      <c r="Z57" s="31">
        <f>Y57/SUM(AC57,AE57,AG57,AI57,AK57,AM57,AO57,AQ57,AS57,AU57)-1</f>
        <v/>
      </c>
      <c r="AA57" s="32" t="n"/>
      <c r="AB57" s="1915">
        <f>AC57+AE57</f>
        <v/>
      </c>
      <c r="AC57" s="1409" t="n">
        <v>180.53</v>
      </c>
      <c r="AD57" s="31" t="n"/>
      <c r="AE57" s="1409" t="n">
        <v>165.4</v>
      </c>
      <c r="AF57" s="31" t="n"/>
      <c r="AG57" s="1409" t="n">
        <v>173.15</v>
      </c>
      <c r="AH57" s="31" t="n"/>
      <c r="AI57" s="1409" t="n">
        <v>185.91</v>
      </c>
      <c r="AJ57" s="31" t="n"/>
      <c r="AK57" s="1409" t="n">
        <v>184.99</v>
      </c>
      <c r="AL57" s="31" t="n"/>
      <c r="AM57" s="1409" t="n">
        <v>184.5</v>
      </c>
      <c r="AN57" s="31" t="n"/>
      <c r="AO57" s="1409" t="n">
        <v>183.33</v>
      </c>
      <c r="AP57" s="31" t="n"/>
      <c r="AQ57" s="1409" t="n">
        <v>201.26</v>
      </c>
      <c r="AR57" s="31" t="n"/>
      <c r="AS57" s="1409" t="n">
        <v>217.14</v>
      </c>
      <c r="AT57" s="31" t="n"/>
      <c r="AU57" s="1409" t="n">
        <v>220.05</v>
      </c>
      <c r="AV57" s="31" t="n"/>
      <c r="AW57" s="1409" t="n">
        <v>211.58</v>
      </c>
      <c r="AX57" s="31" t="n"/>
      <c r="AY57" s="1409" t="n">
        <v>209.87</v>
      </c>
      <c r="AZ57" s="31" t="n"/>
      <c r="BA57" s="1409">
        <f>AC57+AE57+AG57+AI57+AK57+AM57+AO57+AQ57+AS57+AU57+AW57+AY57</f>
        <v/>
      </c>
      <c r="BB57" s="31" t="n"/>
      <c r="BC57" s="1354" t="n"/>
      <c r="BD57" s="1355" t="n"/>
      <c r="BE57" s="1355" t="n"/>
      <c r="BF57" s="1355" t="n"/>
      <c r="BG57" s="1355" t="n"/>
      <c r="BH57" s="1355" t="n"/>
      <c r="BI57" s="1355" t="n"/>
      <c r="BJ57" s="1355" t="n"/>
      <c r="BK57" s="1355" t="n"/>
      <c r="BL57" s="1355" t="n"/>
      <c r="BM57" s="1355" t="n"/>
      <c r="BN57" s="1355" t="n"/>
      <c r="BO57" s="1355" t="n"/>
      <c r="BP57" s="1289" t="n"/>
    </row>
    <row r="58" ht="27" customHeight="1" s="21">
      <c r="A58" s="1977" t="n"/>
      <c r="B58" s="1350" t="inlineStr">
        <is>
          <t>城际城乡巡游出租客运量（万人次）</t>
        </is>
      </c>
      <c r="C58" s="1409" t="n">
        <v>18.01</v>
      </c>
      <c r="D58" s="31">
        <f>C58/AC58-1</f>
        <v/>
      </c>
      <c r="E58" s="1409" t="n">
        <v>17.82</v>
      </c>
      <c r="F58" s="31">
        <f>E58/AE58-1</f>
        <v/>
      </c>
      <c r="G58" s="1409">
        <f>出租!X45-出租!X47</f>
        <v/>
      </c>
      <c r="H58" s="31">
        <f>G58/AG58-1</f>
        <v/>
      </c>
      <c r="I58" s="1409">
        <f>出租!Z45-出租!Z47</f>
        <v/>
      </c>
      <c r="J58" s="31">
        <f>I58/AI58-1</f>
        <v/>
      </c>
      <c r="K58" s="1409">
        <f>出租!AB45-出租!AB47</f>
        <v/>
      </c>
      <c r="L58" s="31">
        <f>K58/AK58-1</f>
        <v/>
      </c>
      <c r="M58" s="1409">
        <f>出租!AD45-出租!AD47</f>
        <v/>
      </c>
      <c r="N58" s="31">
        <f>M58/AM58-1</f>
        <v/>
      </c>
      <c r="O58" s="1409">
        <f>出租!AF45-出租!AF47</f>
        <v/>
      </c>
      <c r="P58" s="31">
        <f>O58/AO58-1</f>
        <v/>
      </c>
      <c r="Q58" s="1409">
        <f>出租!AH45-出租!AH47</f>
        <v/>
      </c>
      <c r="R58" s="31">
        <f>Q58/AQ58-1</f>
        <v/>
      </c>
      <c r="S58" s="1409">
        <f>出租!AJ45-出租!AJ47</f>
        <v/>
      </c>
      <c r="T58" s="31">
        <f>S58/AS58-1</f>
        <v/>
      </c>
      <c r="U58" s="1409">
        <f>出租!AL45-出租!AL47</f>
        <v/>
      </c>
      <c r="V58" s="31">
        <f>U58/AU58-1</f>
        <v/>
      </c>
      <c r="W58" s="1409">
        <f>出租!AN45-出租!AN47</f>
        <v/>
      </c>
      <c r="X58" s="31">
        <f>W58/AW58-1</f>
        <v/>
      </c>
      <c r="Y58" s="1409">
        <f>E58+C58+G58+I58+K58+M58+O58+Q58+S58+U58</f>
        <v/>
      </c>
      <c r="Z58" s="31">
        <f>Y58/SUM(AC58,AE58,AG58,AI58,AK58,AM58,AO58,AQ58,AS58,AU58)-1</f>
        <v/>
      </c>
      <c r="AA58" s="32" t="n"/>
      <c r="AB58" s="1915">
        <f>AC58+AE58</f>
        <v/>
      </c>
      <c r="AC58" s="1409" t="n">
        <v>16.3000000000001</v>
      </c>
      <c r="AD58" s="31" t="n"/>
      <c r="AE58" s="1409" t="n">
        <v>11.29</v>
      </c>
      <c r="AF58" s="31" t="n"/>
      <c r="AG58" s="1409" t="n">
        <v>16.0899999999999</v>
      </c>
      <c r="AH58" s="31" t="n"/>
      <c r="AI58" s="1409" t="n">
        <v>15.32</v>
      </c>
      <c r="AJ58" s="31" t="n"/>
      <c r="AK58" s="1409" t="n">
        <v>11.75</v>
      </c>
      <c r="AL58" s="31" t="n"/>
      <c r="AM58" s="1409" t="n">
        <v>13.04</v>
      </c>
      <c r="AN58" s="31" t="n"/>
      <c r="AO58" s="1409" t="n">
        <v>13.09</v>
      </c>
      <c r="AP58" s="31" t="n"/>
      <c r="AQ58" s="1409" t="n">
        <v>13.42</v>
      </c>
      <c r="AR58" s="31" t="n"/>
      <c r="AS58" s="1409" t="n">
        <v>13.52</v>
      </c>
      <c r="AT58" s="31" t="n"/>
      <c r="AU58" s="1409" t="n">
        <v>14.21</v>
      </c>
      <c r="AV58" s="31" t="n"/>
      <c r="AW58" s="1409" t="n">
        <v>12.97</v>
      </c>
      <c r="AX58" s="31" t="n"/>
      <c r="AY58" s="1409" t="n">
        <v>12.99</v>
      </c>
      <c r="AZ58" s="31" t="n"/>
      <c r="BA58" s="1409">
        <f>AC58+AE58+AG58+AI58+AK58+AM58+AO58+AQ58+AS58+AU58+AW58+AY58</f>
        <v/>
      </c>
      <c r="BB58" s="31" t="n"/>
      <c r="BC58" s="1354" t="n"/>
      <c r="BD58" s="1291" t="n"/>
      <c r="BE58" s="1291" t="n"/>
      <c r="BF58" s="1291" t="n"/>
      <c r="BG58" s="1291" t="n"/>
      <c r="BH58" s="1291" t="n"/>
      <c r="BI58" s="1291" t="n"/>
      <c r="BJ58" s="1417" t="n"/>
      <c r="BK58" s="1291" t="n"/>
      <c r="BL58" s="1417" t="n"/>
      <c r="BM58" s="1417" t="n"/>
      <c r="BN58" s="1417" t="n"/>
      <c r="BO58" s="1417" t="n"/>
      <c r="BP58" s="1289" t="n"/>
    </row>
    <row r="59" ht="27" customHeight="1" s="21">
      <c r="A59" s="1954" t="n"/>
      <c r="B59" s="1350" t="inlineStr">
        <is>
          <t>城际城乡网约车客运量  (万人次)</t>
        </is>
      </c>
      <c r="C59" s="1409" t="n">
        <v>3.39463405940097</v>
      </c>
      <c r="D59" s="31">
        <f>C59/AC59-1</f>
        <v/>
      </c>
      <c r="E59" s="1409" t="n">
        <v>4.70234903101626</v>
      </c>
      <c r="F59" s="31">
        <f>E59/AE59-1</f>
        <v/>
      </c>
      <c r="G59" s="1409" t="n">
        <v>5.20308914671398</v>
      </c>
      <c r="H59" s="31">
        <f>G59/AG59-1</f>
        <v/>
      </c>
      <c r="I59" s="1409">
        <f>网约车!Z45-网约车!Z47</f>
        <v/>
      </c>
      <c r="J59" s="31">
        <f>I59/AI59-1</f>
        <v/>
      </c>
      <c r="K59" s="1409">
        <f>网约车!AB45-网约车!AB47</f>
        <v/>
      </c>
      <c r="L59" s="31">
        <f>K59/AK59-1</f>
        <v/>
      </c>
      <c r="M59" s="1409">
        <f>网约车!AD45-网约车!AD47</f>
        <v/>
      </c>
      <c r="N59" s="31">
        <f>M59/AM59-1</f>
        <v/>
      </c>
      <c r="O59" s="1409">
        <f>网约车!AF45-网约车!AF47</f>
        <v/>
      </c>
      <c r="P59" s="31">
        <f>O59/AO59-1</f>
        <v/>
      </c>
      <c r="Q59" s="1409">
        <f>网约车!AH45-网约车!AH47</f>
        <v/>
      </c>
      <c r="R59" s="31">
        <f>Q59/AQ59-1</f>
        <v/>
      </c>
      <c r="S59" s="1409">
        <f>网约车!AJ45-网约车!AJ47</f>
        <v/>
      </c>
      <c r="T59" s="31">
        <f>S59/AS59-1</f>
        <v/>
      </c>
      <c r="U59" s="1409">
        <f>网约车!AL45-网约车!AL47</f>
        <v/>
      </c>
      <c r="V59" s="31">
        <f>U59/AU59-1</f>
        <v/>
      </c>
      <c r="W59" s="1409">
        <f>网约车!AN45-网约车!AN47</f>
        <v/>
      </c>
      <c r="X59" s="31">
        <f>W59/AW59-1</f>
        <v/>
      </c>
      <c r="Y59" s="1409">
        <f>E59+C59+G59+I59+K59+M59+O59+Q59+S59+U59</f>
        <v/>
      </c>
      <c r="Z59" s="31">
        <f>Y59/SUM(AC59,AE59,AG59,AI59,AK59,AM59,AO59,AQ59,AS59,AU59)-1</f>
        <v/>
      </c>
      <c r="AA59" s="32" t="n"/>
      <c r="AB59" s="1915">
        <f>AC59+AE59</f>
        <v/>
      </c>
      <c r="AC59" s="1409" t="n">
        <v>6.3284516185862</v>
      </c>
      <c r="AD59" s="31" t="n"/>
      <c r="AE59" s="1409" t="n">
        <v>4.4405593758872</v>
      </c>
      <c r="AF59" s="31" t="n"/>
      <c r="AG59" s="1409" t="n">
        <v>5.8468927434058</v>
      </c>
      <c r="AH59" s="31" t="n"/>
      <c r="AI59" s="1409" t="n">
        <v>6.26241129667611</v>
      </c>
      <c r="AJ59" s="31" t="n"/>
      <c r="AK59" s="1409" t="n">
        <v>6.59908728145821</v>
      </c>
      <c r="AL59" s="31" t="n"/>
      <c r="AM59" s="1409" t="n">
        <v>5.3280547117447</v>
      </c>
      <c r="AN59" s="31" t="n"/>
      <c r="AO59" s="1409" t="n">
        <v>5.3511600363174</v>
      </c>
      <c r="AP59" s="31" t="n"/>
      <c r="AQ59" s="1409" t="n">
        <v>4.37161528247579</v>
      </c>
      <c r="AR59" s="31" t="n"/>
      <c r="AS59" s="1409" t="n">
        <v>5.27267328594819</v>
      </c>
      <c r="AT59" s="31" t="n"/>
      <c r="AU59" s="1409" t="n">
        <v>5.66109907376629</v>
      </c>
      <c r="AV59" s="31" t="n"/>
      <c r="AW59" s="1409" t="n">
        <v>5.20268012063831</v>
      </c>
      <c r="AX59" s="31" t="n"/>
      <c r="AY59" s="1409" t="n">
        <v>5.70283834895123</v>
      </c>
      <c r="AZ59" s="31" t="n"/>
      <c r="BA59" s="1409">
        <f>AC59+AE59+AG59+AI59+AK59+AM59+AO59+AQ59+AS59+AU59+AW59+AY59</f>
        <v/>
      </c>
      <c r="BB59" s="31" t="n"/>
      <c r="BC59" s="1354" t="n"/>
      <c r="BD59" s="1291" t="n"/>
      <c r="BE59" s="1291" t="n"/>
      <c r="BF59" s="1291" t="n"/>
      <c r="BG59" s="1291" t="n"/>
      <c r="BH59" s="1291" t="n"/>
      <c r="BI59" s="1291" t="n"/>
      <c r="BJ59" s="1291" t="n"/>
      <c r="BK59" s="1291" t="n"/>
      <c r="BL59" s="1291" t="n"/>
      <c r="BM59" s="1291" t="n"/>
      <c r="BN59" s="1291" t="n"/>
      <c r="BO59" s="1291" t="n"/>
      <c r="BP59" s="1289" t="n"/>
    </row>
    <row r="60" ht="27" customFormat="1" customHeight="1" s="24">
      <c r="A60" s="1358" t="inlineStr">
        <is>
          <t>咸宁市</t>
        </is>
      </c>
      <c r="B60" s="1350" t="inlineStr">
        <is>
          <t>总客运量         （万人次）</t>
        </is>
      </c>
      <c r="C60" s="1409">
        <f>C61+C62+C63+C64</f>
        <v/>
      </c>
      <c r="D60" s="31">
        <f>C60/AC60-1</f>
        <v/>
      </c>
      <c r="E60" s="1409">
        <f>E61+E62+E63+E64</f>
        <v/>
      </c>
      <c r="F60" s="31">
        <f>E60/AE60-1</f>
        <v/>
      </c>
      <c r="G60" s="1409">
        <f>G61+G62+G63+G64</f>
        <v/>
      </c>
      <c r="H60" s="31">
        <f>G60/AG60-1</f>
        <v/>
      </c>
      <c r="I60" s="1409">
        <f>I61+I62+I63+I64</f>
        <v/>
      </c>
      <c r="J60" s="31">
        <f>I60/AI60-1</f>
        <v/>
      </c>
      <c r="K60" s="1409">
        <f>K61+K62+K63+K64</f>
        <v/>
      </c>
      <c r="L60" s="31">
        <f>K60/AK60-1</f>
        <v/>
      </c>
      <c r="M60" s="1409">
        <f>M61+M62+M63+M64</f>
        <v/>
      </c>
      <c r="N60" s="31">
        <f>M60/AM60-1</f>
        <v/>
      </c>
      <c r="O60" s="1409">
        <f>O61+O62+O63+O64</f>
        <v/>
      </c>
      <c r="P60" s="31">
        <f>O60/AO60-1</f>
        <v/>
      </c>
      <c r="Q60" s="1409">
        <f>Q61+Q62+Q63+Q64</f>
        <v/>
      </c>
      <c r="R60" s="31">
        <f>Q60/AQ60-1</f>
        <v/>
      </c>
      <c r="S60" s="1409">
        <f>S61+S62+S63+S64</f>
        <v/>
      </c>
      <c r="T60" s="31">
        <f>S60/AS60-1</f>
        <v/>
      </c>
      <c r="U60" s="1409">
        <f>U61+U62+U63+U64</f>
        <v/>
      </c>
      <c r="V60" s="31">
        <f>U60/AU60-1</f>
        <v/>
      </c>
      <c r="W60" s="1409">
        <f>W61+W62+W63+W64</f>
        <v/>
      </c>
      <c r="X60" s="31">
        <f>W60/AW60-1</f>
        <v/>
      </c>
      <c r="Y60" s="1409">
        <f>E60+C60+G60+I60+K60+M60+O60+Q60+S60+U60</f>
        <v/>
      </c>
      <c r="Z60" s="31">
        <f>Y60/SUM(AC60,AE60,AG60,AI60,AK60,AM60,AO60,AQ60,AS60,AU60)-1</f>
        <v/>
      </c>
      <c r="AA60" s="32" t="n"/>
      <c r="AB60" s="1915">
        <f>AC60+AE60</f>
        <v/>
      </c>
      <c r="AC60" s="1915">
        <f>AC61+AC62+AC63+AC64</f>
        <v/>
      </c>
      <c r="AD60" s="32" t="n"/>
      <c r="AE60" s="1915">
        <f>AE61+AE62+AE63+AE64</f>
        <v/>
      </c>
      <c r="AF60" s="32" t="n"/>
      <c r="AG60" s="1915">
        <f>AG61+AG62+AG63+AG64</f>
        <v/>
      </c>
      <c r="AH60" s="32" t="n"/>
      <c r="AI60" s="1915">
        <f>AI61+AI62+AI63+AI64</f>
        <v/>
      </c>
      <c r="AJ60" s="32" t="n"/>
      <c r="AK60" s="1915">
        <f>AK61+AK62+AK63+AK64</f>
        <v/>
      </c>
      <c r="AL60" s="32" t="n"/>
      <c r="AM60" s="1915">
        <f>AM61+AM62+AM63+AM64</f>
        <v/>
      </c>
      <c r="AN60" s="32" t="n"/>
      <c r="AO60" s="1915">
        <f>AO61+AO62+AO63+AO64</f>
        <v/>
      </c>
      <c r="AP60" s="32" t="n"/>
      <c r="AQ60" s="1915">
        <f>AQ61+AQ62+AQ63+AQ64</f>
        <v/>
      </c>
      <c r="AR60" s="32" t="n"/>
      <c r="AS60" s="1915">
        <f>AS61+AS62+AS63+AS64</f>
        <v/>
      </c>
      <c r="AT60" s="32" t="n"/>
      <c r="AU60" s="1915">
        <f>AU61+AU62+AU63+AU64</f>
        <v/>
      </c>
      <c r="AV60" s="32" t="n"/>
      <c r="AW60" s="1915">
        <f>AW61+AW62+AW63+AW64</f>
        <v/>
      </c>
      <c r="AX60" s="32" t="n"/>
      <c r="AY60" s="1915">
        <f>AY61+AY62+AY63+AY64</f>
        <v/>
      </c>
      <c r="AZ60" s="32" t="n"/>
      <c r="BA60" s="1915">
        <f>AC60+AE60+AG60+AI60+AK60+AM60+AO60+AQ60+AS60+AU60+AW60+AY60</f>
        <v/>
      </c>
      <c r="BB60" s="32" t="n"/>
      <c r="BC60" s="1353" t="n"/>
      <c r="BD60" s="1352" t="n"/>
      <c r="BE60" s="1352" t="n"/>
      <c r="BF60" s="1352" t="n"/>
      <c r="BG60" s="1352" t="n"/>
      <c r="BH60" s="1352" t="n"/>
      <c r="BI60" s="1352" t="n"/>
      <c r="BJ60" s="1352" t="n"/>
      <c r="BK60" s="1352" t="n"/>
      <c r="BL60" s="1352" t="n"/>
      <c r="BM60" s="1352" t="n"/>
      <c r="BN60" s="1352" t="n"/>
      <c r="BO60" s="1352" t="n"/>
      <c r="BP60" s="1352" t="n"/>
    </row>
    <row r="61" ht="27" customHeight="1" s="21">
      <c r="A61" s="1977" t="n"/>
      <c r="B61" s="1350" t="inlineStr">
        <is>
          <t>公路班线客运量    （万人次）</t>
        </is>
      </c>
      <c r="C61" s="1409" t="n">
        <v>59.0891</v>
      </c>
      <c r="D61" s="31">
        <f>C61/AC61-1</f>
        <v/>
      </c>
      <c r="E61" s="1409" t="n">
        <v>65.0316</v>
      </c>
      <c r="F61" s="31">
        <f>E61/AE61-1</f>
        <v/>
      </c>
      <c r="G61" s="1409" t="n">
        <v>65.31870000000001</v>
      </c>
      <c r="H61" s="31">
        <f>G61/AG61-1</f>
        <v/>
      </c>
      <c r="I61" s="1409">
        <f>中口径明细!Z61</f>
        <v/>
      </c>
      <c r="J61" s="31">
        <f>I61/AI61-1</f>
        <v/>
      </c>
      <c r="K61" s="1409">
        <f>中口径明细!AB61</f>
        <v/>
      </c>
      <c r="L61" s="31">
        <f>K61/AK61-1</f>
        <v/>
      </c>
      <c r="M61" s="1409">
        <f>中口径明细!AD61</f>
        <v/>
      </c>
      <c r="N61" s="31">
        <f>M61/AM61-1</f>
        <v/>
      </c>
      <c r="O61" s="1409">
        <f>中口径明细!AF61</f>
        <v/>
      </c>
      <c r="P61" s="31">
        <f>O61/AO61-1</f>
        <v/>
      </c>
      <c r="Q61" s="1409">
        <f>中口径明细!AH61</f>
        <v/>
      </c>
      <c r="R61" s="31">
        <f>Q61/AQ61-1</f>
        <v/>
      </c>
      <c r="S61" s="1409">
        <f>中口径明细!AJ61</f>
        <v/>
      </c>
      <c r="T61" s="31">
        <f>S61/AS61-1</f>
        <v/>
      </c>
      <c r="U61" s="1409">
        <f>中口径明细!AL61</f>
        <v/>
      </c>
      <c r="V61" s="31">
        <f>U61/AU61-1</f>
        <v/>
      </c>
      <c r="W61" s="1409">
        <f>中口径明细!AN61</f>
        <v/>
      </c>
      <c r="X61" s="31">
        <f>W61/AW61-1</f>
        <v/>
      </c>
      <c r="Y61" s="1409">
        <f>E61+C61+G61+I61+K61+M61+O61+Q61+S61+U61</f>
        <v/>
      </c>
      <c r="Z61" s="31">
        <f>Y61/SUM(AC61,AE61,AG61,AI61,AK61,AM61,AO61,AQ61,AS61,AU61)-1</f>
        <v/>
      </c>
      <c r="AA61" s="32" t="n"/>
      <c r="AB61" s="1915">
        <f>AC61+AE61</f>
        <v/>
      </c>
      <c r="AC61" s="1409" t="n">
        <v>52.9411</v>
      </c>
      <c r="AD61" s="31" t="n"/>
      <c r="AE61" s="1409" t="n">
        <v>49.4533</v>
      </c>
      <c r="AF61" s="31" t="n"/>
      <c r="AG61" s="1409" t="n">
        <v>52.3527</v>
      </c>
      <c r="AH61" s="31" t="n"/>
      <c r="AI61" s="1409" t="n">
        <v>48.6641</v>
      </c>
      <c r="AJ61" s="31" t="n"/>
      <c r="AK61" s="1409" t="n">
        <v>52.5698</v>
      </c>
      <c r="AL61" s="31" t="n"/>
      <c r="AM61" s="1409" t="n">
        <v>51.9064</v>
      </c>
      <c r="AN61" s="31" t="n"/>
      <c r="AO61" s="1409" t="n">
        <v>48.5124</v>
      </c>
      <c r="AP61" s="31" t="n"/>
      <c r="AQ61" s="1409" t="n">
        <v>52.8242</v>
      </c>
      <c r="AR61" s="31" t="n"/>
      <c r="AS61" s="1409" t="n">
        <v>55.7192</v>
      </c>
      <c r="AT61" s="31" t="n"/>
      <c r="AU61" s="1409" t="n">
        <v>60.6628</v>
      </c>
      <c r="AV61" s="31" t="n"/>
      <c r="AW61" s="1409" t="n">
        <v>60.0222</v>
      </c>
      <c r="AX61" s="31" t="n"/>
      <c r="AY61" s="1409" t="n">
        <v>57.4314</v>
      </c>
      <c r="AZ61" s="31" t="n"/>
      <c r="BA61" s="1409">
        <f>AC61+AE61+AG61+AI61+AK61+AM61+AO61+AQ61+AS61+AU61+AW61+AY61</f>
        <v/>
      </c>
      <c r="BB61" s="31" t="n"/>
      <c r="BC61" s="1354" t="n"/>
      <c r="BD61" s="1355" t="n"/>
      <c r="BE61" s="1355" t="n"/>
      <c r="BF61" s="1355" t="n"/>
      <c r="BG61" s="1355" t="n"/>
      <c r="BH61" s="1355" t="n"/>
      <c r="BI61" s="1355" t="n"/>
      <c r="BJ61" s="1355" t="n"/>
      <c r="BK61" s="1355" t="n"/>
      <c r="BL61" s="1355" t="n"/>
      <c r="BM61" s="1355" t="n"/>
      <c r="BN61" s="1355" t="n"/>
      <c r="BO61" s="1355" t="n"/>
      <c r="BP61" s="1289" t="n"/>
    </row>
    <row r="62" ht="27" customHeight="1" s="21">
      <c r="A62" s="1977" t="n"/>
      <c r="B62" s="1350" t="inlineStr">
        <is>
          <t>城际城乡公交客运量（万人次）</t>
        </is>
      </c>
      <c r="C62" s="1409" t="n">
        <v>144.7</v>
      </c>
      <c r="D62" s="31">
        <f>C62/AC62-1</f>
        <v/>
      </c>
      <c r="E62" s="1409" t="n">
        <v>130.01</v>
      </c>
      <c r="F62" s="31">
        <f>E62/AE62-1</f>
        <v/>
      </c>
      <c r="G62" s="1409">
        <f>公交!X49-公交!X51</f>
        <v/>
      </c>
      <c r="H62" s="31">
        <f>G62/AG62-1</f>
        <v/>
      </c>
      <c r="I62" s="1409">
        <f>公交!Z49-公交!Z51</f>
        <v/>
      </c>
      <c r="J62" s="31">
        <f>I62/AI62-1</f>
        <v/>
      </c>
      <c r="K62" s="1409">
        <f>公交!AB49-公交!AB51</f>
        <v/>
      </c>
      <c r="L62" s="31">
        <f>K62/AK62-1</f>
        <v/>
      </c>
      <c r="M62" s="1409">
        <f>公交!AD49-公交!AD51</f>
        <v/>
      </c>
      <c r="N62" s="31">
        <f>M62/AM62-1</f>
        <v/>
      </c>
      <c r="O62" s="1409">
        <f>公交!AF49-公交!AF51</f>
        <v/>
      </c>
      <c r="P62" s="31">
        <f>O62/AO62-1</f>
        <v/>
      </c>
      <c r="Q62" s="1409">
        <f>公交!AH49-公交!AH51</f>
        <v/>
      </c>
      <c r="R62" s="31">
        <f>Q62/AQ62-1</f>
        <v/>
      </c>
      <c r="S62" s="1409">
        <f>公交!AJ49-公交!AJ51</f>
        <v/>
      </c>
      <c r="T62" s="31">
        <f>S62/AS62-1</f>
        <v/>
      </c>
      <c r="U62" s="1409">
        <f>公交!AL49-公交!AL51</f>
        <v/>
      </c>
      <c r="V62" s="31">
        <f>U62/AU62-1</f>
        <v/>
      </c>
      <c r="W62" s="1409">
        <f>公交!AN49-公交!AN51</f>
        <v/>
      </c>
      <c r="X62" s="31">
        <f>W62/AW62-1</f>
        <v/>
      </c>
      <c r="Y62" s="1409">
        <f>E62+C62+G62+I62+K62+M62+O62+Q62+S62+U62</f>
        <v/>
      </c>
      <c r="Z62" s="31">
        <f>Y62/SUM(AC62,AE62,AG62,AI62,AK62,AM62,AO62,AQ62,AS62,AU62)-1</f>
        <v/>
      </c>
      <c r="AA62" s="32" t="n"/>
      <c r="AB62" s="1915">
        <f>AC62+AE62</f>
        <v/>
      </c>
      <c r="AC62" s="1409" t="n">
        <v>159.37</v>
      </c>
      <c r="AD62" s="31" t="n"/>
      <c r="AE62" s="1409" t="n">
        <v>123.79</v>
      </c>
      <c r="AF62" s="31" t="n"/>
      <c r="AG62" s="1409" t="n">
        <v>120.81</v>
      </c>
      <c r="AH62" s="31" t="n"/>
      <c r="AI62" s="1409" t="n">
        <v>134.76</v>
      </c>
      <c r="AJ62" s="31" t="n"/>
      <c r="AK62" s="1409" t="n">
        <v>138.12</v>
      </c>
      <c r="AL62" s="31" t="n"/>
      <c r="AM62" s="1409" t="n">
        <v>129.84</v>
      </c>
      <c r="AN62" s="31" t="n"/>
      <c r="AO62" s="1409" t="n">
        <v>126.44</v>
      </c>
      <c r="AP62" s="31" t="n"/>
      <c r="AQ62" s="1409" t="n">
        <v>136.57</v>
      </c>
      <c r="AR62" s="31" t="n"/>
      <c r="AS62" s="1409" t="n">
        <v>132.28</v>
      </c>
      <c r="AT62" s="31" t="n"/>
      <c r="AU62" s="1409" t="n">
        <v>138.02</v>
      </c>
      <c r="AV62" s="31" t="n"/>
      <c r="AW62" s="1409" t="n">
        <v>129.81</v>
      </c>
      <c r="AX62" s="31" t="n"/>
      <c r="AY62" s="1409" t="n">
        <v>120.17</v>
      </c>
      <c r="AZ62" s="31" t="n"/>
      <c r="BA62" s="1409">
        <f>AC62+AE62+AG62+AI62+AK62+AM62+AO62+AQ62+AS62+AU62+AW62+AY62</f>
        <v/>
      </c>
      <c r="BB62" s="31" t="n"/>
      <c r="BC62" s="1354" t="n"/>
      <c r="BD62" s="1291" t="n"/>
      <c r="BE62" s="1291" t="n"/>
      <c r="BF62" s="1291" t="n"/>
      <c r="BG62" s="1291" t="n"/>
      <c r="BH62" s="1291" t="n"/>
      <c r="BI62" s="1291" t="n"/>
      <c r="BJ62" s="1417" t="n"/>
      <c r="BK62" s="1291" t="n"/>
      <c r="BL62" s="1417" t="n"/>
      <c r="BM62" s="1417" t="n"/>
      <c r="BN62" s="1417" t="n"/>
      <c r="BO62" s="1417" t="n"/>
      <c r="BP62" s="1289" t="n"/>
    </row>
    <row r="63" ht="27" customHeight="1" s="21">
      <c r="A63" s="1977" t="n"/>
      <c r="B63" s="1350" t="inlineStr">
        <is>
          <t>城际城乡巡游出租客运量（万人次）</t>
        </is>
      </c>
      <c r="C63" s="1409" t="n">
        <v>44.66</v>
      </c>
      <c r="D63" s="31">
        <f>C63/AC63-1</f>
        <v/>
      </c>
      <c r="E63" s="1409" t="n">
        <v>42.32</v>
      </c>
      <c r="F63" s="31">
        <f>E63/AE63-1</f>
        <v/>
      </c>
      <c r="G63" s="1409">
        <f>出租!X49-出租!X51</f>
        <v/>
      </c>
      <c r="H63" s="31">
        <f>G63/AG63-1</f>
        <v/>
      </c>
      <c r="I63" s="1409">
        <f>出租!Z49-出租!Z51</f>
        <v/>
      </c>
      <c r="J63" s="31">
        <f>I63/AI63-1</f>
        <v/>
      </c>
      <c r="K63" s="1409">
        <f>出租!AB49-出租!AB51</f>
        <v/>
      </c>
      <c r="L63" s="31">
        <f>K63/AK63-1</f>
        <v/>
      </c>
      <c r="M63" s="1409">
        <f>出租!AD49-出租!AD51</f>
        <v/>
      </c>
      <c r="N63" s="31">
        <f>M63/AM63-1</f>
        <v/>
      </c>
      <c r="O63" s="1409">
        <f>出租!AF49-出租!AF51</f>
        <v/>
      </c>
      <c r="P63" s="31">
        <f>O63/AO63-1</f>
        <v/>
      </c>
      <c r="Q63" s="1409">
        <f>出租!AH49-出租!AH51</f>
        <v/>
      </c>
      <c r="R63" s="31">
        <f>Q63/AQ63-1</f>
        <v/>
      </c>
      <c r="S63" s="1409">
        <f>出租!AJ49-出租!AJ51</f>
        <v/>
      </c>
      <c r="T63" s="31">
        <f>S63/AS63-1</f>
        <v/>
      </c>
      <c r="U63" s="1409">
        <f>出租!AL49-出租!AL51</f>
        <v/>
      </c>
      <c r="V63" s="31">
        <f>U63/AU63-1</f>
        <v/>
      </c>
      <c r="W63" s="1409">
        <f>出租!AN49-出租!AN51</f>
        <v/>
      </c>
      <c r="X63" s="31">
        <f>W63/AW63-1</f>
        <v/>
      </c>
      <c r="Y63" s="1409">
        <f>E63+C63+G63+I63+K63+M63+O63+Q63+S63+U63</f>
        <v/>
      </c>
      <c r="Z63" s="31">
        <f>Y63/SUM(AC63,AE63,AG63,AI63,AK63,AM63,AO63,AQ63,AS63,AU63)-1</f>
        <v/>
      </c>
      <c r="AA63" s="32" t="n"/>
      <c r="AB63" s="1915">
        <f>AC63+AE63</f>
        <v/>
      </c>
      <c r="AC63" s="1409" t="n">
        <v>66.75</v>
      </c>
      <c r="AD63" s="31" t="n"/>
      <c r="AE63" s="1409" t="n">
        <v>36.68</v>
      </c>
      <c r="AF63" s="31" t="n"/>
      <c r="AG63" s="1409" t="n">
        <v>33.65</v>
      </c>
      <c r="AH63" s="31" t="n"/>
      <c r="AI63" s="1409" t="n">
        <v>35.33</v>
      </c>
      <c r="AJ63" s="31" t="n"/>
      <c r="AK63" s="1409" t="n">
        <v>35.44</v>
      </c>
      <c r="AL63" s="31" t="n"/>
      <c r="AM63" s="1409" t="n">
        <v>38</v>
      </c>
      <c r="AN63" s="31" t="n"/>
      <c r="AO63" s="1409" t="n">
        <v>36.65</v>
      </c>
      <c r="AP63" s="31" t="n"/>
      <c r="AQ63" s="1409" t="n">
        <v>37.55</v>
      </c>
      <c r="AR63" s="31" t="n"/>
      <c r="AS63" s="1409" t="n">
        <v>38.74</v>
      </c>
      <c r="AT63" s="31" t="n"/>
      <c r="AU63" s="1409" t="n">
        <v>42.35</v>
      </c>
      <c r="AV63" s="31" t="n"/>
      <c r="AW63" s="1409" t="n">
        <v>40.4</v>
      </c>
      <c r="AX63" s="31" t="n"/>
      <c r="AY63" s="1409" t="n">
        <v>9.21000000000001</v>
      </c>
      <c r="AZ63" s="31" t="n"/>
      <c r="BA63" s="1409">
        <f>AC63+AE63+AG63+AI63+AK63+AM63+AO63+AQ63+AS63+AU63+AW63+AY63</f>
        <v/>
      </c>
      <c r="BB63" s="31" t="n"/>
      <c r="BC63" s="1354" t="n"/>
      <c r="BD63" s="1291" t="n"/>
      <c r="BE63" s="1291" t="n"/>
      <c r="BF63" s="1291" t="n"/>
      <c r="BG63" s="1291" t="n"/>
      <c r="BH63" s="1291" t="n"/>
      <c r="BI63" s="1291" t="n"/>
      <c r="BJ63" s="1417" t="n"/>
      <c r="BK63" s="1291" t="n"/>
      <c r="BL63" s="1417" t="n"/>
      <c r="BM63" s="1417" t="n"/>
      <c r="BN63" s="1417" t="n"/>
      <c r="BO63" s="1417" t="n"/>
      <c r="BP63" s="1289" t="n"/>
    </row>
    <row r="64" ht="27" customHeight="1" s="21">
      <c r="A64" s="1954" t="n"/>
      <c r="B64" s="1350" t="inlineStr">
        <is>
          <t>城际城乡网约车客运量  (万人次)</t>
        </is>
      </c>
      <c r="C64" s="1409" t="n">
        <v>32.911135814766</v>
      </c>
      <c r="D64" s="31">
        <f>C64/AC64-1</f>
        <v/>
      </c>
      <c r="E64" s="1409" t="n">
        <v>20.7244695292723</v>
      </c>
      <c r="F64" s="31">
        <f>E64/AE64-1</f>
        <v/>
      </c>
      <c r="G64" s="1409" t="n">
        <v>23.4725217248139</v>
      </c>
      <c r="H64" s="31">
        <f>G64/AG64-1</f>
        <v/>
      </c>
      <c r="I64" s="1409">
        <f>网约车!Z49-网约车!Z51</f>
        <v/>
      </c>
      <c r="J64" s="31">
        <f>I64/AI64-1</f>
        <v/>
      </c>
      <c r="K64" s="1409">
        <f>网约车!AB49-网约车!AB51</f>
        <v/>
      </c>
      <c r="L64" s="31">
        <f>K64/AK64-1</f>
        <v/>
      </c>
      <c r="M64" s="1409">
        <f>网约车!AD49-网约车!AD51</f>
        <v/>
      </c>
      <c r="N64" s="31">
        <f>M64/AM64-1</f>
        <v/>
      </c>
      <c r="O64" s="1409">
        <f>网约车!AF49-网约车!AF51</f>
        <v/>
      </c>
      <c r="P64" s="31">
        <f>O64/AO64-1</f>
        <v/>
      </c>
      <c r="Q64" s="1409">
        <f>网约车!AH49-网约车!AH51</f>
        <v/>
      </c>
      <c r="R64" s="31">
        <f>Q64/AQ64-1</f>
        <v/>
      </c>
      <c r="S64" s="1409">
        <f>网约车!AJ49-网约车!AJ51</f>
        <v/>
      </c>
      <c r="T64" s="31">
        <f>S64/AS64-1</f>
        <v/>
      </c>
      <c r="U64" s="1409">
        <f>网约车!AL49-网约车!AL51</f>
        <v/>
      </c>
      <c r="V64" s="31">
        <f>U64/AU64-1</f>
        <v/>
      </c>
      <c r="W64" s="1409">
        <f>网约车!AN49-网约车!AN51</f>
        <v/>
      </c>
      <c r="X64" s="31">
        <f>W64/AW64-1</f>
        <v/>
      </c>
      <c r="Y64" s="1409">
        <f>E64+C64+G64+I64+K64+M64+O64+Q64+S64+U64</f>
        <v/>
      </c>
      <c r="Z64" s="31">
        <f>Y64/SUM(AC64,AE64,AG64,AI64,AK64,AM64,AO64,AQ64,AS64,AU64)-1</f>
        <v/>
      </c>
      <c r="AA64" s="32" t="n"/>
      <c r="AB64" s="1915">
        <f>AC64+AE64</f>
        <v/>
      </c>
      <c r="AC64" s="1409" t="n">
        <v>33.95382842753</v>
      </c>
      <c r="AD64" s="31" t="n"/>
      <c r="AE64" s="1409" t="n">
        <v>16.6569811914746</v>
      </c>
      <c r="AF64" s="31" t="n"/>
      <c r="AG64" s="1409" t="n">
        <v>19.1488064669372</v>
      </c>
      <c r="AH64" s="31" t="n"/>
      <c r="AI64" s="1409" t="n">
        <v>21.876405422816</v>
      </c>
      <c r="AJ64" s="31" t="n"/>
      <c r="AK64" s="1409" t="n">
        <v>22.0299112287747</v>
      </c>
      <c r="AL64" s="31" t="n"/>
      <c r="AM64" s="1409" t="n">
        <v>28.504279910836</v>
      </c>
      <c r="AN64" s="31" t="n"/>
      <c r="AO64" s="1409" t="n">
        <v>26.682883037732</v>
      </c>
      <c r="AP64" s="31" t="n"/>
      <c r="AQ64" s="1409" t="n">
        <v>26.343000678521</v>
      </c>
      <c r="AR64" s="31" t="n"/>
      <c r="AS64" s="1409" t="n">
        <v>28.1347662303407</v>
      </c>
      <c r="AT64" s="31" t="n"/>
      <c r="AU64" s="1409" t="n">
        <v>29.8467143764721</v>
      </c>
      <c r="AV64" s="31" t="n"/>
      <c r="AW64" s="1409" t="n">
        <v>29.279723199649</v>
      </c>
      <c r="AX64" s="31" t="n"/>
      <c r="AY64" s="1409" t="n">
        <v>9.14070312648732</v>
      </c>
      <c r="AZ64" s="31" t="n"/>
      <c r="BA64" s="1409">
        <f>AC64+AE64+AG64+AI64+AK64+AM64+AO64+AQ64+AS64+AU64+AW64+AY64</f>
        <v/>
      </c>
      <c r="BB64" s="31" t="n"/>
      <c r="BC64" s="1354" t="n"/>
      <c r="BD64" s="1291" t="n"/>
      <c r="BE64" s="1291" t="n"/>
      <c r="BF64" s="1291" t="n"/>
      <c r="BG64" s="1291" t="n"/>
      <c r="BH64" s="1291" t="n"/>
      <c r="BI64" s="1291" t="n"/>
      <c r="BJ64" s="1291" t="n"/>
      <c r="BK64" s="1291" t="n"/>
      <c r="BL64" s="1291" t="n"/>
      <c r="BM64" s="1291" t="n"/>
      <c r="BN64" s="1291" t="n"/>
      <c r="BO64" s="1291" t="n"/>
      <c r="BP64" s="1289" t="n"/>
    </row>
    <row r="65" ht="27" customFormat="1" customHeight="1" s="24">
      <c r="A65" s="1358" t="inlineStr">
        <is>
          <t>随州市</t>
        </is>
      </c>
      <c r="B65" s="1350" t="inlineStr">
        <is>
          <t>总客运量         （万人次）</t>
        </is>
      </c>
      <c r="C65" s="1409">
        <f>C66+C67+C68+C69</f>
        <v/>
      </c>
      <c r="D65" s="31">
        <f>C65/AC65-1</f>
        <v/>
      </c>
      <c r="E65" s="1409">
        <f>E66+E67+E68+E69</f>
        <v/>
      </c>
      <c r="F65" s="31">
        <f>E65/AE65-1</f>
        <v/>
      </c>
      <c r="G65" s="1409">
        <f>G66+G67+G68+G69</f>
        <v/>
      </c>
      <c r="H65" s="31">
        <f>G65/AG65-1</f>
        <v/>
      </c>
      <c r="I65" s="1409">
        <f>I66+I67+I68+I69</f>
        <v/>
      </c>
      <c r="J65" s="31">
        <f>I65/AI65-1</f>
        <v/>
      </c>
      <c r="K65" s="1409">
        <f>K66+K67+K68+K69</f>
        <v/>
      </c>
      <c r="L65" s="31">
        <f>K65/AK65-1</f>
        <v/>
      </c>
      <c r="M65" s="1409">
        <f>M66+M67+M68+M69</f>
        <v/>
      </c>
      <c r="N65" s="31">
        <f>M65/AM65-1</f>
        <v/>
      </c>
      <c r="O65" s="1409">
        <f>O66+O67+O68+O69</f>
        <v/>
      </c>
      <c r="P65" s="31">
        <f>O65/AO65-1</f>
        <v/>
      </c>
      <c r="Q65" s="1409">
        <f>Q66+Q67+Q68+Q69</f>
        <v/>
      </c>
      <c r="R65" s="31">
        <f>Q65/AQ65-1</f>
        <v/>
      </c>
      <c r="S65" s="1409">
        <f>S66+S67+S68+S69</f>
        <v/>
      </c>
      <c r="T65" s="31">
        <f>S65/AS65-1</f>
        <v/>
      </c>
      <c r="U65" s="1409">
        <f>U66+U67+U68+U69</f>
        <v/>
      </c>
      <c r="V65" s="31">
        <f>U65/AU65-1</f>
        <v/>
      </c>
      <c r="W65" s="1409">
        <f>W66+W67+W68+W69</f>
        <v/>
      </c>
      <c r="X65" s="31">
        <f>W65/AW65-1</f>
        <v/>
      </c>
      <c r="Y65" s="1409">
        <f>E65+C65+G65+I65+K65+M65+O65+Q65+S65+U65</f>
        <v/>
      </c>
      <c r="Z65" s="31">
        <f>Y65/SUM(AC65,AE65,AG65,AI65,AK65,AM65,AO65,AQ65,AS65,AU65)-1</f>
        <v/>
      </c>
      <c r="AA65" s="32" t="n"/>
      <c r="AB65" s="1915">
        <f>AC65+AE65</f>
        <v/>
      </c>
      <c r="AC65" s="1915">
        <f>AC66+AC67+AC68+AC69</f>
        <v/>
      </c>
      <c r="AD65" s="32" t="n"/>
      <c r="AE65" s="1915">
        <f>AE66+AE67+AE68+AE69</f>
        <v/>
      </c>
      <c r="AF65" s="32" t="n"/>
      <c r="AG65" s="1915">
        <f>AG66+AG67+AG68+AG69</f>
        <v/>
      </c>
      <c r="AH65" s="32" t="n"/>
      <c r="AI65" s="1915">
        <f>AI66+AI67+AI68+AI69</f>
        <v/>
      </c>
      <c r="AJ65" s="32" t="n"/>
      <c r="AK65" s="1915">
        <f>AK66+AK67+AK68+AK69</f>
        <v/>
      </c>
      <c r="AL65" s="32" t="n"/>
      <c r="AM65" s="1915">
        <f>AM66+AM67+AM68+AM69</f>
        <v/>
      </c>
      <c r="AN65" s="32" t="n"/>
      <c r="AO65" s="1915">
        <f>AO66+AO67+AO68+AO69</f>
        <v/>
      </c>
      <c r="AP65" s="32" t="n"/>
      <c r="AQ65" s="1915">
        <f>AQ66+AQ67+AQ68+AQ69</f>
        <v/>
      </c>
      <c r="AR65" s="32" t="n"/>
      <c r="AS65" s="1915">
        <f>AS66+AS67+AS68+AS69</f>
        <v/>
      </c>
      <c r="AT65" s="32" t="n"/>
      <c r="AU65" s="1915">
        <f>AU66+AU67+AU68+AU69</f>
        <v/>
      </c>
      <c r="AV65" s="32" t="n"/>
      <c r="AW65" s="1915">
        <f>AW66+AW67+AW68+AW69</f>
        <v/>
      </c>
      <c r="AX65" s="32" t="n"/>
      <c r="AY65" s="1915">
        <f>AY66+AY67+AY68+AY69</f>
        <v/>
      </c>
      <c r="AZ65" s="32" t="n"/>
      <c r="BA65" s="1915">
        <f>AC65+AE65+AG65+AI65+AK65+AM65+AO65+AQ65+AS65+AU65+AW65+AY65</f>
        <v/>
      </c>
      <c r="BB65" s="32" t="n"/>
      <c r="BC65" s="1353" t="n"/>
      <c r="BD65" s="1352" t="n"/>
      <c r="BE65" s="1352" t="n"/>
      <c r="BF65" s="1352" t="n"/>
      <c r="BG65" s="1352" t="n"/>
      <c r="BH65" s="1352" t="n"/>
      <c r="BI65" s="1352" t="n"/>
      <c r="BJ65" s="1352" t="n"/>
      <c r="BK65" s="1352" t="n"/>
      <c r="BL65" s="1352" t="n"/>
      <c r="BM65" s="1352" t="n"/>
      <c r="BN65" s="1352" t="n"/>
      <c r="BO65" s="1352" t="n"/>
      <c r="BP65" s="1352" t="n"/>
    </row>
    <row r="66" ht="27" customHeight="1" s="21">
      <c r="A66" s="1977" t="n"/>
      <c r="B66" s="1350" t="inlineStr">
        <is>
          <t>公路班线客运量    （万人次）</t>
        </is>
      </c>
      <c r="C66" s="1409" t="n">
        <v>130.3227</v>
      </c>
      <c r="D66" s="31">
        <f>C66/AC66-1</f>
        <v/>
      </c>
      <c r="E66" s="1409" t="n">
        <v>133.2669</v>
      </c>
      <c r="F66" s="31">
        <f>E66/AE66-1</f>
        <v/>
      </c>
      <c r="G66" s="1409" t="n">
        <v>128.1825</v>
      </c>
      <c r="H66" s="31">
        <f>G66/AG66-1</f>
        <v/>
      </c>
      <c r="I66" s="1409">
        <f>中口径明细!Z66</f>
        <v/>
      </c>
      <c r="J66" s="31">
        <f>I66/AI66-1</f>
        <v/>
      </c>
      <c r="K66" s="1409">
        <f>中口径明细!AB66</f>
        <v/>
      </c>
      <c r="L66" s="31">
        <f>K66/AK66-1</f>
        <v/>
      </c>
      <c r="M66" s="1409">
        <f>中口径明细!AD66</f>
        <v/>
      </c>
      <c r="N66" s="31">
        <f>M66/AM66-1</f>
        <v/>
      </c>
      <c r="O66" s="1409">
        <f>中口径明细!AF66</f>
        <v/>
      </c>
      <c r="P66" s="31">
        <f>O66/AO66-1</f>
        <v/>
      </c>
      <c r="Q66" s="1409">
        <f>中口径明细!AH66</f>
        <v/>
      </c>
      <c r="R66" s="31">
        <f>Q66/AQ66-1</f>
        <v/>
      </c>
      <c r="S66" s="1409">
        <f>中口径明细!AJ66</f>
        <v/>
      </c>
      <c r="T66" s="31">
        <f>S66/AS66-1</f>
        <v/>
      </c>
      <c r="U66" s="1409">
        <f>中口径明细!AL66</f>
        <v/>
      </c>
      <c r="V66" s="31">
        <f>U66/AU66-1</f>
        <v/>
      </c>
      <c r="W66" s="1409">
        <f>中口径明细!AN66</f>
        <v/>
      </c>
      <c r="X66" s="31">
        <f>W66/AW66-1</f>
        <v/>
      </c>
      <c r="Y66" s="1409">
        <f>E66+C66+G66+I66+K66+M66+O66+Q66+S66+U66</f>
        <v/>
      </c>
      <c r="Z66" s="31">
        <f>Y66/SUM(AC66,AE66,AG66,AI66,AK66,AM66,AO66,AQ66,AS66,AU66)-1</f>
        <v/>
      </c>
      <c r="AA66" s="32" t="n"/>
      <c r="AB66" s="1915">
        <f>AC66+AE66</f>
        <v/>
      </c>
      <c r="AC66" s="1409" t="n">
        <v>124.0379</v>
      </c>
      <c r="AD66" s="31" t="n"/>
      <c r="AE66" s="1409" t="n">
        <v>129.7884</v>
      </c>
      <c r="AF66" s="31" t="n"/>
      <c r="AG66" s="1409" t="n">
        <v>124.522</v>
      </c>
      <c r="AH66" s="31" t="n"/>
      <c r="AI66" s="1409" t="n">
        <v>125.8225</v>
      </c>
      <c r="AJ66" s="31" t="n"/>
      <c r="AK66" s="1409" t="n">
        <v>131.2904</v>
      </c>
      <c r="AL66" s="31" t="n"/>
      <c r="AM66" s="1409" t="n">
        <v>128.2836</v>
      </c>
      <c r="AN66" s="31" t="n"/>
      <c r="AO66" s="1409" t="n">
        <v>126.3568</v>
      </c>
      <c r="AP66" s="31" t="n"/>
      <c r="AQ66" s="1409" t="n">
        <v>123.6802</v>
      </c>
      <c r="AR66" s="31" t="n"/>
      <c r="AS66" s="1409" t="n">
        <v>123.7346</v>
      </c>
      <c r="AT66" s="31" t="n"/>
      <c r="AU66" s="1409" t="n">
        <v>129.9235</v>
      </c>
      <c r="AV66" s="31" t="n"/>
      <c r="AW66" s="1409" t="n">
        <v>127.761</v>
      </c>
      <c r="AX66" s="31" t="n"/>
      <c r="AY66" s="1409" t="n">
        <v>126.3934</v>
      </c>
      <c r="AZ66" s="31" t="n"/>
      <c r="BA66" s="1409">
        <f>AC66+AE66+AG66+AI66+AK66+AM66+AO66+AQ66+AS66+AU66+AW66+AY66</f>
        <v/>
      </c>
      <c r="BB66" s="31" t="n"/>
      <c r="BC66" s="1354" t="n"/>
      <c r="BD66" s="1355" t="n"/>
      <c r="BE66" s="1355" t="n"/>
      <c r="BF66" s="1355" t="n"/>
      <c r="BG66" s="1355" t="n"/>
      <c r="BH66" s="1355" t="n"/>
      <c r="BI66" s="1355" t="n"/>
      <c r="BJ66" s="1355" t="n"/>
      <c r="BK66" s="1355" t="n"/>
      <c r="BL66" s="1355" t="n"/>
      <c r="BM66" s="1355" t="n"/>
      <c r="BN66" s="1355" t="n"/>
      <c r="BO66" s="1355" t="n"/>
      <c r="BP66" s="1289" t="n"/>
    </row>
    <row r="67" ht="27" customHeight="1" s="21">
      <c r="A67" s="1977" t="n"/>
      <c r="B67" s="1350" t="inlineStr">
        <is>
          <t>城际城乡公交客运量（万人次）</t>
        </is>
      </c>
      <c r="C67" s="1409" t="n">
        <v>37.07</v>
      </c>
      <c r="D67" s="31">
        <f>C67/AC67-1</f>
        <v/>
      </c>
      <c r="E67" s="1409" t="n">
        <v>37.5</v>
      </c>
      <c r="F67" s="31">
        <f>E67/AE67-1</f>
        <v/>
      </c>
      <c r="G67" s="1409">
        <f>公交!X53-公交!X55</f>
        <v/>
      </c>
      <c r="H67" s="31">
        <f>G67/AG67-1</f>
        <v/>
      </c>
      <c r="I67" s="1409">
        <f>公交!Z53-公交!Z55</f>
        <v/>
      </c>
      <c r="J67" s="31">
        <f>I67/AI67-1</f>
        <v/>
      </c>
      <c r="K67" s="1409">
        <f>公交!AB53-公交!AB55</f>
        <v/>
      </c>
      <c r="L67" s="31">
        <f>K67/AK67-1</f>
        <v/>
      </c>
      <c r="M67" s="1409">
        <f>公交!AD53-公交!AD55</f>
        <v/>
      </c>
      <c r="N67" s="31">
        <f>M67/AM67-1</f>
        <v/>
      </c>
      <c r="O67" s="1409">
        <f>公交!AF53-公交!AF55</f>
        <v/>
      </c>
      <c r="P67" s="31">
        <f>O67/AO67-1</f>
        <v/>
      </c>
      <c r="Q67" s="1409">
        <f>公交!AH53-公交!AH55</f>
        <v/>
      </c>
      <c r="R67" s="31">
        <f>Q67/AQ67-1</f>
        <v/>
      </c>
      <c r="S67" s="1409">
        <f>公交!AJ53-公交!AJ55</f>
        <v/>
      </c>
      <c r="T67" s="31">
        <f>S67/AS67-1</f>
        <v/>
      </c>
      <c r="U67" s="1409">
        <f>公交!AL53-公交!AL55</f>
        <v/>
      </c>
      <c r="V67" s="31">
        <f>U67/AU67-1</f>
        <v/>
      </c>
      <c r="W67" s="1409">
        <f>公交!AN53-公交!AN55</f>
        <v/>
      </c>
      <c r="X67" s="31">
        <f>W67/AW67-1</f>
        <v/>
      </c>
      <c r="Y67" s="1409">
        <f>E67+C67+G67+I67+K67+M67+O67+Q67+S67+U67</f>
        <v/>
      </c>
      <c r="Z67" s="31">
        <f>Y67/SUM(AC67,AE67,AG67,AI67,AK67,AM67,AO67,AQ67,AS67,AU67)-1</f>
        <v/>
      </c>
      <c r="AA67" s="32" t="n"/>
      <c r="AB67" s="1915">
        <f>AC67+AE67</f>
        <v/>
      </c>
      <c r="AC67" s="1409" t="n">
        <v>33.38</v>
      </c>
      <c r="AD67" s="31" t="n"/>
      <c r="AE67" s="1409" t="n">
        <v>36.39</v>
      </c>
      <c r="AF67" s="31" t="n"/>
      <c r="AG67" s="1409" t="n">
        <v>37.07</v>
      </c>
      <c r="AH67" s="31" t="n"/>
      <c r="AI67" s="1409" t="n">
        <v>31.8</v>
      </c>
      <c r="AJ67" s="31" t="n"/>
      <c r="AK67" s="1409" t="n">
        <v>29.81</v>
      </c>
      <c r="AL67" s="31" t="n"/>
      <c r="AM67" s="1409" t="n">
        <v>28.88</v>
      </c>
      <c r="AN67" s="31" t="n"/>
      <c r="AO67" s="1409" t="n">
        <v>27.51</v>
      </c>
      <c r="AP67" s="31" t="n"/>
      <c r="AQ67" s="1409" t="n">
        <v>24.74</v>
      </c>
      <c r="AR67" s="31" t="n"/>
      <c r="AS67" s="1409" t="n">
        <v>24.38</v>
      </c>
      <c r="AT67" s="31" t="n"/>
      <c r="AU67" s="1409" t="n">
        <v>28.13</v>
      </c>
      <c r="AV67" s="31" t="n"/>
      <c r="AW67" s="1409" t="n">
        <v>29.4</v>
      </c>
      <c r="AX67" s="31" t="n"/>
      <c r="AY67" s="1409" t="n">
        <v>34.19</v>
      </c>
      <c r="AZ67" s="31" t="n"/>
      <c r="BA67" s="1409">
        <f>AC67+AE67+AG67+AI67+AK67+AM67+AO67+AQ67+AS67+AU67+AW67+AY67</f>
        <v/>
      </c>
      <c r="BB67" s="31" t="n"/>
      <c r="BC67" s="1354" t="n"/>
      <c r="BD67" s="1291" t="n"/>
      <c r="BE67" s="1291" t="n"/>
      <c r="BF67" s="1291" t="n"/>
      <c r="BG67" s="1291" t="n"/>
      <c r="BH67" s="1291" t="n"/>
      <c r="BI67" s="1291" t="n"/>
      <c r="BJ67" s="1417" t="n"/>
      <c r="BK67" s="1291" t="n"/>
      <c r="BL67" s="1417" t="n"/>
      <c r="BM67" s="1417" t="n"/>
      <c r="BN67" s="1417" t="n"/>
      <c r="BO67" s="1417" t="n"/>
      <c r="BP67" s="1289" t="n"/>
    </row>
    <row r="68" ht="27" customHeight="1" s="21">
      <c r="A68" s="1977" t="n"/>
      <c r="B68" s="1350" t="inlineStr">
        <is>
          <t>城际城乡巡游出租客运量（万人次）</t>
        </is>
      </c>
      <c r="C68" s="1409" t="n">
        <v>10.52</v>
      </c>
      <c r="D68" s="31">
        <f>C68/AC68-1</f>
        <v/>
      </c>
      <c r="E68" s="1409" t="n">
        <v>10.27</v>
      </c>
      <c r="F68" s="31">
        <f>E68/AE68-1</f>
        <v/>
      </c>
      <c r="G68" s="1409">
        <f>出租!X53-出租!X55</f>
        <v/>
      </c>
      <c r="H68" s="31">
        <f>G68/AG68-1</f>
        <v/>
      </c>
      <c r="I68" s="1409">
        <f>出租!Z53-出租!Z55</f>
        <v/>
      </c>
      <c r="J68" s="31">
        <f>I68/AI68-1</f>
        <v/>
      </c>
      <c r="K68" s="1409">
        <f>出租!AB53-出租!AB55</f>
        <v/>
      </c>
      <c r="L68" s="31">
        <f>K68/AK68-1</f>
        <v/>
      </c>
      <c r="M68" s="1409">
        <f>出租!AD53-出租!AD55</f>
        <v/>
      </c>
      <c r="N68" s="31">
        <f>M68/AM68-1</f>
        <v/>
      </c>
      <c r="O68" s="1409">
        <f>出租!AF53-出租!AF55</f>
        <v/>
      </c>
      <c r="P68" s="31">
        <f>O68/AO68-1</f>
        <v/>
      </c>
      <c r="Q68" s="1409">
        <f>出租!AH53-出租!AH55</f>
        <v/>
      </c>
      <c r="R68" s="31">
        <f>Q68/AQ68-1</f>
        <v/>
      </c>
      <c r="S68" s="1409">
        <f>出租!AJ53-出租!AJ55</f>
        <v/>
      </c>
      <c r="T68" s="31">
        <f>S68/AS68-1</f>
        <v/>
      </c>
      <c r="U68" s="1409">
        <f>出租!AL53-出租!AL55</f>
        <v/>
      </c>
      <c r="V68" s="31">
        <f>U68/AU68-1</f>
        <v/>
      </c>
      <c r="W68" s="1409">
        <f>出租!AN53-出租!AN55</f>
        <v/>
      </c>
      <c r="X68" s="31">
        <f>W68/AW68-1</f>
        <v/>
      </c>
      <c r="Y68" s="1409">
        <f>E68+C68+G68+I68+K68+M68+O68+Q68+S68+U68</f>
        <v/>
      </c>
      <c r="Z68" s="31">
        <f>Y68/SUM(AC68,AE68,AG68,AI68,AK68,AM68,AO68,AQ68,AS68,AU68)-1</f>
        <v/>
      </c>
      <c r="AA68" s="32" t="n"/>
      <c r="AB68" s="1915">
        <f>AC68+AE68</f>
        <v/>
      </c>
      <c r="AC68" s="1409" t="n">
        <v>7.81</v>
      </c>
      <c r="AD68" s="31" t="n"/>
      <c r="AE68" s="1409" t="n">
        <v>10.79</v>
      </c>
      <c r="AF68" s="31" t="n"/>
      <c r="AG68" s="1409" t="n">
        <v>10.15</v>
      </c>
      <c r="AH68" s="31" t="n"/>
      <c r="AI68" s="1409" t="n">
        <v>9.919999999999989</v>
      </c>
      <c r="AJ68" s="31" t="n"/>
      <c r="AK68" s="1409" t="n">
        <v>10.12</v>
      </c>
      <c r="AL68" s="31" t="n"/>
      <c r="AM68" s="1409" t="n">
        <v>10.92</v>
      </c>
      <c r="AN68" s="31" t="n"/>
      <c r="AO68" s="1409" t="n">
        <v>9.900000000000009</v>
      </c>
      <c r="AP68" s="31" t="n"/>
      <c r="AQ68" s="1409" t="n">
        <v>9.94</v>
      </c>
      <c r="AR68" s="31" t="n"/>
      <c r="AS68" s="1409" t="n">
        <v>9.94</v>
      </c>
      <c r="AT68" s="31" t="n"/>
      <c r="AU68" s="1409" t="n">
        <v>10.13</v>
      </c>
      <c r="AV68" s="31" t="n"/>
      <c r="AW68" s="1409" t="n">
        <v>9.81999999999999</v>
      </c>
      <c r="AX68" s="31" t="n"/>
      <c r="AY68" s="1409" t="n">
        <v>9.96000000000001</v>
      </c>
      <c r="AZ68" s="31" t="n"/>
      <c r="BA68" s="1409">
        <f>AC68+AE68+AG68+AI68+AK68+AM68+AO68+AQ68+AS68+AU68+AW68+AY68</f>
        <v/>
      </c>
      <c r="BB68" s="31" t="n"/>
      <c r="BC68" s="1354" t="n"/>
      <c r="BD68" s="1291" t="n"/>
      <c r="BE68" s="1291" t="n"/>
      <c r="BF68" s="1291" t="n"/>
      <c r="BG68" s="1291" t="n"/>
      <c r="BH68" s="1291" t="n"/>
      <c r="BI68" s="1291" t="n"/>
      <c r="BJ68" s="1417" t="n"/>
      <c r="BK68" s="1291" t="n"/>
      <c r="BL68" s="1417" t="n"/>
      <c r="BM68" s="1417" t="n"/>
      <c r="BN68" s="1417" t="n"/>
      <c r="BO68" s="1417" t="n"/>
      <c r="BP68" s="1289" t="n"/>
    </row>
    <row r="69" ht="27" customHeight="1" s="21">
      <c r="A69" s="1954" t="n"/>
      <c r="B69" s="1350" t="inlineStr">
        <is>
          <t>城际城乡网约车客运量  (万人次)</t>
        </is>
      </c>
      <c r="C69" s="1409" t="n">
        <v>1.33671619315903</v>
      </c>
      <c r="D69" s="31">
        <f>C69/AC69-1</f>
        <v/>
      </c>
      <c r="E69" s="1409" t="n">
        <v>1.67508514994953</v>
      </c>
      <c r="F69" s="31">
        <f>E69/AE69-1</f>
        <v/>
      </c>
      <c r="G69" s="1409" t="n">
        <v>1.86432398292021</v>
      </c>
      <c r="H69" s="31">
        <f>G69/AG69-1</f>
        <v/>
      </c>
      <c r="I69" s="1409">
        <f>网约车!Z53-网约车!Z55</f>
        <v/>
      </c>
      <c r="J69" s="31">
        <f>I69/AI69-1</f>
        <v/>
      </c>
      <c r="K69" s="1409">
        <f>网约车!AB53-网约车!AB55</f>
        <v/>
      </c>
      <c r="L69" s="31">
        <f>K69/AK69-1</f>
        <v/>
      </c>
      <c r="M69" s="1409">
        <f>网约车!AD53-网约车!AD55</f>
        <v/>
      </c>
      <c r="N69" s="31">
        <f>M69/AM69-1</f>
        <v/>
      </c>
      <c r="O69" s="1409">
        <f>网约车!AF53-网约车!AF55</f>
        <v/>
      </c>
      <c r="P69" s="31">
        <f>O69/AO69-1</f>
        <v/>
      </c>
      <c r="Q69" s="1409">
        <f>网约车!AH53-网约车!AH55</f>
        <v/>
      </c>
      <c r="R69" s="31">
        <f>Q69/AQ69-1</f>
        <v/>
      </c>
      <c r="S69" s="1409">
        <f>网约车!AJ53-网约车!AJ55</f>
        <v/>
      </c>
      <c r="T69" s="31">
        <f>S69/AS69-1</f>
        <v/>
      </c>
      <c r="U69" s="1409">
        <f>网约车!AL53-网约车!AL55</f>
        <v/>
      </c>
      <c r="V69" s="31">
        <f>U69/AU69-1</f>
        <v/>
      </c>
      <c r="W69" s="1409">
        <f>网约车!AN53-网约车!AN55</f>
        <v/>
      </c>
      <c r="X69" s="31">
        <f>W69/AW69-1</f>
        <v/>
      </c>
      <c r="Y69" s="1409">
        <f>E69+C69+G69+I69+K69+M69+O69+Q69+S69+U69</f>
        <v/>
      </c>
      <c r="Z69" s="31">
        <f>Y69/SUM(AC69,AE69,AG69,AI69,AK69,AM69,AO69,AQ69,AS69,AU69)-1</f>
        <v/>
      </c>
      <c r="AA69" s="32" t="n"/>
      <c r="AB69" s="1915">
        <f>AC69+AE69</f>
        <v/>
      </c>
      <c r="AC69" s="1409" t="n">
        <v>4.16348912595129</v>
      </c>
      <c r="AD69" s="31" t="n"/>
      <c r="AE69" s="1409" t="n">
        <v>3.5674164938457</v>
      </c>
      <c r="AF69" s="31" t="n"/>
      <c r="AG69" s="1409" t="n">
        <v>3.7664569679636</v>
      </c>
      <c r="AH69" s="31" t="n"/>
      <c r="AI69" s="1409" t="n">
        <v>3.9061782050503</v>
      </c>
      <c r="AJ69" s="31" t="n"/>
      <c r="AK69" s="1409" t="n">
        <v>3.5705509120776</v>
      </c>
      <c r="AL69" s="31" t="n"/>
      <c r="AM69" s="1409" t="n">
        <v>3.3308347870842</v>
      </c>
      <c r="AN69" s="31" t="n"/>
      <c r="AO69" s="1409" t="n">
        <v>3.8613510738391</v>
      </c>
      <c r="AP69" s="31" t="n"/>
      <c r="AQ69" s="1409" t="n">
        <v>3.36903888300131</v>
      </c>
      <c r="AR69" s="31" t="n"/>
      <c r="AS69" s="1409" t="n">
        <v>3.23546046076719</v>
      </c>
      <c r="AT69" s="31" t="n"/>
      <c r="AU69" s="1409" t="n">
        <v>3.62426144383932</v>
      </c>
      <c r="AV69" s="31" t="n"/>
      <c r="AW69" s="1409" t="n">
        <v>3.6788607219109</v>
      </c>
      <c r="AX69" s="31" t="n"/>
      <c r="AY69" s="1409" t="n">
        <v>3.98839590083625</v>
      </c>
      <c r="AZ69" s="31" t="n"/>
      <c r="BA69" s="1409">
        <f>AC69+AE69+AG69+AI69+AK69+AM69+AO69+AQ69+AS69+AU69+AW69+AY69</f>
        <v/>
      </c>
      <c r="BB69" s="31" t="n"/>
      <c r="BC69" s="1354" t="n"/>
      <c r="BD69" s="1291" t="n"/>
      <c r="BE69" s="1291" t="n"/>
      <c r="BF69" s="1291" t="n"/>
      <c r="BG69" s="1291" t="n"/>
      <c r="BH69" s="1291" t="n"/>
      <c r="BI69" s="1291" t="n"/>
      <c r="BJ69" s="1291" t="n"/>
      <c r="BK69" s="1291" t="n"/>
      <c r="BL69" s="1291" t="n"/>
      <c r="BM69" s="1291" t="n"/>
      <c r="BN69" s="1291" t="n"/>
      <c r="BO69" s="1291" t="n"/>
      <c r="BP69" s="1289" t="n"/>
    </row>
    <row r="70" ht="27" customFormat="1" customHeight="1" s="24">
      <c r="A70" s="1358" t="inlineStr">
        <is>
          <t>恩施州</t>
        </is>
      </c>
      <c r="B70" s="1350" t="inlineStr">
        <is>
          <t>总客运量         （万人次）</t>
        </is>
      </c>
      <c r="C70" s="1409">
        <f>C71+C72+C73+C74</f>
        <v/>
      </c>
      <c r="D70" s="31">
        <f>C70/AC70-1</f>
        <v/>
      </c>
      <c r="E70" s="1409">
        <f>E71+E72+E73+E74</f>
        <v/>
      </c>
      <c r="F70" s="31">
        <f>E70/AE70-1</f>
        <v/>
      </c>
      <c r="G70" s="1409">
        <f>G71+G72+G73+G74</f>
        <v/>
      </c>
      <c r="H70" s="31">
        <f>G70/AG70-1</f>
        <v/>
      </c>
      <c r="I70" s="1409">
        <f>I71+I72+I73+I74</f>
        <v/>
      </c>
      <c r="J70" s="31">
        <f>I70/AI70-1</f>
        <v/>
      </c>
      <c r="K70" s="1409">
        <f>K71+K72+K73+K74</f>
        <v/>
      </c>
      <c r="L70" s="31">
        <f>K70/AK70-1</f>
        <v/>
      </c>
      <c r="M70" s="1409">
        <f>M71+M72+M73+M74</f>
        <v/>
      </c>
      <c r="N70" s="31">
        <f>M70/AM70-1</f>
        <v/>
      </c>
      <c r="O70" s="1409">
        <f>O71+O72+O73+O74</f>
        <v/>
      </c>
      <c r="P70" s="31">
        <f>O70/AO70-1</f>
        <v/>
      </c>
      <c r="Q70" s="1409">
        <f>Q71+Q72+Q73+Q74</f>
        <v/>
      </c>
      <c r="R70" s="31">
        <f>Q70/AQ70-1</f>
        <v/>
      </c>
      <c r="S70" s="1409">
        <f>S71+S72+S73+S74</f>
        <v/>
      </c>
      <c r="T70" s="31">
        <f>S70/AS70-1</f>
        <v/>
      </c>
      <c r="U70" s="1409">
        <f>U71+U72+U73+U74</f>
        <v/>
      </c>
      <c r="V70" s="31">
        <f>U70/AU70-1</f>
        <v/>
      </c>
      <c r="W70" s="1409">
        <f>W71+W72+W73+W74</f>
        <v/>
      </c>
      <c r="X70" s="31">
        <f>W70/AW70-1</f>
        <v/>
      </c>
      <c r="Y70" s="1409">
        <f>E70+C70+G70+I70+K70+M70+O70+Q70+S70+U70</f>
        <v/>
      </c>
      <c r="Z70" s="31">
        <f>Y70/SUM(AC70,AE70,AG70,AI70,AK70,AM70,AO70,AQ70,AS70,AU70)-1</f>
        <v/>
      </c>
      <c r="AA70" s="32" t="n"/>
      <c r="AB70" s="1915">
        <f>AC70+AE70</f>
        <v/>
      </c>
      <c r="AC70" s="1915">
        <f>AC71+AC72+AC73+AC74</f>
        <v/>
      </c>
      <c r="AD70" s="32" t="n"/>
      <c r="AE70" s="1915">
        <f>AE71+AE72+AE73+AE74</f>
        <v/>
      </c>
      <c r="AF70" s="32" t="n"/>
      <c r="AG70" s="1915">
        <f>AG71+AG72+AG73+AG74</f>
        <v/>
      </c>
      <c r="AH70" s="32" t="n"/>
      <c r="AI70" s="1915">
        <f>AI71+AI72+AI73+AI74</f>
        <v/>
      </c>
      <c r="AJ70" s="32" t="n"/>
      <c r="AK70" s="1915">
        <f>AK71+AK72+AK73+AK74</f>
        <v/>
      </c>
      <c r="AL70" s="32" t="n"/>
      <c r="AM70" s="1915">
        <f>AM71+AM72+AM73+AM74</f>
        <v/>
      </c>
      <c r="AN70" s="32" t="n"/>
      <c r="AO70" s="1915">
        <f>AO71+AO72+AO73+AO74</f>
        <v/>
      </c>
      <c r="AP70" s="32" t="n"/>
      <c r="AQ70" s="1915">
        <f>AQ71+AQ72+AQ73+AQ74</f>
        <v/>
      </c>
      <c r="AR70" s="32" t="n"/>
      <c r="AS70" s="1915">
        <f>AS71+AS72+AS73+AS74</f>
        <v/>
      </c>
      <c r="AT70" s="32" t="n"/>
      <c r="AU70" s="1915">
        <f>AU71+AU72+AU73+AU74</f>
        <v/>
      </c>
      <c r="AV70" s="32" t="n"/>
      <c r="AW70" s="1915">
        <f>AW71+AW72+AW73+AW74</f>
        <v/>
      </c>
      <c r="AX70" s="32" t="n"/>
      <c r="AY70" s="1915">
        <f>AY71+AY72+AY73+AY74</f>
        <v/>
      </c>
      <c r="AZ70" s="32" t="n"/>
      <c r="BA70" s="1915">
        <f>AC70+AE70+AG70+AI70+AK70+AM70+AO70+AQ70+AS70+AU70+AW70+AY70</f>
        <v/>
      </c>
      <c r="BB70" s="32" t="n"/>
      <c r="BC70" s="1353" t="n"/>
      <c r="BD70" s="1352" t="n"/>
      <c r="BE70" s="1352" t="n"/>
      <c r="BF70" s="1352" t="n"/>
      <c r="BG70" s="1352" t="n"/>
      <c r="BH70" s="1352" t="n"/>
      <c r="BI70" s="1352" t="n"/>
      <c r="BJ70" s="1352" t="n"/>
      <c r="BK70" s="1352" t="n"/>
      <c r="BL70" s="1352" t="n"/>
      <c r="BM70" s="1352" t="n"/>
      <c r="BN70" s="1352" t="n"/>
      <c r="BO70" s="1352" t="n"/>
      <c r="BP70" s="1352" t="n"/>
    </row>
    <row r="71" ht="27" customHeight="1" s="21">
      <c r="A71" s="1977" t="n"/>
      <c r="B71" s="1350" t="inlineStr">
        <is>
          <t>公路班线客运量    （万人次）</t>
        </is>
      </c>
      <c r="C71" s="1409" t="n">
        <v>158.1695</v>
      </c>
      <c r="D71" s="31">
        <f>C71/AC71-1</f>
        <v/>
      </c>
      <c r="E71" s="1409" t="n">
        <v>164.3152</v>
      </c>
      <c r="F71" s="31">
        <f>E71/AE71-1</f>
        <v/>
      </c>
      <c r="G71" s="1409" t="n">
        <v>171.3825</v>
      </c>
      <c r="H71" s="31">
        <f>G71/AG71-1</f>
        <v/>
      </c>
      <c r="I71" s="1409">
        <f>中口径明细!Z71</f>
        <v/>
      </c>
      <c r="J71" s="31">
        <f>I71/AI71-1</f>
        <v/>
      </c>
      <c r="K71" s="1409">
        <f>中口径明细!AB71</f>
        <v/>
      </c>
      <c r="L71" s="31">
        <f>K71/AK71-1</f>
        <v/>
      </c>
      <c r="M71" s="1409">
        <f>中口径明细!AD71</f>
        <v/>
      </c>
      <c r="N71" s="31">
        <f>M71/AM71-1</f>
        <v/>
      </c>
      <c r="O71" s="1409">
        <f>中口径明细!AF71</f>
        <v/>
      </c>
      <c r="P71" s="31">
        <f>O71/AO71-1</f>
        <v/>
      </c>
      <c r="Q71" s="1409">
        <f>中口径明细!AH71</f>
        <v/>
      </c>
      <c r="R71" s="31">
        <f>Q71/AQ71-1</f>
        <v/>
      </c>
      <c r="S71" s="1409">
        <f>中口径明细!AJ71</f>
        <v/>
      </c>
      <c r="T71" s="31">
        <f>S71/AS71-1</f>
        <v/>
      </c>
      <c r="U71" s="1409">
        <f>中口径明细!AL71</f>
        <v/>
      </c>
      <c r="V71" s="31">
        <f>U71/AU71-1</f>
        <v/>
      </c>
      <c r="W71" s="1409">
        <f>中口径明细!AN71</f>
        <v/>
      </c>
      <c r="X71" s="31">
        <f>W71/AW71-1</f>
        <v/>
      </c>
      <c r="Y71" s="1409">
        <f>E71+C71+G71+I71+K71+M71+O71+Q71+S71+U71</f>
        <v/>
      </c>
      <c r="Z71" s="31">
        <f>Y71/SUM(AC71,AE71,AG71,AI71,AK71,AM71,AO71,AQ71,AS71,AU71)-1</f>
        <v/>
      </c>
      <c r="AA71" s="32" t="n"/>
      <c r="AB71" s="1915">
        <f>AC71+AE71</f>
        <v/>
      </c>
      <c r="AC71" s="1409" t="n">
        <v>158.9253</v>
      </c>
      <c r="AD71" s="31" t="n"/>
      <c r="AE71" s="1409" t="n">
        <v>168.6599</v>
      </c>
      <c r="AF71" s="31" t="n"/>
      <c r="AG71" s="1409" t="n">
        <v>170.0416</v>
      </c>
      <c r="AH71" s="31" t="n"/>
      <c r="AI71" s="1409" t="n">
        <v>199.8638</v>
      </c>
      <c r="AJ71" s="31" t="n"/>
      <c r="AK71" s="1409" t="n">
        <v>221.0412</v>
      </c>
      <c r="AL71" s="31" t="n"/>
      <c r="AM71" s="1409" t="n">
        <v>208.0404</v>
      </c>
      <c r="AN71" s="31" t="n"/>
      <c r="AO71" s="1409" t="n">
        <v>234.585</v>
      </c>
      <c r="AP71" s="31" t="n"/>
      <c r="AQ71" s="1409" t="n">
        <v>247.6365</v>
      </c>
      <c r="AR71" s="31" t="n"/>
      <c r="AS71" s="1409" t="n">
        <v>196.5308</v>
      </c>
      <c r="AT71" s="31" t="n"/>
      <c r="AU71" s="1409" t="n">
        <v>207.4029</v>
      </c>
      <c r="AV71" s="31" t="n"/>
      <c r="AW71" s="1409" t="n">
        <v>175.5545</v>
      </c>
      <c r="AX71" s="31" t="n"/>
      <c r="AY71" s="1409" t="n">
        <v>156.2867</v>
      </c>
      <c r="AZ71" s="31" t="n"/>
      <c r="BA71" s="1409">
        <f>AC71+AE71+AG71+AI71+AK71+AM71+AO71+AQ71+AS71+AU71+AW71+AY71</f>
        <v/>
      </c>
      <c r="BB71" s="31" t="n"/>
      <c r="BC71" s="1354" t="n"/>
      <c r="BD71" s="1355" t="n"/>
      <c r="BE71" s="1355" t="n"/>
      <c r="BF71" s="1355" t="n"/>
      <c r="BG71" s="1355" t="n"/>
      <c r="BH71" s="1355" t="n"/>
      <c r="BI71" s="1355" t="n"/>
      <c r="BJ71" s="1355" t="n"/>
      <c r="BK71" s="1355" t="n"/>
      <c r="BL71" s="1355" t="n"/>
      <c r="BM71" s="1355" t="n"/>
      <c r="BN71" s="1355" t="n"/>
      <c r="BO71" s="1355" t="n"/>
      <c r="BP71" s="1289" t="n"/>
    </row>
    <row r="72" ht="27" customHeight="1" s="21">
      <c r="A72" s="1977" t="n"/>
      <c r="B72" s="1350" t="inlineStr">
        <is>
          <t>城际城乡公交客运量（万人次）</t>
        </is>
      </c>
      <c r="C72" s="1409" t="n">
        <v>79.2</v>
      </c>
      <c r="D72" s="31">
        <f>C72/AC72-1</f>
        <v/>
      </c>
      <c r="E72" s="1409" t="n">
        <v>65.04000000000001</v>
      </c>
      <c r="F72" s="31">
        <f>E72/AE72-1</f>
        <v/>
      </c>
      <c r="G72" s="1409">
        <f>公交!X57-公交!X59</f>
        <v/>
      </c>
      <c r="H72" s="31">
        <f>G72/AG72-1</f>
        <v/>
      </c>
      <c r="I72" s="1409">
        <f>公交!Z57-公交!Z59</f>
        <v/>
      </c>
      <c r="J72" s="31">
        <f>I72/AI72-1</f>
        <v/>
      </c>
      <c r="K72" s="1409">
        <f>公交!AB57-公交!AB59</f>
        <v/>
      </c>
      <c r="L72" s="31">
        <f>K72/AK72-1</f>
        <v/>
      </c>
      <c r="M72" s="1409">
        <f>公交!AD57-公交!AD59</f>
        <v/>
      </c>
      <c r="N72" s="31">
        <f>M72/AM72-1</f>
        <v/>
      </c>
      <c r="O72" s="1409">
        <f>公交!AF57-公交!AF59</f>
        <v/>
      </c>
      <c r="P72" s="31">
        <f>O72/AO72-1</f>
        <v/>
      </c>
      <c r="Q72" s="1409">
        <f>公交!AH57-公交!AH59</f>
        <v/>
      </c>
      <c r="R72" s="31">
        <f>Q72/AQ72-1</f>
        <v/>
      </c>
      <c r="S72" s="1409">
        <f>公交!AJ57-公交!AJ59</f>
        <v/>
      </c>
      <c r="T72" s="31">
        <f>S72/AS72-1</f>
        <v/>
      </c>
      <c r="U72" s="1409">
        <f>公交!AL57-公交!AL59</f>
        <v/>
      </c>
      <c r="V72" s="31">
        <f>U72/AU72-1</f>
        <v/>
      </c>
      <c r="W72" s="1409">
        <f>公交!AN57-公交!AN59</f>
        <v/>
      </c>
      <c r="X72" s="31">
        <f>W72/AW72-1</f>
        <v/>
      </c>
      <c r="Y72" s="1409">
        <f>E72+C72+G72+I72+K72+M72+O72+Q72+S72+U72</f>
        <v/>
      </c>
      <c r="Z72" s="31">
        <f>Y72/SUM(AC72,AE72,AG72,AI72,AK72,AM72,AO72,AQ72,AS72,AU72)-1</f>
        <v/>
      </c>
      <c r="AA72" s="32" t="n"/>
      <c r="AB72" s="1915">
        <f>AC72+AE72</f>
        <v/>
      </c>
      <c r="AC72" s="1409" t="n">
        <v>89.1900000000001</v>
      </c>
      <c r="AD72" s="31" t="n"/>
      <c r="AE72" s="1409" t="n">
        <v>73.09999999999999</v>
      </c>
      <c r="AF72" s="31" t="n"/>
      <c r="AG72" s="1409" t="n">
        <v>84.88</v>
      </c>
      <c r="AH72" s="31" t="n"/>
      <c r="AI72" s="1409" t="n">
        <v>82.84999999999999</v>
      </c>
      <c r="AJ72" s="31" t="n"/>
      <c r="AK72" s="1409" t="n">
        <v>82.11</v>
      </c>
      <c r="AL72" s="31" t="n"/>
      <c r="AM72" s="1409" t="n">
        <v>83.11</v>
      </c>
      <c r="AN72" s="31" t="n"/>
      <c r="AO72" s="1409" t="n">
        <v>98.74000000000009</v>
      </c>
      <c r="AP72" s="31" t="n"/>
      <c r="AQ72" s="1409" t="n">
        <v>92.0599999999999</v>
      </c>
      <c r="AR72" s="31" t="n"/>
      <c r="AS72" s="1409" t="n">
        <v>79.86</v>
      </c>
      <c r="AT72" s="31" t="n"/>
      <c r="AU72" s="1409" t="n">
        <v>75.34999999999999</v>
      </c>
      <c r="AV72" s="31" t="n"/>
      <c r="AW72" s="1409" t="n">
        <v>78.89</v>
      </c>
      <c r="AX72" s="31" t="n"/>
      <c r="AY72" s="1409" t="n">
        <v>76.6399999999999</v>
      </c>
      <c r="AZ72" s="31" t="n"/>
      <c r="BA72" s="1409">
        <f>AC72+AE72+AG72+AI72+AK72+AM72+AO72+AQ72+AS72+AU72+AW72+AY72</f>
        <v/>
      </c>
      <c r="BB72" s="31" t="n"/>
      <c r="BC72" s="1354" t="n"/>
      <c r="BD72" s="1355" t="n"/>
      <c r="BE72" s="1355" t="n"/>
      <c r="BF72" s="1355" t="n"/>
      <c r="BG72" s="1355" t="n"/>
      <c r="BH72" s="1355" t="n"/>
      <c r="BI72" s="1355" t="n"/>
      <c r="BJ72" s="1355" t="n"/>
      <c r="BK72" s="1355" t="n"/>
      <c r="BL72" s="1355" t="n"/>
      <c r="BM72" s="1355" t="n"/>
      <c r="BN72" s="1355" t="n"/>
      <c r="BO72" s="1355" t="n"/>
      <c r="BP72" s="1289" t="n"/>
    </row>
    <row r="73" ht="27" customHeight="1" s="21">
      <c r="A73" s="1977" t="n"/>
      <c r="B73" s="1350" t="inlineStr">
        <is>
          <t>城际城乡巡游出租客运量（万人次）</t>
        </is>
      </c>
      <c r="C73" s="1409" t="n">
        <v>46.34</v>
      </c>
      <c r="D73" s="31">
        <f>C73/AC73-1</f>
        <v/>
      </c>
      <c r="E73" s="1409" t="n">
        <v>48.28</v>
      </c>
      <c r="F73" s="31">
        <f>E73/AE73-1</f>
        <v/>
      </c>
      <c r="G73" s="1409">
        <f>出租!X57-出租!X59</f>
        <v/>
      </c>
      <c r="H73" s="31">
        <f>G73/AG73-1</f>
        <v/>
      </c>
      <c r="I73" s="1409">
        <f>出租!Z57-出租!Z59</f>
        <v/>
      </c>
      <c r="J73" s="31">
        <f>I73/AI73-1</f>
        <v/>
      </c>
      <c r="K73" s="1409">
        <f>出租!AB57-出租!AB59</f>
        <v/>
      </c>
      <c r="L73" s="31">
        <f>K73/AK73-1</f>
        <v/>
      </c>
      <c r="M73" s="1409">
        <f>出租!AD57-出租!AD59</f>
        <v/>
      </c>
      <c r="N73" s="31">
        <f>M73/AM73-1</f>
        <v/>
      </c>
      <c r="O73" s="1409">
        <f>出租!AF57-出租!AF59</f>
        <v/>
      </c>
      <c r="P73" s="31">
        <f>O73/AO73-1</f>
        <v/>
      </c>
      <c r="Q73" s="1409">
        <f>出租!AH57-出租!AH59</f>
        <v/>
      </c>
      <c r="R73" s="31">
        <f>Q73/AQ73-1</f>
        <v/>
      </c>
      <c r="S73" s="1409">
        <f>出租!AJ57-出租!AJ59</f>
        <v/>
      </c>
      <c r="T73" s="31">
        <f>S73/AS73-1</f>
        <v/>
      </c>
      <c r="U73" s="1409">
        <f>出租!AL57-出租!AL59</f>
        <v/>
      </c>
      <c r="V73" s="31">
        <f>U73/AU73-1</f>
        <v/>
      </c>
      <c r="W73" s="1409">
        <f>出租!AN57-出租!AN59</f>
        <v/>
      </c>
      <c r="X73" s="31">
        <f>W73/AW73-1</f>
        <v/>
      </c>
      <c r="Y73" s="1409">
        <f>E73+C73+G73+I73+K73+M73+O73+Q73+S73+U73</f>
        <v/>
      </c>
      <c r="Z73" s="31">
        <f>Y73/SUM(AC73,AE73,AG73,AI73,AK73,AM73,AO73,AQ73,AS73,AU73)-1</f>
        <v/>
      </c>
      <c r="AA73" s="32" t="n"/>
      <c r="AB73" s="1915">
        <f>AC73+AE73</f>
        <v/>
      </c>
      <c r="AC73" s="1409" t="n">
        <v>29.36</v>
      </c>
      <c r="AD73" s="31" t="n"/>
      <c r="AE73" s="1409" t="n">
        <v>22.73</v>
      </c>
      <c r="AF73" s="31" t="n"/>
      <c r="AG73" s="1409" t="n">
        <v>32.99</v>
      </c>
      <c r="AH73" s="31" t="n"/>
      <c r="AI73" s="1409" t="n">
        <v>29.59</v>
      </c>
      <c r="AJ73" s="31" t="n"/>
      <c r="AK73" s="1409" t="n">
        <v>39.23</v>
      </c>
      <c r="AL73" s="31" t="n"/>
      <c r="AM73" s="1409" t="n">
        <v>38.1</v>
      </c>
      <c r="AN73" s="31" t="n"/>
      <c r="AO73" s="1409" t="n">
        <v>39.0000000000001</v>
      </c>
      <c r="AP73" s="31" t="n"/>
      <c r="AQ73" s="1409" t="n">
        <v>43.16</v>
      </c>
      <c r="AR73" s="31" t="n"/>
      <c r="AS73" s="1409" t="n">
        <v>51.45</v>
      </c>
      <c r="AT73" s="31" t="n"/>
      <c r="AU73" s="1409" t="n">
        <v>63.54</v>
      </c>
      <c r="AV73" s="31" t="n"/>
      <c r="AW73" s="1409" t="n">
        <v>65.65000000000001</v>
      </c>
      <c r="AX73" s="31" t="n"/>
      <c r="AY73" s="1409" t="n">
        <v>49.27</v>
      </c>
      <c r="AZ73" s="31" t="n"/>
      <c r="BA73" s="1409">
        <f>AC73+AE73+AG73+AI73+AK73+AM73+AO73+AQ73+AS73+AU73+AW73+AY73</f>
        <v/>
      </c>
      <c r="BB73" s="31" t="n"/>
      <c r="BC73" s="1354" t="n"/>
      <c r="BD73" s="1291" t="n"/>
      <c r="BE73" s="1291" t="n"/>
      <c r="BF73" s="1291" t="n"/>
      <c r="BG73" s="1291" t="n"/>
      <c r="BH73" s="1291" t="n"/>
      <c r="BI73" s="1291" t="n"/>
      <c r="BJ73" s="1417" t="n"/>
      <c r="BK73" s="1291" t="n"/>
      <c r="BL73" s="1417" t="n"/>
      <c r="BM73" s="1417" t="n"/>
      <c r="BN73" s="1417" t="n"/>
      <c r="BO73" s="1417" t="n"/>
      <c r="BP73" s="1289" t="n"/>
    </row>
    <row r="74" ht="27" customHeight="1" s="21">
      <c r="A74" s="1954" t="n"/>
      <c r="B74" s="1350" t="inlineStr">
        <is>
          <t>城际城乡网约车客运量  (万人次)</t>
        </is>
      </c>
      <c r="C74" s="1409" t="n">
        <v>6.06115741363863</v>
      </c>
      <c r="D74" s="31">
        <f>C74/AC74-1</f>
        <v/>
      </c>
      <c r="E74" s="1409" t="n">
        <v>7.9141880272708</v>
      </c>
      <c r="F74" s="31">
        <f>E74/AE74-1</f>
        <v/>
      </c>
      <c r="G74" s="1409" t="n">
        <v>9.484280381737729</v>
      </c>
      <c r="H74" s="31">
        <f>G74/AG74-1</f>
        <v/>
      </c>
      <c r="I74" s="1409">
        <f>网约车!Z57-网约车!Z59</f>
        <v/>
      </c>
      <c r="J74" s="31">
        <f>I74/AI74-1</f>
        <v/>
      </c>
      <c r="K74" s="1409">
        <f>网约车!AB57-网约车!AB59</f>
        <v/>
      </c>
      <c r="L74" s="31">
        <f>K74/AK74-1</f>
        <v/>
      </c>
      <c r="M74" s="1409">
        <f>网约车!AD57-网约车!AD59</f>
        <v/>
      </c>
      <c r="N74" s="31">
        <f>M74/AM74-1</f>
        <v/>
      </c>
      <c r="O74" s="1409">
        <f>网约车!AF57-网约车!AF59</f>
        <v/>
      </c>
      <c r="P74" s="31">
        <f>O74/AO74-1</f>
        <v/>
      </c>
      <c r="Q74" s="1409">
        <f>网约车!AH57-网约车!AH59</f>
        <v/>
      </c>
      <c r="R74" s="31">
        <f>Q74/AQ74-1</f>
        <v/>
      </c>
      <c r="S74" s="1409">
        <f>网约车!AJ57-网约车!AJ59</f>
        <v/>
      </c>
      <c r="T74" s="31">
        <f>S74/AS74-1</f>
        <v/>
      </c>
      <c r="U74" s="1409">
        <f>网约车!AL57-网约车!AL59</f>
        <v/>
      </c>
      <c r="V74" s="31">
        <f>U74/AU74-1</f>
        <v/>
      </c>
      <c r="W74" s="1409">
        <f>网约车!AN57-网约车!AN59</f>
        <v/>
      </c>
      <c r="X74" s="31">
        <f>W74/AW74-1</f>
        <v/>
      </c>
      <c r="Y74" s="1409">
        <f>E74+C74+G74+I74+K74+M74+O74+Q74+S74+U74</f>
        <v/>
      </c>
      <c r="Z74" s="31">
        <f>Y74/SUM(AC74,AE74,AG74,AI74,AK74,AM74,AO74,AQ74,AS74,AU74)-1</f>
        <v/>
      </c>
      <c r="AA74" s="32" t="n"/>
      <c r="AB74" s="1915">
        <f>AC74+AE74</f>
        <v/>
      </c>
      <c r="AC74" s="1409" t="n">
        <v>5.5855119289763</v>
      </c>
      <c r="AD74" s="31" t="n"/>
      <c r="AE74" s="1409" t="n">
        <v>4.42913318986859</v>
      </c>
      <c r="AF74" s="31" t="n"/>
      <c r="AG74" s="1409" t="n">
        <v>6.2293255551002</v>
      </c>
      <c r="AH74" s="31" t="n"/>
      <c r="AI74" s="1409" t="n">
        <v>6.43738588459919</v>
      </c>
      <c r="AJ74" s="31" t="n"/>
      <c r="AK74" s="1409" t="n">
        <v>9.27735522008059</v>
      </c>
      <c r="AL74" s="31" t="n"/>
      <c r="AM74" s="1409" t="n">
        <v>9.88155707677009</v>
      </c>
      <c r="AN74" s="31" t="n"/>
      <c r="AO74" s="1409" t="n">
        <v>9.9958948975605</v>
      </c>
      <c r="AP74" s="31" t="n"/>
      <c r="AQ74" s="1409" t="n">
        <v>8.69058516738041</v>
      </c>
      <c r="AR74" s="31" t="n"/>
      <c r="AS74" s="1409" t="n">
        <v>11.5958278143644</v>
      </c>
      <c r="AT74" s="31" t="n"/>
      <c r="AU74" s="1409" t="n">
        <v>13.97832813912</v>
      </c>
      <c r="AV74" s="31" t="n"/>
      <c r="AW74" s="1409" t="n">
        <v>14.8492154042637</v>
      </c>
      <c r="AX74" s="31" t="n"/>
      <c r="AY74" s="1409" t="n">
        <v>12.4338023095153</v>
      </c>
      <c r="AZ74" s="31" t="n"/>
      <c r="BA74" s="1409">
        <f>AC74+AE74+AG74+AI74+AK74+AM74+AO74+AQ74+AS74+AU74+AW74+AY74</f>
        <v/>
      </c>
      <c r="BB74" s="31" t="n"/>
      <c r="BC74" s="1354" t="n"/>
      <c r="BD74" s="1291" t="n"/>
      <c r="BE74" s="1291" t="n"/>
      <c r="BF74" s="1291" t="n"/>
      <c r="BG74" s="1291" t="n"/>
      <c r="BH74" s="1291" t="n"/>
      <c r="BI74" s="1291" t="n"/>
      <c r="BJ74" s="1291" t="n"/>
      <c r="BK74" s="1291" t="n"/>
      <c r="BL74" s="1291" t="n"/>
      <c r="BM74" s="1291" t="n"/>
      <c r="BN74" s="1291" t="n"/>
      <c r="BO74" s="1291" t="n"/>
      <c r="BP74" s="1289" t="n"/>
    </row>
    <row r="75" ht="27" customFormat="1" customHeight="1" s="24">
      <c r="A75" s="1358" t="inlineStr">
        <is>
          <t>仙桃市</t>
        </is>
      </c>
      <c r="B75" s="1350" t="inlineStr">
        <is>
          <t>总客运量         （万人次）</t>
        </is>
      </c>
      <c r="C75" s="1409">
        <f>C76+C77+C78+C79</f>
        <v/>
      </c>
      <c r="D75" s="31">
        <f>C75/AC75-1</f>
        <v/>
      </c>
      <c r="E75" s="1409">
        <f>E76+E77+E78+E79</f>
        <v/>
      </c>
      <c r="F75" s="31">
        <f>E75/AE75-1</f>
        <v/>
      </c>
      <c r="G75" s="1409">
        <f>G76+G77+G78+G79</f>
        <v/>
      </c>
      <c r="H75" s="31">
        <f>G75/AG75-1</f>
        <v/>
      </c>
      <c r="I75" s="1409">
        <f>I76+I77+I78+I79</f>
        <v/>
      </c>
      <c r="J75" s="31">
        <f>I75/AI75-1</f>
        <v/>
      </c>
      <c r="K75" s="1409">
        <f>K76+K77+K78+K79</f>
        <v/>
      </c>
      <c r="L75" s="31">
        <f>K75/AK75-1</f>
        <v/>
      </c>
      <c r="M75" s="1409">
        <f>M76+M77+M78+M79</f>
        <v/>
      </c>
      <c r="N75" s="31">
        <f>M75/AM75-1</f>
        <v/>
      </c>
      <c r="O75" s="1409">
        <f>O76+O77+O78+O79</f>
        <v/>
      </c>
      <c r="P75" s="31">
        <f>O75/AO75-1</f>
        <v/>
      </c>
      <c r="Q75" s="1409">
        <f>Q76+Q77+Q78+Q79</f>
        <v/>
      </c>
      <c r="R75" s="31">
        <f>Q75/AQ75-1</f>
        <v/>
      </c>
      <c r="S75" s="1409">
        <f>S76+S77+S78+S79</f>
        <v/>
      </c>
      <c r="T75" s="31">
        <f>S75/AS75-1</f>
        <v/>
      </c>
      <c r="U75" s="1409">
        <f>U76+U77+U78+U79</f>
        <v/>
      </c>
      <c r="V75" s="31">
        <f>U75/AU75-1</f>
        <v/>
      </c>
      <c r="W75" s="1409">
        <f>W76+W77+W78+W79</f>
        <v/>
      </c>
      <c r="X75" s="31">
        <f>W75/AW75-1</f>
        <v/>
      </c>
      <c r="Y75" s="1409">
        <f>E75+C75+G75+I75+K75+M75+O75+Q75+S75+U75</f>
        <v/>
      </c>
      <c r="Z75" s="31">
        <f>Y75/SUM(AC75,AE75,AG75,AI75,AK75,AM75,AO75,AQ75,AS75,AU75)-1</f>
        <v/>
      </c>
      <c r="AA75" s="32" t="n"/>
      <c r="AB75" s="1915">
        <f>AC75+AE75</f>
        <v/>
      </c>
      <c r="AC75" s="1915">
        <f>AC76+AC77+AC78+AC79</f>
        <v/>
      </c>
      <c r="AD75" s="32" t="n"/>
      <c r="AE75" s="1915">
        <f>AE76+AE77+AE78+AE79</f>
        <v/>
      </c>
      <c r="AF75" s="32" t="n"/>
      <c r="AG75" s="1915">
        <f>AG76+AG77+AG78+AG79</f>
        <v/>
      </c>
      <c r="AH75" s="32" t="n"/>
      <c r="AI75" s="1915">
        <f>AI76+AI77+AI78+AI79</f>
        <v/>
      </c>
      <c r="AJ75" s="32" t="n"/>
      <c r="AK75" s="1915">
        <f>AK76+AK77+AK78+AK79</f>
        <v/>
      </c>
      <c r="AL75" s="32" t="n"/>
      <c r="AM75" s="1915">
        <f>AM76+AM77+AM78+AM79</f>
        <v/>
      </c>
      <c r="AN75" s="32" t="n"/>
      <c r="AO75" s="1915">
        <f>AO76+AO77+AO78+AO79</f>
        <v/>
      </c>
      <c r="AP75" s="32" t="n"/>
      <c r="AQ75" s="1915">
        <f>AQ76+AQ77+AQ78+AQ79</f>
        <v/>
      </c>
      <c r="AR75" s="32" t="n"/>
      <c r="AS75" s="1915">
        <f>AS76+AS77+AS78+AS79</f>
        <v/>
      </c>
      <c r="AT75" s="32" t="n"/>
      <c r="AU75" s="1915">
        <f>AU76+AU77+AU78+AU79</f>
        <v/>
      </c>
      <c r="AV75" s="32" t="n"/>
      <c r="AW75" s="1915">
        <f>AW76+AW77+AW78+AW79</f>
        <v/>
      </c>
      <c r="AX75" s="32" t="n"/>
      <c r="AY75" s="1915">
        <f>AY76+AY77+AY78+AY79</f>
        <v/>
      </c>
      <c r="AZ75" s="32" t="n"/>
      <c r="BA75" s="1915">
        <f>AC75+AE75+AG75+AI75+AK75+AM75+AO75+AQ75+AS75+AU75+AW75+AY75</f>
        <v/>
      </c>
      <c r="BB75" s="32" t="n"/>
      <c r="BC75" s="1353" t="n"/>
      <c r="BD75" s="1352" t="n"/>
      <c r="BE75" s="1352" t="n"/>
      <c r="BF75" s="1352" t="n"/>
      <c r="BG75" s="1352" t="n"/>
      <c r="BH75" s="1352" t="n"/>
      <c r="BI75" s="1352" t="n"/>
      <c r="BJ75" s="1352" t="n"/>
      <c r="BK75" s="1352" t="n"/>
      <c r="BL75" s="1352" t="n"/>
      <c r="BM75" s="1352" t="n"/>
      <c r="BN75" s="1352" t="n"/>
      <c r="BO75" s="1352" t="n"/>
      <c r="BP75" s="1352" t="n"/>
    </row>
    <row r="76" ht="27" customHeight="1" s="21">
      <c r="A76" s="1977" t="n"/>
      <c r="B76" s="1350" t="inlineStr">
        <is>
          <t>公路班线客运量    （万人次）</t>
        </is>
      </c>
      <c r="C76" s="1409" t="n">
        <v>7.2841</v>
      </c>
      <c r="D76" s="31">
        <f>C76/AC76-1</f>
        <v/>
      </c>
      <c r="E76" s="1409" t="n">
        <v>7.2143</v>
      </c>
      <c r="F76" s="31">
        <f>E76/AE76-1</f>
        <v/>
      </c>
      <c r="G76" s="1409" t="n">
        <v>6.9417</v>
      </c>
      <c r="H76" s="31">
        <f>G76/AG76-1</f>
        <v/>
      </c>
      <c r="I76" s="1409">
        <f>中口径明细!Z76</f>
        <v/>
      </c>
      <c r="J76" s="31">
        <f>I76/AI76-1</f>
        <v/>
      </c>
      <c r="K76" s="1409">
        <f>中口径明细!AB76</f>
        <v/>
      </c>
      <c r="L76" s="31">
        <f>K76/AK76-1</f>
        <v/>
      </c>
      <c r="M76" s="1409">
        <f>中口径明细!AD76</f>
        <v/>
      </c>
      <c r="N76" s="31">
        <f>M76/AM76-1</f>
        <v/>
      </c>
      <c r="O76" s="1409">
        <f>中口径明细!AF76</f>
        <v/>
      </c>
      <c r="P76" s="31">
        <f>O76/AO76-1</f>
        <v/>
      </c>
      <c r="Q76" s="1409">
        <f>中口径明细!AH76</f>
        <v/>
      </c>
      <c r="R76" s="31">
        <f>Q76/AQ76-1</f>
        <v/>
      </c>
      <c r="S76" s="1409">
        <f>中口径明细!AJ76</f>
        <v/>
      </c>
      <c r="T76" s="31">
        <f>S76/AS76-1</f>
        <v/>
      </c>
      <c r="U76" s="1409">
        <f>中口径明细!AL76</f>
        <v/>
      </c>
      <c r="V76" s="31">
        <f>U76/AU76-1</f>
        <v/>
      </c>
      <c r="W76" s="1409">
        <f>中口径明细!AN76</f>
        <v/>
      </c>
      <c r="X76" s="31">
        <f>W76/AW76-1</f>
        <v/>
      </c>
      <c r="Y76" s="1409">
        <f>E76+C76+G76+I76+K76+M76+O76+Q76+S76+U76</f>
        <v/>
      </c>
      <c r="Z76" s="31">
        <f>Y76/SUM(AC76,AE76,AG76,AI76,AK76,AM76,AO76,AQ76,AS76,AU76)-1</f>
        <v/>
      </c>
      <c r="AA76" s="32" t="n"/>
      <c r="AB76" s="1915">
        <f>AC76+AE76</f>
        <v/>
      </c>
      <c r="AC76" s="1409" t="n">
        <v>9.066700000000001</v>
      </c>
      <c r="AD76" s="31" t="n"/>
      <c r="AE76" s="1409" t="n">
        <v>8.319000000000001</v>
      </c>
      <c r="AF76" s="31" t="n"/>
      <c r="AG76" s="1409" t="n">
        <v>7.9629</v>
      </c>
      <c r="AH76" s="31" t="n"/>
      <c r="AI76" s="1409" t="n">
        <v>7.9306</v>
      </c>
      <c r="AJ76" s="31" t="n"/>
      <c r="AK76" s="1409" t="n">
        <v>7.9936</v>
      </c>
      <c r="AL76" s="31" t="n"/>
      <c r="AM76" s="1409" t="n">
        <v>8.1417</v>
      </c>
      <c r="AN76" s="31" t="n"/>
      <c r="AO76" s="1409" t="n">
        <v>7.8768</v>
      </c>
      <c r="AP76" s="31" t="n"/>
      <c r="AQ76" s="1409" t="n">
        <v>7.7343</v>
      </c>
      <c r="AR76" s="31" t="n"/>
      <c r="AS76" s="1409" t="n">
        <v>7.7094</v>
      </c>
      <c r="AT76" s="31" t="n"/>
      <c r="AU76" s="1409" t="n">
        <v>8.0259</v>
      </c>
      <c r="AV76" s="31" t="n"/>
      <c r="AW76" s="1409" t="n">
        <v>8.126200000000001</v>
      </c>
      <c r="AX76" s="31" t="n"/>
      <c r="AY76" s="1409" t="n">
        <v>8.2232</v>
      </c>
      <c r="AZ76" s="31" t="n"/>
      <c r="BA76" s="1409">
        <f>AC76+AE76+AG76+AI76+AK76+AM76+AO76+AQ76+AS76+AU76+AW76+AY76</f>
        <v/>
      </c>
      <c r="BB76" s="31" t="n"/>
      <c r="BC76" s="1354" t="n"/>
      <c r="BD76" s="1355" t="n"/>
      <c r="BE76" s="1355" t="n"/>
      <c r="BF76" s="1355" t="n"/>
      <c r="BG76" s="1355" t="n"/>
      <c r="BH76" s="1355" t="n"/>
      <c r="BI76" s="1355" t="n"/>
      <c r="BJ76" s="1355" t="n"/>
      <c r="BK76" s="1355" t="n"/>
      <c r="BL76" s="1355" t="n"/>
      <c r="BM76" s="1355" t="n"/>
      <c r="BN76" s="1355" t="n"/>
      <c r="BO76" s="1355" t="n"/>
      <c r="BP76" s="1289" t="n"/>
    </row>
    <row r="77" ht="26.7" customHeight="1" s="21">
      <c r="A77" s="1977" t="n"/>
      <c r="B77" s="1350" t="inlineStr">
        <is>
          <t>城际城乡公交客运量（万人次）</t>
        </is>
      </c>
      <c r="C77" s="1409" t="n">
        <v>26.4</v>
      </c>
      <c r="D77" s="31">
        <f>C77/AC77-1</f>
        <v/>
      </c>
      <c r="E77" s="1409" t="n">
        <v>26.9</v>
      </c>
      <c r="F77" s="31">
        <f>E77/AE77-1</f>
        <v/>
      </c>
      <c r="G77" s="1409">
        <f>公交!X61-公交!X63</f>
        <v/>
      </c>
      <c r="H77" s="31">
        <f>G77/AG77-1</f>
        <v/>
      </c>
      <c r="I77" s="1409">
        <f>公交!Z61-公交!Z63</f>
        <v/>
      </c>
      <c r="J77" s="31">
        <f>I77/AI77-1</f>
        <v/>
      </c>
      <c r="K77" s="1409">
        <f>公交!AB61-公交!AB63</f>
        <v/>
      </c>
      <c r="L77" s="31">
        <f>K77/AK77-1</f>
        <v/>
      </c>
      <c r="M77" s="1409">
        <f>公交!AD61-公交!AD63</f>
        <v/>
      </c>
      <c r="N77" s="31">
        <f>M77/AM77-1</f>
        <v/>
      </c>
      <c r="O77" s="1409">
        <f>公交!AF61-公交!AF63</f>
        <v/>
      </c>
      <c r="P77" s="31">
        <f>O77/AO77-1</f>
        <v/>
      </c>
      <c r="Q77" s="1409">
        <f>公交!AH61-公交!AH63</f>
        <v/>
      </c>
      <c r="R77" s="31">
        <f>Q77/AQ77-1</f>
        <v/>
      </c>
      <c r="S77" s="1409">
        <f>公交!AJ61-公交!AJ63</f>
        <v/>
      </c>
      <c r="T77" s="31">
        <f>S77/AS77-1</f>
        <v/>
      </c>
      <c r="U77" s="1409">
        <f>公交!AL61-公交!AL63</f>
        <v/>
      </c>
      <c r="V77" s="31">
        <f>U77/AU77-1</f>
        <v/>
      </c>
      <c r="W77" s="1409">
        <f>公交!AN61-公交!AN63</f>
        <v/>
      </c>
      <c r="X77" s="31">
        <f>W77/AW77-1</f>
        <v/>
      </c>
      <c r="Y77" s="1409">
        <f>E77+C77+G77+I77+K77+M77+O77+Q77+S77+U77</f>
        <v/>
      </c>
      <c r="Z77" s="31">
        <f>Y77/SUM(AC77,AE77,AG77,AI77,AK77,AM77,AO77,AQ77,AS77,AU77)-1</f>
        <v/>
      </c>
      <c r="AA77" s="32" t="n"/>
      <c r="AB77" s="1915">
        <f>AC77+AE77</f>
        <v/>
      </c>
      <c r="AC77" s="1409" t="n">
        <v>29.5</v>
      </c>
      <c r="AD77" s="31" t="n"/>
      <c r="AE77" s="1409" t="n">
        <v>32.8</v>
      </c>
      <c r="AF77" s="31" t="n"/>
      <c r="AG77" s="1409" t="n">
        <v>34.5</v>
      </c>
      <c r="AH77" s="31" t="n"/>
      <c r="AI77" s="1409" t="n">
        <v>34.6</v>
      </c>
      <c r="AJ77" s="31" t="n"/>
      <c r="AK77" s="1409" t="n">
        <v>33.4</v>
      </c>
      <c r="AL77" s="31" t="n"/>
      <c r="AM77" s="1409" t="n">
        <v>34.9</v>
      </c>
      <c r="AN77" s="31" t="n"/>
      <c r="AO77" s="1409" t="n">
        <v>21.1</v>
      </c>
      <c r="AP77" s="31" t="n"/>
      <c r="AQ77" s="1409" t="n">
        <v>28.8</v>
      </c>
      <c r="AR77" s="31" t="n"/>
      <c r="AS77" s="1409" t="n">
        <v>24.2</v>
      </c>
      <c r="AT77" s="31" t="n"/>
      <c r="AU77" s="1409" t="n">
        <v>32.1</v>
      </c>
      <c r="AV77" s="31" t="n"/>
      <c r="AW77" s="1409" t="n">
        <v>25.7</v>
      </c>
      <c r="AX77" s="31" t="n"/>
      <c r="AY77" s="1409" t="n">
        <v>24.8</v>
      </c>
      <c r="AZ77" s="31" t="n"/>
      <c r="BA77" s="1409">
        <f>AC77+AE77+AG77+AI77+AK77+AM77+AO77+AQ77+AS77+AU77+AW77+AY77</f>
        <v/>
      </c>
      <c r="BB77" s="31" t="n"/>
      <c r="BC77" s="1354" t="n"/>
      <c r="BD77" s="1291" t="n"/>
      <c r="BE77" s="1291" t="n"/>
      <c r="BF77" s="1291" t="n"/>
      <c r="BG77" s="1291" t="n"/>
      <c r="BH77" s="1291" t="n"/>
      <c r="BI77" s="1291" t="n"/>
      <c r="BJ77" s="1417" t="n"/>
      <c r="BK77" s="1291" t="n"/>
      <c r="BL77" s="1417" t="n"/>
      <c r="BM77" s="1417" t="n"/>
      <c r="BN77" s="1417" t="n"/>
      <c r="BO77" s="1417" t="n"/>
      <c r="BP77" s="1289" t="n"/>
    </row>
    <row r="78" ht="26.7" customHeight="1" s="21">
      <c r="A78" s="1977" t="n"/>
      <c r="B78" s="1350" t="inlineStr">
        <is>
          <t>城际城乡巡游出租客运量（万人次）</t>
        </is>
      </c>
      <c r="C78" s="1409" t="n">
        <v>6</v>
      </c>
      <c r="D78" s="31">
        <f>C78/AC78-1</f>
        <v/>
      </c>
      <c r="E78" s="1409" t="n">
        <v>8</v>
      </c>
      <c r="F78" s="31">
        <f>E78/AE78-1</f>
        <v/>
      </c>
      <c r="G78" s="1409">
        <f>出租!X61-出租!X63</f>
        <v/>
      </c>
      <c r="H78" s="31">
        <f>G78/AG78-1</f>
        <v/>
      </c>
      <c r="I78" s="1409">
        <f>出租!Z61-出租!Z63</f>
        <v/>
      </c>
      <c r="J78" s="31">
        <f>I78/AI78-1</f>
        <v/>
      </c>
      <c r="K78" s="1409">
        <f>出租!AB61-出租!AB63</f>
        <v/>
      </c>
      <c r="L78" s="31">
        <f>K78/AK78-1</f>
        <v/>
      </c>
      <c r="M78" s="1409">
        <f>出租!AD61-出租!AD63</f>
        <v/>
      </c>
      <c r="N78" s="31">
        <f>M78/AM78-1</f>
        <v/>
      </c>
      <c r="O78" s="1409">
        <f>出租!AF61-出租!AF63</f>
        <v/>
      </c>
      <c r="P78" s="31">
        <f>O78/AO78-1</f>
        <v/>
      </c>
      <c r="Q78" s="1409">
        <f>出租!AH61-出租!AH63</f>
        <v/>
      </c>
      <c r="R78" s="31">
        <f>Q78/AQ78-1</f>
        <v/>
      </c>
      <c r="S78" s="1409">
        <f>出租!AJ61-出租!AJ63</f>
        <v/>
      </c>
      <c r="T78" s="31">
        <f>S78/AS78-1</f>
        <v/>
      </c>
      <c r="U78" s="1409">
        <f>出租!AL61-出租!AL63</f>
        <v/>
      </c>
      <c r="V78" s="31">
        <f>U78/AU78-1</f>
        <v/>
      </c>
      <c r="W78" s="1409">
        <f>出租!AN61-出租!AN63</f>
        <v/>
      </c>
      <c r="X78" s="31">
        <f>W78/AW78-1</f>
        <v/>
      </c>
      <c r="Y78" s="1409">
        <f>E78+C78+G78+I78+K78+M78+O78+Q78+S78+U78</f>
        <v/>
      </c>
      <c r="Z78" s="31">
        <f>Y78/SUM(AC78,AE78,AG78,AI78,AK78,AM78,AO78,AQ78,AS78,AU78)-1</f>
        <v/>
      </c>
      <c r="AA78" s="32" t="n"/>
      <c r="AB78" s="1915">
        <f>AC78+AE78</f>
        <v/>
      </c>
      <c r="AC78" s="1409" t="n">
        <v>10.5</v>
      </c>
      <c r="AD78" s="31" t="n"/>
      <c r="AE78" s="1409" t="n">
        <v>8.599999999999991</v>
      </c>
      <c r="AF78" s="31" t="n"/>
      <c r="AG78" s="1409" t="n">
        <v>7.15000000000001</v>
      </c>
      <c r="AH78" s="31" t="n"/>
      <c r="AI78" s="1409" t="n">
        <v>6.67</v>
      </c>
      <c r="AJ78" s="31" t="n"/>
      <c r="AK78" s="1409" t="n">
        <v>6.41</v>
      </c>
      <c r="AL78" s="31" t="n"/>
      <c r="AM78" s="1409" t="n">
        <v>6.66</v>
      </c>
      <c r="AN78" s="31" t="n"/>
      <c r="AO78" s="1409" t="n">
        <v>6.64000000000001</v>
      </c>
      <c r="AP78" s="31" t="n"/>
      <c r="AQ78" s="1409" t="n">
        <v>6.89</v>
      </c>
      <c r="AR78" s="31" t="n"/>
      <c r="AS78" s="1409" t="n">
        <v>6.43000000000001</v>
      </c>
      <c r="AT78" s="31" t="n"/>
      <c r="AU78" s="1409" t="n">
        <v>7.75</v>
      </c>
      <c r="AV78" s="31" t="n"/>
      <c r="AW78" s="1409" t="n">
        <v>6</v>
      </c>
      <c r="AX78" s="31" t="n"/>
      <c r="AY78" s="1409" t="n">
        <v>6</v>
      </c>
      <c r="AZ78" s="31" t="n"/>
      <c r="BA78" s="1409">
        <f>AC78+AE78+AG78+AI78+AK78+AM78+AO78+AQ78+AS78+AU78+AW78+AY78</f>
        <v/>
      </c>
      <c r="BB78" s="31" t="n"/>
      <c r="BC78" s="1354" t="n"/>
      <c r="BD78" s="1291" t="n"/>
      <c r="BE78" s="1291" t="n"/>
      <c r="BF78" s="1291" t="n"/>
      <c r="BG78" s="1291" t="n"/>
      <c r="BH78" s="1291" t="n"/>
      <c r="BI78" s="1291" t="n"/>
      <c r="BJ78" s="1417" t="n"/>
      <c r="BK78" s="1291" t="n"/>
      <c r="BL78" s="1417" t="n"/>
      <c r="BM78" s="1417" t="n"/>
      <c r="BN78" s="1417" t="n"/>
      <c r="BO78" s="1417" t="n"/>
      <c r="BP78" s="1289" t="n"/>
    </row>
    <row r="79" ht="27" customHeight="1" s="21">
      <c r="A79" s="1954" t="n"/>
      <c r="B79" s="1350" t="inlineStr">
        <is>
          <t>城际城乡网约车客运量  (万人次)</t>
        </is>
      </c>
      <c r="C79" s="1409" t="n">
        <v>1.00185538054845</v>
      </c>
      <c r="D79" s="31">
        <f>C79/AC79-1</f>
        <v/>
      </c>
      <c r="E79" s="1409" t="n">
        <v>1.75373974144996</v>
      </c>
      <c r="F79" s="31">
        <f>E79/AE79-1</f>
        <v/>
      </c>
      <c r="G79" s="1409" t="n">
        <v>2.57589016391839</v>
      </c>
      <c r="H79" s="31">
        <f>G79/AG79-1</f>
        <v/>
      </c>
      <c r="I79" s="1409">
        <f>网约车!Z61-网约车!Z63</f>
        <v/>
      </c>
      <c r="J79" s="31">
        <f>I79/AI79-1</f>
        <v/>
      </c>
      <c r="K79" s="1409">
        <f>网约车!AB61-网约车!AB63</f>
        <v/>
      </c>
      <c r="L79" s="31">
        <f>K79/AK79-1</f>
        <v/>
      </c>
      <c r="M79" s="1409">
        <f>网约车!AD61-网约车!AD63</f>
        <v/>
      </c>
      <c r="N79" s="31">
        <f>M79/AM79-1</f>
        <v/>
      </c>
      <c r="O79" s="1409">
        <f>网约车!AF61-网约车!AF63</f>
        <v/>
      </c>
      <c r="P79" s="31">
        <f>O79/AO79-1</f>
        <v/>
      </c>
      <c r="Q79" s="1409">
        <f>网约车!AH61-网约车!AH63</f>
        <v/>
      </c>
      <c r="R79" s="31">
        <f>Q79/AQ79-1</f>
        <v/>
      </c>
      <c r="S79" s="1409">
        <f>网约车!AJ61-网约车!AJ63</f>
        <v/>
      </c>
      <c r="T79" s="31">
        <f>S79/AS79-1</f>
        <v/>
      </c>
      <c r="U79" s="1409">
        <f>网约车!AL61-网约车!AL63</f>
        <v/>
      </c>
      <c r="V79" s="31">
        <f>U79/AU79-1</f>
        <v/>
      </c>
      <c r="W79" s="1409">
        <f>网约车!AN61-网约车!AN63</f>
        <v/>
      </c>
      <c r="X79" s="31">
        <f>W79/AW79-1</f>
        <v/>
      </c>
      <c r="Y79" s="1409">
        <f>E79+C79+G79+I79+K79+M79+O79+Q79+S79+U79</f>
        <v/>
      </c>
      <c r="Z79" s="31">
        <f>Y79/SUM(AC79,AE79,AG79,AI79,AK79,AM79,AO79,AQ79,AS79,AU79)-1</f>
        <v/>
      </c>
      <c r="AA79" s="32" t="n"/>
      <c r="AB79" s="1915">
        <f>AC79+AE79</f>
        <v/>
      </c>
      <c r="AC79" s="1409" t="n">
        <v>9.0706016615742</v>
      </c>
      <c r="AD79" s="31" t="n"/>
      <c r="AE79" s="1409" t="n">
        <v>5.2635010167987</v>
      </c>
      <c r="AF79" s="31" t="n"/>
      <c r="AG79" s="1409" t="n">
        <v>6.6880609516131</v>
      </c>
      <c r="AH79" s="31" t="n"/>
      <c r="AI79" s="1409" t="n">
        <v>7.2068819947294</v>
      </c>
      <c r="AJ79" s="31" t="n"/>
      <c r="AK79" s="1409" t="n">
        <v>7.7421068881761</v>
      </c>
      <c r="AL79" s="31" t="n"/>
      <c r="AM79" s="1409" t="n">
        <v>15.230976046446</v>
      </c>
      <c r="AN79" s="31" t="n"/>
      <c r="AO79" s="1409" t="n">
        <v>7.9814750462665</v>
      </c>
      <c r="AP79" s="31" t="n"/>
      <c r="AQ79" s="1409" t="n">
        <v>12.889017119424</v>
      </c>
      <c r="AR79" s="31" t="n"/>
      <c r="AS79" s="1409" t="n">
        <v>6.6796900167993</v>
      </c>
      <c r="AT79" s="31" t="n"/>
      <c r="AU79" s="1409" t="n">
        <v>7.76299500877827</v>
      </c>
      <c r="AV79" s="31" t="n"/>
      <c r="AW79" s="1409" t="n">
        <v>6.3852159998365</v>
      </c>
      <c r="AX79" s="31" t="n"/>
      <c r="AY79" s="1409" t="n">
        <v>7.06312468601864</v>
      </c>
      <c r="AZ79" s="31" t="n"/>
      <c r="BA79" s="1409">
        <f>AC79+AE79+AG79+AI79+AK79+AM79+AO79+AQ79+AS79+AU79+AW79+AY79</f>
        <v/>
      </c>
      <c r="BB79" s="31" t="n"/>
      <c r="BC79" s="1354" t="n"/>
      <c r="BD79" s="1291" t="n"/>
      <c r="BE79" s="1291" t="n"/>
      <c r="BF79" s="1291" t="n"/>
      <c r="BG79" s="1291" t="n"/>
      <c r="BH79" s="1291" t="n"/>
      <c r="BI79" s="1291" t="n"/>
      <c r="BJ79" s="1291" t="n"/>
      <c r="BK79" s="1291" t="n"/>
      <c r="BL79" s="1291" t="n"/>
      <c r="BM79" s="1291" t="n"/>
      <c r="BN79" s="1291" t="n"/>
      <c r="BO79" s="1291" t="n"/>
      <c r="BP79" s="1289" t="n"/>
    </row>
    <row r="80" ht="27" customFormat="1" customHeight="1" s="22">
      <c r="A80" s="1358" t="inlineStr">
        <is>
          <t>潜江市</t>
        </is>
      </c>
      <c r="B80" s="1350" t="inlineStr">
        <is>
          <t>总客运量         （万人次）</t>
        </is>
      </c>
      <c r="C80" s="1409">
        <f>C81+C82+C83+C84</f>
        <v/>
      </c>
      <c r="D80" s="31">
        <f>C80/AC80-1</f>
        <v/>
      </c>
      <c r="E80" s="1409">
        <f>E81+E82+E83+E84</f>
        <v/>
      </c>
      <c r="F80" s="31">
        <f>E80/AE80-1</f>
        <v/>
      </c>
      <c r="G80" s="1409">
        <f>G81+G82+G83+G84</f>
        <v/>
      </c>
      <c r="H80" s="31">
        <f>G80/AG80-1</f>
        <v/>
      </c>
      <c r="I80" s="1409">
        <f>I81+I82+I83+I84</f>
        <v/>
      </c>
      <c r="J80" s="31">
        <f>I80/AI80-1</f>
        <v/>
      </c>
      <c r="K80" s="1409">
        <f>K81+K82+K83+K84</f>
        <v/>
      </c>
      <c r="L80" s="31">
        <f>K80/AK80-1</f>
        <v/>
      </c>
      <c r="M80" s="1409">
        <f>M81+M82+M83+M84</f>
        <v/>
      </c>
      <c r="N80" s="31">
        <f>M80/AM80-1</f>
        <v/>
      </c>
      <c r="O80" s="1409">
        <f>O81+O82+O83+O84</f>
        <v/>
      </c>
      <c r="P80" s="31">
        <f>O80/AO80-1</f>
        <v/>
      </c>
      <c r="Q80" s="1409">
        <f>Q81+Q82+Q83+Q84</f>
        <v/>
      </c>
      <c r="R80" s="31">
        <f>Q80/AQ80-1</f>
        <v/>
      </c>
      <c r="S80" s="1409">
        <f>S81+S82+S83+S84</f>
        <v/>
      </c>
      <c r="T80" s="31">
        <f>S80/AS80-1</f>
        <v/>
      </c>
      <c r="U80" s="1409">
        <f>U81+U82+U83+U84</f>
        <v/>
      </c>
      <c r="V80" s="31">
        <f>U80/AU80-1</f>
        <v/>
      </c>
      <c r="W80" s="1409">
        <f>W81+W82+W83+W84</f>
        <v/>
      </c>
      <c r="X80" s="31">
        <f>W80/AW80-1</f>
        <v/>
      </c>
      <c r="Y80" s="1409">
        <f>E80+C80+G80+I80+K80+M80+O80+Q80+S80+U80</f>
        <v/>
      </c>
      <c r="Z80" s="31">
        <f>Y80/SUM(AC80,AE80,AG80,AI80,AK80,AM80,AO80,AQ80,AS80,AU80)-1</f>
        <v/>
      </c>
      <c r="AA80" s="32" t="n"/>
      <c r="AB80" s="1915">
        <f>AC80+AE80</f>
        <v/>
      </c>
      <c r="AC80" s="1915">
        <f>AC81+AC82+AC83+AC84</f>
        <v/>
      </c>
      <c r="AD80" s="32" t="n"/>
      <c r="AE80" s="1915">
        <f>AE81+AE82+AE83+AE84</f>
        <v/>
      </c>
      <c r="AF80" s="32" t="n"/>
      <c r="AG80" s="1915">
        <f>AG81+AG82+AG83+AG84</f>
        <v/>
      </c>
      <c r="AH80" s="32" t="n"/>
      <c r="AI80" s="1915">
        <f>AI81+AI82+AI83+AI84</f>
        <v/>
      </c>
      <c r="AJ80" s="32" t="n"/>
      <c r="AK80" s="1915">
        <f>AK81+AK82+AK83+AK84</f>
        <v/>
      </c>
      <c r="AL80" s="32" t="n"/>
      <c r="AM80" s="1915">
        <f>AM81+AM82+AM83+AM84</f>
        <v/>
      </c>
      <c r="AN80" s="32" t="n"/>
      <c r="AO80" s="1915">
        <f>AO81+AO82+AO83+AO84</f>
        <v/>
      </c>
      <c r="AP80" s="32" t="n"/>
      <c r="AQ80" s="1915">
        <f>AQ81+AQ82+AQ83+AQ84</f>
        <v/>
      </c>
      <c r="AR80" s="32" t="n"/>
      <c r="AS80" s="1915">
        <f>AS81+AS82+AS83+AS84</f>
        <v/>
      </c>
      <c r="AT80" s="32" t="n"/>
      <c r="AU80" s="1915">
        <f>AU81+AU82+AU83+AU84</f>
        <v/>
      </c>
      <c r="AV80" s="32" t="n"/>
      <c r="AW80" s="1915">
        <f>AW81+AW82+AW83+AW84</f>
        <v/>
      </c>
      <c r="AX80" s="32" t="n"/>
      <c r="AY80" s="1915">
        <f>AY81+AY82+AY83+AY84</f>
        <v/>
      </c>
      <c r="AZ80" s="32" t="n"/>
      <c r="BA80" s="1915">
        <f>AC80+AE80+AG80+AI80+AK80+AM80+AO80+AQ80+AS80+AU80+AW80+AY80</f>
        <v/>
      </c>
      <c r="BB80" s="32" t="n"/>
      <c r="BC80" s="1353" t="n"/>
      <c r="BD80" s="1352" t="n"/>
      <c r="BE80" s="1352" t="n"/>
      <c r="BF80" s="1352" t="n"/>
      <c r="BG80" s="1352" t="n"/>
      <c r="BH80" s="1352" t="n"/>
      <c r="BI80" s="1352" t="n"/>
      <c r="BJ80" s="1352" t="n"/>
      <c r="BK80" s="1352" t="n"/>
      <c r="BL80" s="1352" t="n"/>
      <c r="BM80" s="1352" t="n"/>
      <c r="BN80" s="1352" t="n"/>
      <c r="BO80" s="1352" t="n"/>
      <c r="BP80" s="1352" t="n"/>
    </row>
    <row r="81" ht="27" customFormat="1" customHeight="1" s="23">
      <c r="A81" s="1977" t="n"/>
      <c r="B81" s="1350" t="inlineStr">
        <is>
          <t>公路班线客运量    （万人次）</t>
        </is>
      </c>
      <c r="C81" s="1409" t="n">
        <v>3.1291</v>
      </c>
      <c r="D81" s="31">
        <f>C81/AC81-1</f>
        <v/>
      </c>
      <c r="E81" s="1409" t="n">
        <v>2.699</v>
      </c>
      <c r="F81" s="31">
        <f>E81/AE81-1</f>
        <v/>
      </c>
      <c r="G81" s="1409" t="n">
        <v>2.603</v>
      </c>
      <c r="H81" s="31">
        <f>G81/AG81-1</f>
        <v/>
      </c>
      <c r="I81" s="1409">
        <f>中口径明细!Z81</f>
        <v/>
      </c>
      <c r="J81" s="31">
        <f>I81/AI81-1</f>
        <v/>
      </c>
      <c r="K81" s="1409">
        <f>中口径明细!AB81</f>
        <v/>
      </c>
      <c r="L81" s="31">
        <f>K81/AK81-1</f>
        <v/>
      </c>
      <c r="M81" s="1409">
        <f>中口径明细!AD81</f>
        <v/>
      </c>
      <c r="N81" s="31">
        <f>M81/AM81-1</f>
        <v/>
      </c>
      <c r="O81" s="1409">
        <f>中口径明细!AF81</f>
        <v/>
      </c>
      <c r="P81" s="31">
        <f>O81/AO81-1</f>
        <v/>
      </c>
      <c r="Q81" s="1409">
        <f>中口径明细!AH81</f>
        <v/>
      </c>
      <c r="R81" s="31">
        <f>Q81/AQ81-1</f>
        <v/>
      </c>
      <c r="S81" s="1409">
        <f>中口径明细!AJ81</f>
        <v/>
      </c>
      <c r="T81" s="31">
        <f>S81/AS81-1</f>
        <v/>
      </c>
      <c r="U81" s="1409">
        <f>中口径明细!AL81</f>
        <v/>
      </c>
      <c r="V81" s="31">
        <f>U81/AU81-1</f>
        <v/>
      </c>
      <c r="W81" s="1409">
        <f>中口径明细!AN81</f>
        <v/>
      </c>
      <c r="X81" s="31">
        <f>W81/AW81-1</f>
        <v/>
      </c>
      <c r="Y81" s="1409">
        <f>E81+C81+G81+I81+K81+M81+O81+Q81+S81+U81</f>
        <v/>
      </c>
      <c r="Z81" s="31">
        <f>Y81/SUM(AC81,AE81,AG81,AI81,AK81,AM81,AO81,AQ81,AS81,AU81)-1</f>
        <v/>
      </c>
      <c r="AA81" s="32" t="n"/>
      <c r="AB81" s="1915">
        <f>AC81+AE81</f>
        <v/>
      </c>
      <c r="AC81" s="1409" t="n">
        <v>4.0036</v>
      </c>
      <c r="AD81" s="31" t="n"/>
      <c r="AE81" s="1409" t="n">
        <v>2.2816</v>
      </c>
      <c r="AF81" s="31" t="n"/>
      <c r="AG81" s="1409" t="n">
        <v>2.5646</v>
      </c>
      <c r="AH81" s="31" t="n"/>
      <c r="AI81" s="1409" t="n">
        <v>3.0057</v>
      </c>
      <c r="AJ81" s="31" t="n"/>
      <c r="AK81" s="1409" t="n">
        <v>3.4293</v>
      </c>
      <c r="AL81" s="31" t="n"/>
      <c r="AM81" s="1409" t="n">
        <v>3.3989</v>
      </c>
      <c r="AN81" s="31" t="n"/>
      <c r="AO81" s="1409" t="n">
        <v>2.7349</v>
      </c>
      <c r="AP81" s="31" t="n"/>
      <c r="AQ81" s="1409" t="n">
        <v>2.63</v>
      </c>
      <c r="AR81" s="31" t="n"/>
      <c r="AS81" s="1409" t="n">
        <v>2.5112</v>
      </c>
      <c r="AT81" s="31" t="n"/>
      <c r="AU81" s="1409" t="n">
        <v>2.9023</v>
      </c>
      <c r="AV81" s="31" t="n"/>
      <c r="AW81" s="1409" t="n">
        <v>3.1958</v>
      </c>
      <c r="AX81" s="31" t="n"/>
      <c r="AY81" s="1409" t="n">
        <v>3.1447</v>
      </c>
      <c r="AZ81" s="31" t="n"/>
      <c r="BA81" s="1409">
        <f>AC81+AE81+AG81+AI81+AK81+AM81+AO81+AQ81+AS81+AU81+AW81+AY81</f>
        <v/>
      </c>
      <c r="BB81" s="31" t="n"/>
      <c r="BC81" s="1354" t="n"/>
      <c r="BD81" s="1355" t="n"/>
      <c r="BE81" s="1355" t="n"/>
      <c r="BF81" s="1355" t="n"/>
      <c r="BG81" s="1355" t="n"/>
      <c r="BH81" s="1355" t="n"/>
      <c r="BI81" s="1355" t="n"/>
      <c r="BJ81" s="1355" t="n"/>
      <c r="BK81" s="1355" t="n"/>
      <c r="BL81" s="1355" t="n"/>
      <c r="BM81" s="1355" t="n"/>
      <c r="BN81" s="1355" t="n"/>
      <c r="BO81" s="1355" t="n"/>
      <c r="BP81" s="1289" t="n"/>
    </row>
    <row r="82" ht="27" customFormat="1" customHeight="1" s="23">
      <c r="A82" s="1977" t="n"/>
      <c r="B82" s="1350" t="inlineStr">
        <is>
          <t>城际城乡公交客运量（万人次）</t>
        </is>
      </c>
      <c r="C82" s="1409" t="n">
        <v>121.4</v>
      </c>
      <c r="D82" s="31">
        <f>C82/AC82-1</f>
        <v/>
      </c>
      <c r="E82" s="1409" t="n">
        <v>115.48</v>
      </c>
      <c r="F82" s="31">
        <f>E82/AE82-1</f>
        <v/>
      </c>
      <c r="G82" s="1409">
        <f>公交!X65-公交!X67</f>
        <v/>
      </c>
      <c r="H82" s="31">
        <f>G82/AG82-1</f>
        <v/>
      </c>
      <c r="I82" s="1409">
        <f>公交!Z65-公交!Z67</f>
        <v/>
      </c>
      <c r="J82" s="31">
        <f>I82/AI82-1</f>
        <v/>
      </c>
      <c r="K82" s="1409">
        <f>公交!AB65-公交!AB67</f>
        <v/>
      </c>
      <c r="L82" s="31">
        <f>K82/AK82-1</f>
        <v/>
      </c>
      <c r="M82" s="1409">
        <f>公交!AD65-公交!AD67</f>
        <v/>
      </c>
      <c r="N82" s="31">
        <f>M82/AM82-1</f>
        <v/>
      </c>
      <c r="O82" s="1409">
        <f>公交!AF65-公交!AF67</f>
        <v/>
      </c>
      <c r="P82" s="31">
        <f>O82/AO82-1</f>
        <v/>
      </c>
      <c r="Q82" s="1409">
        <f>公交!AH65-公交!AH67</f>
        <v/>
      </c>
      <c r="R82" s="31">
        <f>Q82/AQ82-1</f>
        <v/>
      </c>
      <c r="S82" s="1409">
        <f>公交!AJ65-公交!AJ67</f>
        <v/>
      </c>
      <c r="T82" s="31">
        <f>S82/AS82-1</f>
        <v/>
      </c>
      <c r="U82" s="1409">
        <f>公交!AL65-公交!AL67</f>
        <v/>
      </c>
      <c r="V82" s="31">
        <f>U82/AU82-1</f>
        <v/>
      </c>
      <c r="W82" s="1409">
        <f>公交!AN65-公交!AN67</f>
        <v/>
      </c>
      <c r="X82" s="31">
        <f>W82/AW82-1</f>
        <v/>
      </c>
      <c r="Y82" s="1409">
        <f>E82+C82+G82+I82+K82+M82+O82+Q82+S82+U82</f>
        <v/>
      </c>
      <c r="Z82" s="31">
        <f>Y82/SUM(AC82,AE82,AG82,AI82,AK82,AM82,AO82,AQ82,AS82,AU82)-1</f>
        <v/>
      </c>
      <c r="AA82" s="32" t="n"/>
      <c r="AB82" s="1915">
        <f>AC82+AE82</f>
        <v/>
      </c>
      <c r="AC82" s="1409" t="n">
        <v>125.2</v>
      </c>
      <c r="AD82" s="31" t="n"/>
      <c r="AE82" s="1409" t="n">
        <v>104.4</v>
      </c>
      <c r="AF82" s="31" t="n"/>
      <c r="AG82" s="1409" t="n">
        <v>99.64</v>
      </c>
      <c r="AH82" s="31" t="n"/>
      <c r="AI82" s="1409" t="n">
        <v>124.81</v>
      </c>
      <c r="AJ82" s="31" t="n"/>
      <c r="AK82" s="1409" t="n">
        <v>127.58</v>
      </c>
      <c r="AL82" s="31" t="n"/>
      <c r="AM82" s="1409" t="n">
        <v>139.15</v>
      </c>
      <c r="AN82" s="31" t="n"/>
      <c r="AO82" s="1409" t="n">
        <v>137.61</v>
      </c>
      <c r="AP82" s="31" t="n"/>
      <c r="AQ82" s="1409" t="n">
        <v>135.77</v>
      </c>
      <c r="AR82" s="31" t="n"/>
      <c r="AS82" s="1409" t="n">
        <v>128.55</v>
      </c>
      <c r="AT82" s="31" t="n"/>
      <c r="AU82" s="1409" t="n">
        <v>138.03</v>
      </c>
      <c r="AV82" s="31" t="n"/>
      <c r="AW82" s="1409" t="n">
        <v>125.23</v>
      </c>
      <c r="AX82" s="31" t="n"/>
      <c r="AY82" s="1409" t="n">
        <v>124.17</v>
      </c>
      <c r="AZ82" s="31" t="n"/>
      <c r="BA82" s="1409">
        <f>AC82+AE82+AG82+AI82+AK82+AM82+AO82+AQ82+AS82+AU82+AW82+AY82</f>
        <v/>
      </c>
      <c r="BB82" s="31" t="n"/>
      <c r="BC82" s="1354" t="n"/>
      <c r="BD82" s="1355" t="n"/>
      <c r="BE82" s="1355" t="n"/>
      <c r="BF82" s="1355" t="n"/>
      <c r="BG82" s="1355" t="n"/>
      <c r="BH82" s="1355" t="n"/>
      <c r="BI82" s="1355" t="n"/>
      <c r="BJ82" s="1355" t="n"/>
      <c r="BK82" s="1355" t="n"/>
      <c r="BL82" s="1355" t="n"/>
      <c r="BM82" s="1355" t="n"/>
      <c r="BN82" s="1355" t="n"/>
      <c r="BO82" s="1355" t="n"/>
      <c r="BP82" s="1289" t="n"/>
    </row>
    <row r="83" ht="27" customFormat="1" customHeight="1" s="23">
      <c r="A83" s="1977" t="n"/>
      <c r="B83" s="1350" t="inlineStr">
        <is>
          <t>城际城乡巡游出租客运量（万人次）</t>
        </is>
      </c>
      <c r="C83" s="1409" t="n">
        <v>15.6</v>
      </c>
      <c r="D83" s="31">
        <f>C83/AC83-1</f>
        <v/>
      </c>
      <c r="E83" s="1409" t="n">
        <v>15.8</v>
      </c>
      <c r="F83" s="31">
        <f>E83/AE83-1</f>
        <v/>
      </c>
      <c r="G83" s="1409">
        <f>出租!X65-出租!X67</f>
        <v/>
      </c>
      <c r="H83" s="31">
        <f>G83/AG83-1</f>
        <v/>
      </c>
      <c r="I83" s="1409">
        <f>出租!Z65-出租!Z67</f>
        <v/>
      </c>
      <c r="J83" s="31">
        <f>I83/AI83-1</f>
        <v/>
      </c>
      <c r="K83" s="1409">
        <f>出租!AB65-出租!AB67</f>
        <v/>
      </c>
      <c r="L83" s="31">
        <f>K83/AK83-1</f>
        <v/>
      </c>
      <c r="M83" s="1409">
        <f>出租!AD65-出租!AD67</f>
        <v/>
      </c>
      <c r="N83" s="31">
        <f>M83/AM83-1</f>
        <v/>
      </c>
      <c r="O83" s="1409">
        <f>出租!AF65-出租!AF67</f>
        <v/>
      </c>
      <c r="P83" s="31">
        <f>O83/AO83-1</f>
        <v/>
      </c>
      <c r="Q83" s="1409">
        <f>出租!AH65-出租!AH67</f>
        <v/>
      </c>
      <c r="R83" s="31">
        <f>Q83/AQ83-1</f>
        <v/>
      </c>
      <c r="S83" s="1409">
        <f>出租!AJ65-出租!AJ67</f>
        <v/>
      </c>
      <c r="T83" s="31">
        <f>S83/AS83-1</f>
        <v/>
      </c>
      <c r="U83" s="1409">
        <f>出租!AL65-出租!AL67</f>
        <v/>
      </c>
      <c r="V83" s="31">
        <f>U83/AU83-1</f>
        <v/>
      </c>
      <c r="W83" s="1409">
        <f>出租!AN65-出租!AN67</f>
        <v/>
      </c>
      <c r="X83" s="31">
        <f>W83/AW83-1</f>
        <v/>
      </c>
      <c r="Y83" s="1409">
        <f>E83+C83+G83+I83+K83+M83+O83+Q83+S83+U83</f>
        <v/>
      </c>
      <c r="Z83" s="31">
        <f>Y83/SUM(AC83,AE83,AG83,AI83,AK83,AM83,AO83,AQ83,AS83,AU83)-1</f>
        <v/>
      </c>
      <c r="AA83" s="32" t="n"/>
      <c r="AB83" s="1915">
        <f>AC83+AE83</f>
        <v/>
      </c>
      <c r="AC83" s="1409" t="n">
        <v>13.4</v>
      </c>
      <c r="AD83" s="31" t="n"/>
      <c r="AE83" s="1409" t="n">
        <v>13</v>
      </c>
      <c r="AF83" s="31" t="n"/>
      <c r="AG83" s="1409" t="n">
        <v>11.7</v>
      </c>
      <c r="AH83" s="31" t="n"/>
      <c r="AI83" s="1409" t="n">
        <v>14.4</v>
      </c>
      <c r="AJ83" s="31" t="n"/>
      <c r="AK83" s="1409" t="n">
        <v>17.4</v>
      </c>
      <c r="AL83" s="31" t="n"/>
      <c r="AM83" s="1409" t="n">
        <v>13.4</v>
      </c>
      <c r="AN83" s="31" t="n"/>
      <c r="AO83" s="1409" t="n">
        <v>14.1</v>
      </c>
      <c r="AP83" s="31" t="n"/>
      <c r="AQ83" s="1409" t="n">
        <v>12.3</v>
      </c>
      <c r="AR83" s="31" t="n"/>
      <c r="AS83" s="1409" t="n">
        <v>12</v>
      </c>
      <c r="AT83" s="31" t="n"/>
      <c r="AU83" s="1409" t="n">
        <v>15.4</v>
      </c>
      <c r="AV83" s="31" t="n"/>
      <c r="AW83" s="1409" t="n">
        <v>13.1</v>
      </c>
      <c r="AX83" s="31" t="n"/>
      <c r="AY83" s="1409" t="n">
        <v>12.6</v>
      </c>
      <c r="AZ83" s="31" t="n"/>
      <c r="BA83" s="1409">
        <f>AC83+AE83+AG83+AI83+AK83+AM83+AO83+AQ83+AS83+AU83+AW83+AY83</f>
        <v/>
      </c>
      <c r="BB83" s="31" t="n"/>
      <c r="BC83" s="1354" t="n"/>
      <c r="BD83" s="1291" t="n"/>
      <c r="BE83" s="1291" t="n"/>
      <c r="BF83" s="1291" t="n"/>
      <c r="BG83" s="1291" t="n"/>
      <c r="BH83" s="1291" t="n"/>
      <c r="BI83" s="1291" t="n"/>
      <c r="BJ83" s="1417" t="n"/>
      <c r="BK83" s="1291" t="n"/>
      <c r="BL83" s="1417" t="n"/>
      <c r="BM83" s="1417" t="n"/>
      <c r="BN83" s="1417" t="n"/>
      <c r="BO83" s="1417" t="n"/>
      <c r="BP83" s="1289" t="n"/>
    </row>
    <row r="84" ht="27" customFormat="1" customHeight="1" s="23">
      <c r="A84" s="1954" t="n"/>
      <c r="B84" s="1350" t="inlineStr">
        <is>
          <t>城际城乡网约车客运量  (万人次)</t>
        </is>
      </c>
      <c r="C84" s="1409" t="n">
        <v>1.28073625365262</v>
      </c>
      <c r="D84" s="31">
        <f>C84/AC84-1</f>
        <v/>
      </c>
      <c r="E84" s="1409" t="n">
        <v>1.63431695799594</v>
      </c>
      <c r="F84" s="31">
        <f>E84/AE84-1</f>
        <v/>
      </c>
      <c r="G84" s="1409" t="n">
        <v>3.29845175225471</v>
      </c>
      <c r="H84" s="31">
        <f>G84/AG84-1</f>
        <v/>
      </c>
      <c r="I84" s="1409">
        <f>网约车!Z65-网约车!Z67</f>
        <v/>
      </c>
      <c r="J84" s="31">
        <f>I84/AI84-1</f>
        <v/>
      </c>
      <c r="K84" s="1409">
        <f>网约车!AB65-网约车!AB67</f>
        <v/>
      </c>
      <c r="L84" s="31">
        <f>K84/AK84-1</f>
        <v/>
      </c>
      <c r="M84" s="1409">
        <f>网约车!AD65-网约车!AD67</f>
        <v/>
      </c>
      <c r="N84" s="31">
        <f>M84/AM84-1</f>
        <v/>
      </c>
      <c r="O84" s="1409">
        <f>网约车!AF65-网约车!AF67</f>
        <v/>
      </c>
      <c r="P84" s="31">
        <f>O84/AO84-1</f>
        <v/>
      </c>
      <c r="Q84" s="1409">
        <f>网约车!AH65-网约车!AH67</f>
        <v/>
      </c>
      <c r="R84" s="31">
        <f>Q84/AQ84-1</f>
        <v/>
      </c>
      <c r="S84" s="1409">
        <f>网约车!AJ65-网约车!AJ67</f>
        <v/>
      </c>
      <c r="T84" s="31">
        <f>S84/AS84-1</f>
        <v/>
      </c>
      <c r="U84" s="1409">
        <f>网约车!AL65-网约车!AL67</f>
        <v/>
      </c>
      <c r="V84" s="31">
        <f>U84/AU84-1</f>
        <v/>
      </c>
      <c r="W84" s="1409">
        <f>网约车!AN65-网约车!AN67</f>
        <v/>
      </c>
      <c r="X84" s="31">
        <f>W84/AW84-1</f>
        <v/>
      </c>
      <c r="Y84" s="1409">
        <f>E84+C84+G84+I84+K84+M84+O84+Q84+S84+U84</f>
        <v/>
      </c>
      <c r="Z84" s="31">
        <f>Y84/SUM(AC84,AE84,AG84,AI84,AK84,AM84,AO84,AQ84,AS84,AU84)-1</f>
        <v/>
      </c>
      <c r="AA84" s="32" t="n"/>
      <c r="AB84" s="1915">
        <f>AC84+AE84</f>
        <v/>
      </c>
      <c r="AC84" s="1409" t="n">
        <v>2.9589817487457</v>
      </c>
      <c r="AD84" s="31" t="n"/>
      <c r="AE84" s="1409" t="n">
        <v>1.9528757571088</v>
      </c>
      <c r="AF84" s="31" t="n"/>
      <c r="AG84" s="1409" t="n">
        <v>2.7823908366735</v>
      </c>
      <c r="AH84" s="31" t="n"/>
      <c r="AI84" s="1409" t="n">
        <v>3.5231562644361</v>
      </c>
      <c r="AJ84" s="31" t="n"/>
      <c r="AK84" s="1409" t="n">
        <v>3.8877827092233</v>
      </c>
      <c r="AL84" s="31" t="n"/>
      <c r="AM84" s="1409" t="n">
        <v>8.652748523897699</v>
      </c>
      <c r="AN84" s="31" t="n"/>
      <c r="AO84" s="1409" t="n">
        <v>4.7803940419655</v>
      </c>
      <c r="AP84" s="31" t="n"/>
      <c r="AQ84" s="1409" t="n">
        <v>8.45689000935058</v>
      </c>
      <c r="AR84" s="31" t="n"/>
      <c r="AS84" s="1409" t="n">
        <v>4.49776126454483</v>
      </c>
      <c r="AT84" s="31" t="n"/>
      <c r="AU84" s="1409" t="n">
        <v>5.07503242402291</v>
      </c>
      <c r="AV84" s="31" t="n"/>
      <c r="AW84" s="1409" t="n">
        <v>3.8222078831642</v>
      </c>
      <c r="AX84" s="31" t="n"/>
      <c r="AY84" s="1409" t="n">
        <v>3.70197585459069</v>
      </c>
      <c r="AZ84" s="31" t="n"/>
      <c r="BA84" s="1409">
        <f>AC84+AE84+AG84+AI84+AK84+AM84+AO84+AQ84+AS84+AU84+AW84+AY84</f>
        <v/>
      </c>
      <c r="BB84" s="31" t="n"/>
      <c r="BC84" s="1354" t="n"/>
      <c r="BD84" s="1291" t="n"/>
      <c r="BE84" s="1291" t="n"/>
      <c r="BF84" s="1291" t="n"/>
      <c r="BG84" s="1291" t="n"/>
      <c r="BH84" s="1291" t="n"/>
      <c r="BI84" s="1291" t="n"/>
      <c r="BJ84" s="1291" t="n"/>
      <c r="BK84" s="1291" t="n"/>
      <c r="BL84" s="1291" t="n"/>
      <c r="BM84" s="1291" t="n"/>
      <c r="BN84" s="1291" t="n"/>
      <c r="BO84" s="1291" t="n"/>
      <c r="BP84" s="1289" t="n"/>
    </row>
    <row r="85" ht="27" customFormat="1" customHeight="1" s="22">
      <c r="A85" s="1358" t="inlineStr">
        <is>
          <t>天门市</t>
        </is>
      </c>
      <c r="B85" s="1350" t="inlineStr">
        <is>
          <t>总客运量         （万人次）</t>
        </is>
      </c>
      <c r="C85" s="1409">
        <f>C86+C87+C88+C89</f>
        <v/>
      </c>
      <c r="D85" s="31">
        <f>C85/AC85-1</f>
        <v/>
      </c>
      <c r="E85" s="1409">
        <f>E86+E87+E88+E89</f>
        <v/>
      </c>
      <c r="F85" s="31">
        <f>E85/AE85-1</f>
        <v/>
      </c>
      <c r="G85" s="1409">
        <f>G86+G87+G88+G89</f>
        <v/>
      </c>
      <c r="H85" s="31">
        <f>G85/AG85-1</f>
        <v/>
      </c>
      <c r="I85" s="1409">
        <f>I86+I87+I88+I89</f>
        <v/>
      </c>
      <c r="J85" s="31">
        <f>I85/AI85-1</f>
        <v/>
      </c>
      <c r="K85" s="1409">
        <f>K86+K87+K88+K89</f>
        <v/>
      </c>
      <c r="L85" s="31">
        <f>K85/AK85-1</f>
        <v/>
      </c>
      <c r="M85" s="1409">
        <f>M86+M87+M88+M89</f>
        <v/>
      </c>
      <c r="N85" s="31">
        <f>M85/AM85-1</f>
        <v/>
      </c>
      <c r="O85" s="1409">
        <f>O86+O87+O88+O89</f>
        <v/>
      </c>
      <c r="P85" s="31">
        <f>O85/AO85-1</f>
        <v/>
      </c>
      <c r="Q85" s="1409">
        <f>Q86+Q87+Q88+Q89</f>
        <v/>
      </c>
      <c r="R85" s="31">
        <f>Q85/AQ85-1</f>
        <v/>
      </c>
      <c r="S85" s="1409">
        <f>S86+S87+S88+S89</f>
        <v/>
      </c>
      <c r="T85" s="31">
        <f>S85/AS85-1</f>
        <v/>
      </c>
      <c r="U85" s="1409">
        <f>U86+U87+U88+U89</f>
        <v/>
      </c>
      <c r="V85" s="31">
        <f>U85/AU85-1</f>
        <v/>
      </c>
      <c r="W85" s="1409">
        <f>W86+W87+W88+W89</f>
        <v/>
      </c>
      <c r="X85" s="31">
        <f>W85/AW85-1</f>
        <v/>
      </c>
      <c r="Y85" s="1409">
        <f>E85+C85+G85+I85+K85+M85+O85+Q85+S85+U85</f>
        <v/>
      </c>
      <c r="Z85" s="31">
        <f>Y85/SUM(AC85,AE85,AG85,AI85,AK85,AM85,AO85,AQ85,AS85,AU85)-1</f>
        <v/>
      </c>
      <c r="AA85" s="32" t="n"/>
      <c r="AB85" s="1915">
        <f>AC85+AE85</f>
        <v/>
      </c>
      <c r="AC85" s="1915">
        <f>AC86+AC87+AC88+AC89</f>
        <v/>
      </c>
      <c r="AD85" s="32" t="n"/>
      <c r="AE85" s="1915">
        <f>AE86+AE87+AE88+AE89</f>
        <v/>
      </c>
      <c r="AF85" s="32" t="n"/>
      <c r="AG85" s="1915">
        <f>AG86+AG87+AG88+AG89</f>
        <v/>
      </c>
      <c r="AH85" s="32" t="n"/>
      <c r="AI85" s="1915">
        <f>AI86+AI87+AI88+AI89</f>
        <v/>
      </c>
      <c r="AJ85" s="32" t="n"/>
      <c r="AK85" s="1915">
        <f>AK86+AK87+AK88+AK89</f>
        <v/>
      </c>
      <c r="AL85" s="32" t="n"/>
      <c r="AM85" s="1915">
        <f>AM86+AM87+AM88+AM89</f>
        <v/>
      </c>
      <c r="AN85" s="32" t="n"/>
      <c r="AO85" s="1915">
        <f>AO86+AO87+AO88+AO89</f>
        <v/>
      </c>
      <c r="AP85" s="32" t="n"/>
      <c r="AQ85" s="1915">
        <f>AQ86+AQ87+AQ88+AQ89</f>
        <v/>
      </c>
      <c r="AR85" s="32" t="n"/>
      <c r="AS85" s="1915">
        <f>AS86+AS87+AS88+AS89</f>
        <v/>
      </c>
      <c r="AT85" s="32" t="n"/>
      <c r="AU85" s="1915">
        <f>AU86+AU87+AU88+AU89</f>
        <v/>
      </c>
      <c r="AV85" s="32" t="n"/>
      <c r="AW85" s="1915">
        <f>AW86+AW87+AW88+AW89</f>
        <v/>
      </c>
      <c r="AX85" s="32" t="n"/>
      <c r="AY85" s="1915">
        <f>AY86+AY87+AY88+AY89</f>
        <v/>
      </c>
      <c r="AZ85" s="32" t="n"/>
      <c r="BA85" s="1915">
        <f>AC85+AE85+AG85+AI85+AK85+AM85+AO85+AQ85+AS85+AU85+AW85+AY85</f>
        <v/>
      </c>
      <c r="BB85" s="32" t="n"/>
      <c r="BC85" s="1353" t="n"/>
      <c r="BD85" s="1352" t="n"/>
      <c r="BE85" s="1352" t="n"/>
      <c r="BF85" s="1352" t="n"/>
      <c r="BG85" s="1352" t="n"/>
      <c r="BH85" s="1352" t="n"/>
      <c r="BI85" s="1352" t="n"/>
      <c r="BJ85" s="1352" t="n"/>
      <c r="BK85" s="1352" t="n"/>
      <c r="BL85" s="1352" t="n"/>
      <c r="BM85" s="1352" t="n"/>
      <c r="BN85" s="1352" t="n"/>
      <c r="BO85" s="1352" t="n"/>
      <c r="BP85" s="1352" t="n"/>
    </row>
    <row r="86" ht="27" customFormat="1" customHeight="1" s="23">
      <c r="A86" s="1977" t="n"/>
      <c r="B86" s="1350" t="inlineStr">
        <is>
          <t>公路班线客运量    （万人次）</t>
        </is>
      </c>
      <c r="C86" s="1409" t="n">
        <v>6.0417</v>
      </c>
      <c r="D86" s="31">
        <f>C86/AC86-1</f>
        <v/>
      </c>
      <c r="E86" s="1409" t="n">
        <v>6.0284</v>
      </c>
      <c r="F86" s="31">
        <f>E86/AE86-1</f>
        <v/>
      </c>
      <c r="G86" s="1409" t="n">
        <v>6.2222</v>
      </c>
      <c r="H86" s="31">
        <f>G86/AG86-1</f>
        <v/>
      </c>
      <c r="I86" s="1409">
        <f>中口径明细!Z86</f>
        <v/>
      </c>
      <c r="J86" s="31">
        <f>I86/AI86-1</f>
        <v/>
      </c>
      <c r="K86" s="1409">
        <f>中口径明细!AB86</f>
        <v/>
      </c>
      <c r="L86" s="31">
        <f>K86/AK86-1</f>
        <v/>
      </c>
      <c r="M86" s="1409">
        <f>中口径明细!AD86</f>
        <v/>
      </c>
      <c r="N86" s="31">
        <f>M86/AM86-1</f>
        <v/>
      </c>
      <c r="O86" s="1409">
        <f>中口径明细!AF86</f>
        <v/>
      </c>
      <c r="P86" s="31">
        <f>O86/AO86-1</f>
        <v/>
      </c>
      <c r="Q86" s="1409">
        <f>中口径明细!AH86</f>
        <v/>
      </c>
      <c r="R86" s="31">
        <f>Q86/AQ86-1</f>
        <v/>
      </c>
      <c r="S86" s="1409">
        <f>中口径明细!AJ86</f>
        <v/>
      </c>
      <c r="T86" s="31">
        <f>S86/AS86-1</f>
        <v/>
      </c>
      <c r="U86" s="1409">
        <f>中口径明细!AL86</f>
        <v/>
      </c>
      <c r="V86" s="31">
        <f>U86/AU86-1</f>
        <v/>
      </c>
      <c r="W86" s="1409">
        <f>中口径明细!AN86</f>
        <v/>
      </c>
      <c r="X86" s="31">
        <f>W86/AW86-1</f>
        <v/>
      </c>
      <c r="Y86" s="1409">
        <f>E86+C86+G86+I86+K86+M86+O86+Q86+S86+U86</f>
        <v/>
      </c>
      <c r="Z86" s="31">
        <f>Y86/SUM(AC86,AE86,AG86,AI86,AK86,AM86,AO86,AQ86,AS86,AU86)-1</f>
        <v/>
      </c>
      <c r="AA86" s="32" t="n"/>
      <c r="AB86" s="1915">
        <f>AC86+AE86</f>
        <v/>
      </c>
      <c r="AC86" s="1409" t="n">
        <v>17.5175</v>
      </c>
      <c r="AD86" s="31" t="n"/>
      <c r="AE86" s="1409" t="n">
        <v>19.9483</v>
      </c>
      <c r="AF86" s="31" t="n"/>
      <c r="AG86" s="1409" t="n">
        <v>16.9053</v>
      </c>
      <c r="AH86" s="31" t="n"/>
      <c r="AI86" s="1409" t="n">
        <v>11.4741</v>
      </c>
      <c r="AJ86" s="31" t="n"/>
      <c r="AK86" s="1409" t="n">
        <v>11.5349</v>
      </c>
      <c r="AL86" s="31" t="n"/>
      <c r="AM86" s="1409" t="n">
        <v>9.992699999999999</v>
      </c>
      <c r="AN86" s="31" t="n"/>
      <c r="AO86" s="1409" t="n">
        <v>10.0768</v>
      </c>
      <c r="AP86" s="31" t="n"/>
      <c r="AQ86" s="1409" t="n">
        <v>10.1093</v>
      </c>
      <c r="AR86" s="31" t="n"/>
      <c r="AS86" s="1409" t="n">
        <v>9.0527</v>
      </c>
      <c r="AT86" s="31" t="n"/>
      <c r="AU86" s="1409" t="n">
        <v>8.9724</v>
      </c>
      <c r="AV86" s="31" t="n"/>
      <c r="AW86" s="1409" t="n">
        <v>8.7005</v>
      </c>
      <c r="AX86" s="31" t="n"/>
      <c r="AY86" s="1409" t="n">
        <v>5.3617</v>
      </c>
      <c r="AZ86" s="31" t="n"/>
      <c r="BA86" s="1409">
        <f>AC86+AE86+AG86+AI86+AK86+AM86+AO86+AQ86+AS86+AU86+AW86+AY86</f>
        <v/>
      </c>
      <c r="BB86" s="31" t="n"/>
      <c r="BC86" s="1354" t="n"/>
      <c r="BD86" s="1355" t="n"/>
      <c r="BE86" s="1355" t="n"/>
      <c r="BF86" s="1355" t="n"/>
      <c r="BG86" s="1355" t="n"/>
      <c r="BH86" s="1355" t="n"/>
      <c r="BI86" s="1355" t="n"/>
      <c r="BJ86" s="1355" t="n"/>
      <c r="BK86" s="1355" t="n"/>
      <c r="BL86" s="1355" t="n"/>
      <c r="BM86" s="1355" t="n"/>
      <c r="BN86" s="1355" t="n"/>
      <c r="BO86" s="1355" t="n"/>
      <c r="BP86" s="1289" t="n"/>
    </row>
    <row r="87" ht="27" customFormat="1" customHeight="1" s="23">
      <c r="A87" s="1977" t="n"/>
      <c r="B87" s="1350" t="inlineStr">
        <is>
          <t>城际城乡公交客运量（万人次）</t>
        </is>
      </c>
      <c r="C87" s="1409" t="n">
        <v>48.19</v>
      </c>
      <c r="D87" s="31">
        <f>C87/AC87-1</f>
        <v/>
      </c>
      <c r="E87" s="1409" t="n">
        <v>74.18000000000001</v>
      </c>
      <c r="F87" s="31">
        <f>E87/AE87-1</f>
        <v/>
      </c>
      <c r="G87" s="1409">
        <f>公交!X69-公交!X71</f>
        <v/>
      </c>
      <c r="H87" s="31">
        <f>G87/AG87-1</f>
        <v/>
      </c>
      <c r="I87" s="1409">
        <f>公交!Z69-公交!Z71</f>
        <v/>
      </c>
      <c r="J87" s="31">
        <f>I87/AI87-1</f>
        <v/>
      </c>
      <c r="K87" s="1409">
        <f>公交!AB69-公交!AB71</f>
        <v/>
      </c>
      <c r="L87" s="31">
        <f>K87/AK87-1</f>
        <v/>
      </c>
      <c r="M87" s="1409">
        <f>公交!AD69-公交!AD71</f>
        <v/>
      </c>
      <c r="N87" s="31">
        <f>M87/AM87-1</f>
        <v/>
      </c>
      <c r="O87" s="1409">
        <f>公交!AF69-公交!AF71</f>
        <v/>
      </c>
      <c r="P87" s="31">
        <f>O87/AO87-1</f>
        <v/>
      </c>
      <c r="Q87" s="1409">
        <f>公交!AH69-公交!AH71</f>
        <v/>
      </c>
      <c r="R87" s="31">
        <f>Q87/AQ87-1</f>
        <v/>
      </c>
      <c r="S87" s="1409">
        <f>公交!AJ69-公交!AJ71</f>
        <v/>
      </c>
      <c r="T87" s="31">
        <f>S87/AS87-1</f>
        <v/>
      </c>
      <c r="U87" s="1409">
        <f>公交!AL69-公交!AL71</f>
        <v/>
      </c>
      <c r="V87" s="31">
        <f>U87/AU87-1</f>
        <v/>
      </c>
      <c r="W87" s="1409">
        <f>公交!AN69-公交!AN71</f>
        <v/>
      </c>
      <c r="X87" s="31">
        <f>W87/AW87-1</f>
        <v/>
      </c>
      <c r="Y87" s="1409">
        <f>E87+C87+G87+I87+K87+M87+O87+Q87+S87+U87</f>
        <v/>
      </c>
      <c r="Z87" s="31">
        <f>Y87/SUM(AC87,AE87,AG87,AI87,AK87,AM87,AO87,AQ87,AS87,AU87)-1</f>
        <v/>
      </c>
      <c r="AA87" s="32" t="n"/>
      <c r="AB87" s="1915">
        <f>AC87+AE87</f>
        <v/>
      </c>
      <c r="AC87" s="1409" t="n">
        <v>47.64</v>
      </c>
      <c r="AD87" s="31" t="n"/>
      <c r="AE87" s="1409" t="n">
        <v>43.86</v>
      </c>
      <c r="AF87" s="31" t="n"/>
      <c r="AG87" s="1409" t="n">
        <v>38.59</v>
      </c>
      <c r="AH87" s="31" t="n"/>
      <c r="AI87" s="1409" t="n">
        <v>39.52</v>
      </c>
      <c r="AJ87" s="31" t="n"/>
      <c r="AK87" s="1409" t="n">
        <v>40.93</v>
      </c>
      <c r="AL87" s="31" t="n"/>
      <c r="AM87" s="1409" t="n">
        <v>41.45</v>
      </c>
      <c r="AN87" s="31" t="n"/>
      <c r="AO87" s="1409" t="n">
        <v>41.12</v>
      </c>
      <c r="AP87" s="31" t="n"/>
      <c r="AQ87" s="1409" t="n">
        <v>40.55</v>
      </c>
      <c r="AR87" s="31" t="n"/>
      <c r="AS87" s="1409" t="n">
        <v>41.14</v>
      </c>
      <c r="AT87" s="31" t="n"/>
      <c r="AU87" s="1409" t="n">
        <v>44.22</v>
      </c>
      <c r="AV87" s="31" t="n"/>
      <c r="AW87" s="1409" t="n">
        <v>42.23</v>
      </c>
      <c r="AX87" s="31" t="n"/>
      <c r="AY87" s="1409" t="n">
        <v>43.06</v>
      </c>
      <c r="AZ87" s="31" t="n"/>
      <c r="BA87" s="1409">
        <f>AC87+AE87+AG87+AI87+AK87+AM87+AO87+AQ87+AS87+AU87+AW87+AY87</f>
        <v/>
      </c>
      <c r="BB87" s="31" t="n"/>
      <c r="BC87" s="1354" t="n"/>
      <c r="BD87" s="1355" t="n"/>
      <c r="BE87" s="1355" t="n"/>
      <c r="BF87" s="1355" t="n"/>
      <c r="BG87" s="1355" t="n"/>
      <c r="BH87" s="1355" t="n"/>
      <c r="BI87" s="1355" t="n"/>
      <c r="BJ87" s="1355" t="n"/>
      <c r="BK87" s="1355" t="n"/>
      <c r="BL87" s="1355" t="n"/>
      <c r="BM87" s="1355" t="n"/>
      <c r="BN87" s="1355" t="n"/>
      <c r="BO87" s="1355" t="n"/>
      <c r="BP87" s="1289" t="n"/>
    </row>
    <row r="88" ht="27" customFormat="1" customHeight="1" s="23">
      <c r="A88" s="1977" t="n"/>
      <c r="B88" s="1350" t="inlineStr">
        <is>
          <t>城际城乡巡游出租客运量（万人次）</t>
        </is>
      </c>
      <c r="C88" s="1409" t="n">
        <v>20.91</v>
      </c>
      <c r="D88" s="31">
        <f>C88/AC88-1</f>
        <v/>
      </c>
      <c r="E88" s="1409" t="n">
        <v>20.4</v>
      </c>
      <c r="F88" s="31">
        <f>E88/AE88-1</f>
        <v/>
      </c>
      <c r="G88" s="1409">
        <f>出租!X69-出租!X71</f>
        <v/>
      </c>
      <c r="H88" s="31">
        <f>G88/AG88-1</f>
        <v/>
      </c>
      <c r="I88" s="1409">
        <f>出租!Z69-出租!Z71</f>
        <v/>
      </c>
      <c r="J88" s="31">
        <f>I88/AI88-1</f>
        <v/>
      </c>
      <c r="K88" s="1409">
        <f>出租!AB69-出租!AB71</f>
        <v/>
      </c>
      <c r="L88" s="31">
        <f>K88/AK88-1</f>
        <v/>
      </c>
      <c r="M88" s="1409">
        <f>出租!AD69-出租!AD71</f>
        <v/>
      </c>
      <c r="N88" s="31">
        <f>M88/AM88-1</f>
        <v/>
      </c>
      <c r="O88" s="1409">
        <f>出租!AF69-出租!AF71</f>
        <v/>
      </c>
      <c r="P88" s="31">
        <f>O88/AO88-1</f>
        <v/>
      </c>
      <c r="Q88" s="1409">
        <f>出租!AH69-出租!AH71</f>
        <v/>
      </c>
      <c r="R88" s="31">
        <f>Q88/AQ88-1</f>
        <v/>
      </c>
      <c r="S88" s="1409">
        <f>出租!AJ69-出租!AJ71</f>
        <v/>
      </c>
      <c r="T88" s="31">
        <f>S88/AS88-1</f>
        <v/>
      </c>
      <c r="U88" s="1409">
        <f>出租!AL69-出租!AL71</f>
        <v/>
      </c>
      <c r="V88" s="31">
        <f>U88/AU88-1</f>
        <v/>
      </c>
      <c r="W88" s="1409">
        <f>出租!AN69-出租!AN71</f>
        <v/>
      </c>
      <c r="X88" s="31">
        <f>W88/AW88-1</f>
        <v/>
      </c>
      <c r="Y88" s="1409">
        <f>E88+C88+G88+I88+K88+M88+O88+Q88+S88+U88</f>
        <v/>
      </c>
      <c r="Z88" s="31">
        <f>Y88/SUM(AC88,AE88,AG88,AI88,AK88,AM88,AO88,AQ88,AS88,AU88)-1</f>
        <v/>
      </c>
      <c r="AA88" s="32" t="n"/>
      <c r="AB88" s="1915">
        <f>AC88+AE88</f>
        <v/>
      </c>
      <c r="AC88" s="1409" t="n">
        <v>21.64</v>
      </c>
      <c r="AD88" s="31" t="n"/>
      <c r="AE88" s="1409" t="n">
        <v>24.21</v>
      </c>
      <c r="AF88" s="31" t="n"/>
      <c r="AG88" s="1409" t="n">
        <v>21.06</v>
      </c>
      <c r="AH88" s="31" t="n"/>
      <c r="AI88" s="1409" t="n">
        <v>20.37</v>
      </c>
      <c r="AJ88" s="31" t="n"/>
      <c r="AK88" s="1409" t="n">
        <v>21.06</v>
      </c>
      <c r="AL88" s="31" t="n"/>
      <c r="AM88" s="1409" t="n">
        <v>18.2</v>
      </c>
      <c r="AN88" s="31" t="n"/>
      <c r="AO88" s="1409" t="n">
        <v>18.97</v>
      </c>
      <c r="AP88" s="31" t="n"/>
      <c r="AQ88" s="1409" t="n">
        <v>18.82</v>
      </c>
      <c r="AR88" s="31" t="n"/>
      <c r="AS88" s="1409" t="n">
        <v>19.02</v>
      </c>
      <c r="AT88" s="31" t="n"/>
      <c r="AU88" s="1409" t="n">
        <v>20.65</v>
      </c>
      <c r="AV88" s="31" t="n"/>
      <c r="AW88" s="1409" t="n">
        <v>18.58</v>
      </c>
      <c r="AX88" s="31" t="n"/>
      <c r="AY88" s="1409" t="n">
        <v>16.06</v>
      </c>
      <c r="AZ88" s="31" t="n"/>
      <c r="BA88" s="1409">
        <f>AC88+AE88+AG88+AI88+AK88+AM88+AO88+AQ88+AS88+AU88+AW88+AY88</f>
        <v/>
      </c>
      <c r="BB88" s="31" t="n"/>
      <c r="BC88" s="1354" t="n"/>
      <c r="BD88" s="1291" t="n"/>
      <c r="BE88" s="1291" t="n"/>
      <c r="BF88" s="1291" t="n"/>
      <c r="BG88" s="1291" t="n"/>
      <c r="BH88" s="1291" t="n"/>
      <c r="BI88" s="1291" t="n"/>
      <c r="BJ88" s="1417" t="n"/>
      <c r="BK88" s="1291" t="n"/>
      <c r="BL88" s="1417" t="n"/>
      <c r="BM88" s="1417" t="n"/>
      <c r="BN88" s="1417" t="n"/>
      <c r="BO88" s="1417" t="n"/>
      <c r="BP88" s="1289" t="n"/>
    </row>
    <row r="89" ht="27" customFormat="1" customHeight="1" s="23">
      <c r="A89" s="1954" t="n"/>
      <c r="B89" s="1350" t="inlineStr">
        <is>
          <t>城际城乡网约车客运量  (万人次)</t>
        </is>
      </c>
      <c r="C89" s="1409" t="n">
        <v>1.74968794815737</v>
      </c>
      <c r="D89" s="31">
        <f>C89/AC89-1</f>
        <v/>
      </c>
      <c r="E89" s="1409" t="n">
        <v>2.20363316375506</v>
      </c>
      <c r="F89" s="31">
        <f>E89/AE89-1</f>
        <v/>
      </c>
      <c r="G89" s="1409" t="n">
        <v>4.79024224069115</v>
      </c>
      <c r="H89" s="31">
        <f>G89/AG89-1</f>
        <v/>
      </c>
      <c r="I89" s="1409">
        <f>网约车!Z69-网约车!Z71</f>
        <v/>
      </c>
      <c r="J89" s="31">
        <f>I89/AI89-1</f>
        <v/>
      </c>
      <c r="K89" s="1409">
        <f>网约车!AB69-网约车!AB71</f>
        <v/>
      </c>
      <c r="L89" s="31">
        <f>K89/AK89-1</f>
        <v/>
      </c>
      <c r="M89" s="1409">
        <f>网约车!AD69-网约车!AD71</f>
        <v/>
      </c>
      <c r="N89" s="31">
        <f>M89/AM89-1</f>
        <v/>
      </c>
      <c r="O89" s="1409">
        <f>网约车!AF69-网约车!AF71</f>
        <v/>
      </c>
      <c r="P89" s="31">
        <f>O89/AO89-1</f>
        <v/>
      </c>
      <c r="Q89" s="1409">
        <f>网约车!AH69-网约车!AH71</f>
        <v/>
      </c>
      <c r="R89" s="31">
        <f>Q89/AQ89-1</f>
        <v/>
      </c>
      <c r="S89" s="1409">
        <f>网约车!AJ69-网约车!AJ71</f>
        <v/>
      </c>
      <c r="T89" s="31">
        <f>S89/AS89-1</f>
        <v/>
      </c>
      <c r="U89" s="1409">
        <f>网约车!AL69-网约车!AL71</f>
        <v/>
      </c>
      <c r="V89" s="31">
        <f>U89/AU89-1</f>
        <v/>
      </c>
      <c r="W89" s="1409">
        <f>网约车!AN69-网约车!AN71</f>
        <v/>
      </c>
      <c r="X89" s="31">
        <f>W89/AW89-1</f>
        <v/>
      </c>
      <c r="Y89" s="1409">
        <f>E89+C89+G89+I89+K89+M89+O89+Q89+S89+U89</f>
        <v/>
      </c>
      <c r="Z89" s="31">
        <f>Y89/SUM(AC89,AE89,AG89,AI89,AK89,AM89,AO89,AQ89,AS89,AU89)-1</f>
        <v/>
      </c>
      <c r="AA89" s="32" t="n"/>
      <c r="AB89" s="1915">
        <f>AC89+AE89</f>
        <v/>
      </c>
      <c r="AC89" s="1409" t="n">
        <v>9.467309148799499</v>
      </c>
      <c r="AD89" s="31" t="n"/>
      <c r="AE89" s="1409" t="n">
        <v>5.1389073887415</v>
      </c>
      <c r="AF89" s="31" t="n"/>
      <c r="AG89" s="1409" t="n">
        <v>7.2884316993706</v>
      </c>
      <c r="AH89" s="31" t="n"/>
      <c r="AI89" s="1409" t="n">
        <v>7.5643383706421</v>
      </c>
      <c r="AJ89" s="31" t="n"/>
      <c r="AK89" s="1409" t="n">
        <v>7.9825601398919</v>
      </c>
      <c r="AL89" s="31" t="n"/>
      <c r="AM89" s="1409" t="n">
        <v>16.7837723940778</v>
      </c>
      <c r="AN89" s="31" t="n"/>
      <c r="AO89" s="1409" t="n">
        <v>9.6792402658855</v>
      </c>
      <c r="AP89" s="31" t="n"/>
      <c r="AQ89" s="1409" t="n">
        <v>18.7423382932315</v>
      </c>
      <c r="AR89" s="31" t="n"/>
      <c r="AS89" s="1409" t="n">
        <v>8.21526608681925</v>
      </c>
      <c r="AT89" s="31" t="n"/>
      <c r="AU89" s="1409" t="n">
        <v>8.654212201467461</v>
      </c>
      <c r="AV89" s="31" t="n"/>
      <c r="AW89" s="1409" t="n">
        <v>8.0049498505107</v>
      </c>
      <c r="AX89" s="31" t="n"/>
      <c r="AY89" s="1409" t="n">
        <v>8.116808223358129</v>
      </c>
      <c r="AZ89" s="31" t="n"/>
      <c r="BA89" s="1409">
        <f>AC89+AE89+AG89+AI89+AK89+AM89+AO89+AQ89+AS89+AU89+AW89+AY89</f>
        <v/>
      </c>
      <c r="BB89" s="31" t="n"/>
      <c r="BC89" s="1354" t="n"/>
      <c r="BD89" s="1291" t="n"/>
      <c r="BE89" s="1291" t="n"/>
      <c r="BF89" s="1291" t="n"/>
      <c r="BG89" s="1291" t="n"/>
      <c r="BH89" s="1291" t="n"/>
      <c r="BI89" s="1291" t="n"/>
      <c r="BJ89" s="1291" t="n"/>
      <c r="BK89" s="1291" t="n"/>
      <c r="BL89" s="1291" t="n"/>
      <c r="BM89" s="1291" t="n"/>
      <c r="BN89" s="1291" t="n"/>
      <c r="BO89" s="1291" t="n"/>
      <c r="BP89" s="1289" t="n"/>
    </row>
    <row r="90" ht="27" customFormat="1" customHeight="1" s="22">
      <c r="A90" s="1358" t="inlineStr">
        <is>
          <t>林区</t>
        </is>
      </c>
      <c r="B90" s="1350" t="inlineStr">
        <is>
          <t>总客运量         （万人次）</t>
        </is>
      </c>
      <c r="C90" s="1409">
        <f>C91+C92+C93+C94</f>
        <v/>
      </c>
      <c r="D90" s="31">
        <f>C90/AC90-1</f>
        <v/>
      </c>
      <c r="E90" s="1409">
        <f>E91+E92+E93+E94</f>
        <v/>
      </c>
      <c r="F90" s="31">
        <f>E90/AE90-1</f>
        <v/>
      </c>
      <c r="G90" s="1409">
        <f>G91+G92+G93+G94</f>
        <v/>
      </c>
      <c r="H90" s="31">
        <f>G90/AG90-1</f>
        <v/>
      </c>
      <c r="I90" s="1409">
        <f>I91+I92+I93+I94</f>
        <v/>
      </c>
      <c r="J90" s="31">
        <f>I90/AI90-1</f>
        <v/>
      </c>
      <c r="K90" s="1409">
        <f>K91+K92+K93+K94</f>
        <v/>
      </c>
      <c r="L90" s="31">
        <f>K90/AK90-1</f>
        <v/>
      </c>
      <c r="M90" s="1409">
        <f>M91+M92+M93+M94</f>
        <v/>
      </c>
      <c r="N90" s="31">
        <f>M90/AM90-1</f>
        <v/>
      </c>
      <c r="O90" s="1409">
        <f>O91+O92+O93+O94</f>
        <v/>
      </c>
      <c r="P90" s="31">
        <f>O90/AO90-1</f>
        <v/>
      </c>
      <c r="Q90" s="1409">
        <f>Q91+Q92+Q93+Q94</f>
        <v/>
      </c>
      <c r="R90" s="31">
        <f>Q90/AQ90-1</f>
        <v/>
      </c>
      <c r="S90" s="1409">
        <f>S91+S92+S93+S94</f>
        <v/>
      </c>
      <c r="T90" s="31">
        <f>S90/AS90-1</f>
        <v/>
      </c>
      <c r="U90" s="1409">
        <f>U91+U92+U93+U94</f>
        <v/>
      </c>
      <c r="V90" s="31">
        <f>U90/AU90-1</f>
        <v/>
      </c>
      <c r="W90" s="1409">
        <f>W91+W92+W93+W94</f>
        <v/>
      </c>
      <c r="X90" s="31">
        <f>W90/AW90-1</f>
        <v/>
      </c>
      <c r="Y90" s="1409">
        <f>E90+C90+G90+I90+K90+M90+O90+Q90+S90+U90</f>
        <v/>
      </c>
      <c r="Z90" s="31">
        <f>Y90/SUM(AC90,AE90,AG90,AI90,AK90,AM90,AO90,AQ90,AS90,AU90)-1</f>
        <v/>
      </c>
      <c r="AA90" s="32" t="n"/>
      <c r="AB90" s="1915">
        <f>AC90+AE90</f>
        <v/>
      </c>
      <c r="AC90" s="1915">
        <f>AC91+AC92+AC93+AC94</f>
        <v/>
      </c>
      <c r="AD90" s="32" t="n"/>
      <c r="AE90" s="1915">
        <f>AE91+AE92+AE93+AE94</f>
        <v/>
      </c>
      <c r="AF90" s="32" t="n"/>
      <c r="AG90" s="1915">
        <f>AG91+AG92+AG93+AG94</f>
        <v/>
      </c>
      <c r="AH90" s="32" t="n"/>
      <c r="AI90" s="1915">
        <f>AI91+AI92+AI93+AI94</f>
        <v/>
      </c>
      <c r="AJ90" s="32" t="n"/>
      <c r="AK90" s="1915">
        <f>AK91+AK92+AK93+AK94</f>
        <v/>
      </c>
      <c r="AL90" s="32" t="n"/>
      <c r="AM90" s="1915">
        <f>AM91+AM92+AM93+AM94</f>
        <v/>
      </c>
      <c r="AN90" s="32" t="n"/>
      <c r="AO90" s="1915">
        <f>AO91+AO92+AO93+AO94</f>
        <v/>
      </c>
      <c r="AP90" s="32" t="n"/>
      <c r="AQ90" s="1915">
        <f>AQ91+AQ92+AQ93+AQ94</f>
        <v/>
      </c>
      <c r="AR90" s="32" t="n"/>
      <c r="AS90" s="1915">
        <f>AS91+AS92+AS93+AS94</f>
        <v/>
      </c>
      <c r="AT90" s="32" t="n"/>
      <c r="AU90" s="1915">
        <f>AU91+AU92+AU93+AU94</f>
        <v/>
      </c>
      <c r="AV90" s="32" t="n"/>
      <c r="AW90" s="1915">
        <f>AW91+AW92+AW93+AW94</f>
        <v/>
      </c>
      <c r="AX90" s="32" t="n"/>
      <c r="AY90" s="1915">
        <f>AY91+AY92+AY93+AY94</f>
        <v/>
      </c>
      <c r="AZ90" s="32" t="n"/>
      <c r="BA90" s="1915">
        <f>AC90+AE90+AG90+AI90+AK90+AM90+AO90+AQ90+AS90+AU90+AW90+AY90</f>
        <v/>
      </c>
      <c r="BB90" s="32" t="n"/>
      <c r="BC90" s="1353" t="n"/>
      <c r="BD90" s="1352" t="n"/>
      <c r="BE90" s="1352" t="n"/>
      <c r="BF90" s="1352" t="n"/>
      <c r="BG90" s="1352" t="n"/>
      <c r="BH90" s="1352" t="n"/>
      <c r="BI90" s="1352" t="n"/>
      <c r="BJ90" s="1352" t="n"/>
      <c r="BK90" s="1352" t="n"/>
      <c r="BL90" s="1352" t="n"/>
      <c r="BM90" s="1352" t="n"/>
      <c r="BN90" s="1352" t="n"/>
      <c r="BO90" s="1352" t="n"/>
      <c r="BP90" s="1352" t="n"/>
    </row>
    <row r="91" ht="27" customFormat="1" customHeight="1" s="23">
      <c r="A91" s="1977" t="n"/>
      <c r="B91" s="1350" t="inlineStr">
        <is>
          <t>公路班线客运量    （万人次）</t>
        </is>
      </c>
      <c r="C91" s="1409" t="n">
        <v>9.2423</v>
      </c>
      <c r="D91" s="31">
        <f>C91/AC91-1</f>
        <v/>
      </c>
      <c r="E91" s="1409" t="n">
        <v>7.6316</v>
      </c>
      <c r="F91" s="31">
        <f>E91/AE91-1</f>
        <v/>
      </c>
      <c r="G91" s="1409" t="n">
        <v>3.3291</v>
      </c>
      <c r="H91" s="31">
        <f>G91/AG91-1</f>
        <v/>
      </c>
      <c r="I91" s="1409">
        <f>中口径明细!Z91</f>
        <v/>
      </c>
      <c r="J91" s="31">
        <f>I91/AI91-1</f>
        <v/>
      </c>
      <c r="K91" s="1409">
        <f>中口径明细!AB91</f>
        <v/>
      </c>
      <c r="L91" s="31">
        <f>K91/AK91-1</f>
        <v/>
      </c>
      <c r="M91" s="1409">
        <f>中口径明细!AD91</f>
        <v/>
      </c>
      <c r="N91" s="31">
        <f>M91/AM91-1</f>
        <v/>
      </c>
      <c r="O91" s="1409">
        <f>中口径明细!AF91</f>
        <v/>
      </c>
      <c r="P91" s="31">
        <f>O91/AO91-1</f>
        <v/>
      </c>
      <c r="Q91" s="1409">
        <f>中口径明细!AH91</f>
        <v/>
      </c>
      <c r="R91" s="31">
        <f>Q91/AQ91-1</f>
        <v/>
      </c>
      <c r="S91" s="1409">
        <f>中口径明细!AJ91</f>
        <v/>
      </c>
      <c r="T91" s="31">
        <f>S91/AS91-1</f>
        <v/>
      </c>
      <c r="U91" s="1409">
        <f>中口径明细!AL91</f>
        <v/>
      </c>
      <c r="V91" s="31">
        <f>U91/AU91-1</f>
        <v/>
      </c>
      <c r="W91" s="1409">
        <f>中口径明细!AN91</f>
        <v/>
      </c>
      <c r="X91" s="31">
        <f>W91/AW91-1</f>
        <v/>
      </c>
      <c r="Y91" s="1409">
        <f>E91+C91+G91+I91+K91+M91+O91+Q91+S91+U91</f>
        <v/>
      </c>
      <c r="Z91" s="31">
        <f>Y91/SUM(AC91,AE91,AG91,AI91,AK91,AM91,AO91,AQ91,AS91,AU91)-1</f>
        <v/>
      </c>
      <c r="AA91" s="32" t="n"/>
      <c r="AB91" s="1915">
        <f>AC91+AE91</f>
        <v/>
      </c>
      <c r="AC91" s="1409" t="n">
        <v>5.9408</v>
      </c>
      <c r="AD91" s="31" t="n"/>
      <c r="AE91" s="1409" t="n">
        <v>7.824</v>
      </c>
      <c r="AF91" s="31" t="n"/>
      <c r="AG91" s="1409" t="n">
        <v>2.4822</v>
      </c>
      <c r="AH91" s="31" t="n"/>
      <c r="AI91" s="1409" t="n">
        <v>5.4197</v>
      </c>
      <c r="AJ91" s="31" t="n"/>
      <c r="AK91" s="1409" t="n">
        <v>8.1585</v>
      </c>
      <c r="AL91" s="31" t="n"/>
      <c r="AM91" s="1409" t="n">
        <v>6.533</v>
      </c>
      <c r="AN91" s="31" t="n"/>
      <c r="AO91" s="1409" t="n">
        <v>15.2163</v>
      </c>
      <c r="AP91" s="31" t="n"/>
      <c r="AQ91" s="1409" t="n">
        <v>31.0718</v>
      </c>
      <c r="AR91" s="31" t="n"/>
      <c r="AS91" s="1409" t="n">
        <v>6.0916</v>
      </c>
      <c r="AT91" s="31" t="n"/>
      <c r="AU91" s="1409" t="n">
        <v>10.6439</v>
      </c>
      <c r="AV91" s="31" t="n"/>
      <c r="AW91" s="1409" t="n">
        <v>2.8397</v>
      </c>
      <c r="AX91" s="31" t="n"/>
      <c r="AY91" s="1409" t="n">
        <v>2.8174</v>
      </c>
      <c r="AZ91" s="31" t="n"/>
      <c r="BA91" s="1409">
        <f>AC91+AE91+AG91+AI91+AK91+AM91+AO91+AQ91+AS91+AU91+AW91+AY91</f>
        <v/>
      </c>
      <c r="BB91" s="31" t="n"/>
      <c r="BC91" s="1354" t="n"/>
      <c r="BD91" s="1417" t="n"/>
      <c r="BE91" s="1417" t="n"/>
      <c r="BF91" s="1417" t="n"/>
      <c r="BG91" s="1417" t="n"/>
      <c r="BH91" s="1417" t="n"/>
      <c r="BI91" s="1417" t="n"/>
      <c r="BJ91" s="1417" t="n"/>
      <c r="BK91" s="1417" t="n"/>
      <c r="BL91" s="1417" t="n"/>
      <c r="BM91" s="1417" t="n"/>
      <c r="BN91" s="1417" t="n"/>
      <c r="BO91" s="1417" t="n"/>
      <c r="BP91" s="1289" t="n"/>
    </row>
    <row r="92" ht="27" customFormat="1" customHeight="1" s="23">
      <c r="A92" s="1977" t="n"/>
      <c r="B92" s="1350" t="inlineStr">
        <is>
          <t>城际城乡公交客运量（万人次）</t>
        </is>
      </c>
      <c r="C92" s="1409" t="n">
        <v>0.3</v>
      </c>
      <c r="D92" s="31">
        <f>C92/AC92-1</f>
        <v/>
      </c>
      <c r="E92" s="1409" t="n">
        <v>0.22</v>
      </c>
      <c r="F92" s="31">
        <f>E92/AE92-1</f>
        <v/>
      </c>
      <c r="G92" s="1409">
        <f>公交!X73-公交!X75</f>
        <v/>
      </c>
      <c r="H92" s="31">
        <f>G92/AG92-1</f>
        <v/>
      </c>
      <c r="I92" s="1409">
        <f>公交!Z73-公交!Z75</f>
        <v/>
      </c>
      <c r="J92" s="31">
        <f>I92/AI92-1</f>
        <v/>
      </c>
      <c r="K92" s="1409">
        <f>公交!AB73-公交!AB75</f>
        <v/>
      </c>
      <c r="L92" s="31">
        <f>K92/AK92-1</f>
        <v/>
      </c>
      <c r="M92" s="1409">
        <f>公交!AD73-公交!AD75</f>
        <v/>
      </c>
      <c r="N92" s="31">
        <f>M92/AM92-1</f>
        <v/>
      </c>
      <c r="O92" s="1409">
        <f>公交!AF73-公交!AF75</f>
        <v/>
      </c>
      <c r="P92" s="31">
        <f>O92/AO92-1</f>
        <v/>
      </c>
      <c r="Q92" s="1409">
        <f>公交!AH73-公交!AH75</f>
        <v/>
      </c>
      <c r="R92" s="31">
        <f>Q92/AQ92-1</f>
        <v/>
      </c>
      <c r="S92" s="1409">
        <f>公交!AJ73-公交!AJ75</f>
        <v/>
      </c>
      <c r="T92" s="31">
        <f>S92/AS92-1</f>
        <v/>
      </c>
      <c r="U92" s="1409">
        <f>公交!AL73-公交!AL75</f>
        <v/>
      </c>
      <c r="V92" s="31">
        <f>U92/AU92-1</f>
        <v/>
      </c>
      <c r="W92" s="1409">
        <f>公交!AN73-公交!AN75</f>
        <v/>
      </c>
      <c r="X92" s="31">
        <f>W92/AW92-1</f>
        <v/>
      </c>
      <c r="Y92" s="1409">
        <f>E92+C92+G92+I92+K92+M92+O92+Q92+S92+U92</f>
        <v/>
      </c>
      <c r="Z92" s="31">
        <f>Y92/SUM(AC92,AE92,AG92,AI92,AK92,AM92,AO92,AQ92,AS92,AU92)-1</f>
        <v/>
      </c>
      <c r="AA92" s="32" t="n"/>
      <c r="AB92" s="1915">
        <f>AC92+AE92</f>
        <v/>
      </c>
      <c r="AC92" s="1409" t="n">
        <v>0.199999999999999</v>
      </c>
      <c r="AD92" s="31" t="n"/>
      <c r="AE92" s="1409" t="n">
        <v>0.2</v>
      </c>
      <c r="AF92" s="31" t="n"/>
      <c r="AG92" s="1409" t="n">
        <v>0.2</v>
      </c>
      <c r="AH92" s="31" t="n"/>
      <c r="AI92" s="1409" t="n">
        <v>0.48</v>
      </c>
      <c r="AJ92" s="31" t="n"/>
      <c r="AK92" s="1409" t="n">
        <v>0.6</v>
      </c>
      <c r="AL92" s="31" t="n"/>
      <c r="AM92" s="1409" t="n">
        <v>0.449999999999999</v>
      </c>
      <c r="AN92" s="31" t="n"/>
      <c r="AO92" s="1409" t="n">
        <v>0.630000000000001</v>
      </c>
      <c r="AP92" s="31" t="n"/>
      <c r="AQ92" s="1409" t="n">
        <v>0.360000000000001</v>
      </c>
      <c r="AR92" s="31" t="n"/>
      <c r="AS92" s="1409" t="n">
        <v>0.300000000000001</v>
      </c>
      <c r="AT92" s="31" t="n"/>
      <c r="AU92" s="1409" t="n">
        <v>0.299999999999999</v>
      </c>
      <c r="AV92" s="31" t="n"/>
      <c r="AW92" s="1409" t="n">
        <v>0.26</v>
      </c>
      <c r="AX92" s="31" t="n"/>
      <c r="AY92" s="1409" t="n">
        <v>0.299999999999999</v>
      </c>
      <c r="AZ92" s="31" t="n"/>
      <c r="BA92" s="1409">
        <f>AC92+AE92+AG92+AI92+AK92+AM92+AO92+AQ92+AS92+AU92+AW92+AY92</f>
        <v/>
      </c>
      <c r="BB92" s="31" t="n"/>
      <c r="BC92" s="1354" t="n"/>
      <c r="BD92" s="1355" t="n"/>
      <c r="BE92" s="1355" t="n"/>
      <c r="BF92" s="1355" t="n"/>
      <c r="BG92" s="1355" t="n"/>
      <c r="BH92" s="1355" t="n"/>
      <c r="BI92" s="1355" t="n"/>
      <c r="BJ92" s="1355" t="n"/>
      <c r="BK92" s="1355" t="n"/>
      <c r="BL92" s="1355" t="n"/>
      <c r="BM92" s="1355" t="n"/>
      <c r="BN92" s="1355" t="n"/>
      <c r="BO92" s="1355" t="n"/>
      <c r="BP92" s="1289" t="n"/>
    </row>
    <row r="93" ht="27" customFormat="1" customHeight="1" s="23">
      <c r="A93" s="1977" t="n"/>
      <c r="B93" s="1350" t="inlineStr">
        <is>
          <t>城际城乡巡游出租客运量（万人次）</t>
        </is>
      </c>
      <c r="C93" s="1409" t="n">
        <v>2.4</v>
      </c>
      <c r="D93" s="31">
        <f>C93/AC93-1</f>
        <v/>
      </c>
      <c r="E93" s="1409" t="n">
        <v>2.4</v>
      </c>
      <c r="F93" s="31">
        <f>E93/AE93-1</f>
        <v/>
      </c>
      <c r="G93" s="1409">
        <f>出租!X73-出租!X75</f>
        <v/>
      </c>
      <c r="H93" s="31">
        <f>G93/AG93-1</f>
        <v/>
      </c>
      <c r="I93" s="1409">
        <f>出租!Z73-出租!Z75</f>
        <v/>
      </c>
      <c r="J93" s="31">
        <f>I93/AI93-1</f>
        <v/>
      </c>
      <c r="K93" s="1409">
        <f>出租!AB73-出租!AB75</f>
        <v/>
      </c>
      <c r="L93" s="31">
        <f>K93/AK93-1</f>
        <v/>
      </c>
      <c r="M93" s="1409">
        <f>出租!AD73-出租!AD75</f>
        <v/>
      </c>
      <c r="N93" s="31">
        <f>M93/AM93-1</f>
        <v/>
      </c>
      <c r="O93" s="1409">
        <f>出租!AF73-出租!AF75</f>
        <v/>
      </c>
      <c r="P93" s="31">
        <f>O93/AO93-1</f>
        <v/>
      </c>
      <c r="Q93" s="1409">
        <f>出租!AH73-出租!AH75</f>
        <v/>
      </c>
      <c r="R93" s="31">
        <f>Q93/AQ93-1</f>
        <v/>
      </c>
      <c r="S93" s="1409">
        <f>出租!AJ73-出租!AJ75</f>
        <v/>
      </c>
      <c r="T93" s="31">
        <f>S93/AS93-1</f>
        <v/>
      </c>
      <c r="U93" s="1409">
        <f>出租!AL73-出租!AL75</f>
        <v/>
      </c>
      <c r="V93" s="31">
        <f>U93/AU93-1</f>
        <v/>
      </c>
      <c r="W93" s="1409">
        <f>出租!AN73-出租!AN75</f>
        <v/>
      </c>
      <c r="X93" s="31">
        <f>W93/AW93-1</f>
        <v/>
      </c>
      <c r="Y93" s="1409">
        <f>E93+C93+G93+I93+K93+M93+O93+Q93+S93+U93</f>
        <v/>
      </c>
      <c r="Z93" s="31">
        <f>Y93/SUM(AC93,AE93,AG93,AI93,AK93,AM93,AO93,AQ93,AS93,AU93)-1</f>
        <v/>
      </c>
      <c r="AA93" s="32" t="n"/>
      <c r="AB93" s="1915">
        <f>AC93+AE93</f>
        <v/>
      </c>
      <c r="AC93" s="1409" t="n">
        <v>2.26</v>
      </c>
      <c r="AD93" s="31" t="n"/>
      <c r="AE93" s="1409" t="n">
        <v>2.26</v>
      </c>
      <c r="AF93" s="31" t="n"/>
      <c r="AG93" s="1409" t="n">
        <v>2.27</v>
      </c>
      <c r="AH93" s="31" t="n"/>
      <c r="AI93" s="1409" t="n">
        <v>2.25</v>
      </c>
      <c r="AJ93" s="31" t="n"/>
      <c r="AK93" s="1409" t="n">
        <v>2.25</v>
      </c>
      <c r="AL93" s="31" t="n"/>
      <c r="AM93" s="1409" t="n">
        <v>2.24</v>
      </c>
      <c r="AN93" s="31" t="n"/>
      <c r="AO93" s="1409" t="n">
        <v>2.75</v>
      </c>
      <c r="AP93" s="31" t="n"/>
      <c r="AQ93" s="1409" t="n">
        <v>2.66</v>
      </c>
      <c r="AR93" s="31" t="n"/>
      <c r="AS93" s="1409" t="n">
        <v>2.32</v>
      </c>
      <c r="AT93" s="31" t="n"/>
      <c r="AU93" s="1409" t="n">
        <v>2.26</v>
      </c>
      <c r="AV93" s="31" t="n"/>
      <c r="AW93" s="1409" t="n">
        <v>2.28</v>
      </c>
      <c r="AX93" s="31" t="n"/>
      <c r="AY93" s="1409" t="n">
        <v>2.2</v>
      </c>
      <c r="AZ93" s="31" t="n"/>
      <c r="BA93" s="1409">
        <f>AC93+AE93+AG93+AI93+AK93+AM93+AO93+AQ93+AS93+AU93+AW93+AY93</f>
        <v/>
      </c>
      <c r="BB93" s="31" t="n"/>
      <c r="BC93" s="1354" t="n"/>
      <c r="BD93" s="1291" t="n"/>
      <c r="BE93" s="1291" t="n"/>
      <c r="BF93" s="1291" t="n"/>
      <c r="BG93" s="1291" t="n"/>
      <c r="BH93" s="1291" t="n"/>
      <c r="BI93" s="1291" t="n"/>
      <c r="BJ93" s="1417" t="n"/>
      <c r="BK93" s="1291" t="n"/>
      <c r="BL93" s="1417" t="n"/>
      <c r="BM93" s="1417" t="n"/>
      <c r="BN93" s="1417" t="n"/>
      <c r="BO93" s="1417" t="n"/>
      <c r="BP93" s="1289" t="n"/>
    </row>
    <row r="94" ht="27" customFormat="1" customHeight="1" s="23">
      <c r="A94" s="1954" t="n"/>
      <c r="B94" s="1350" t="inlineStr">
        <is>
          <t>城际城乡网约车客运量  (万人次)</t>
        </is>
      </c>
      <c r="C94" s="1409" t="n">
        <v>0.0287738764095598</v>
      </c>
      <c r="D94" s="31">
        <f>C94/AC94-1</f>
        <v/>
      </c>
      <c r="E94" s="1409" t="n">
        <v>0.0305191556959705</v>
      </c>
      <c r="F94" s="31">
        <f>E94/AE94-1</f>
        <v/>
      </c>
      <c r="G94" s="1409" t="n">
        <v>0.0545396093360492</v>
      </c>
      <c r="H94" s="31">
        <f>G94/AG94-1</f>
        <v/>
      </c>
      <c r="I94" s="1409">
        <f>网约车!Z73-网约车!Z75</f>
        <v/>
      </c>
      <c r="J94" s="31">
        <f>I94/AI94-1</f>
        <v/>
      </c>
      <c r="K94" s="1409">
        <f>网约车!AB73-网约车!AB75</f>
        <v/>
      </c>
      <c r="L94" s="31">
        <f>K94/AK94-1</f>
        <v/>
      </c>
      <c r="M94" s="1409">
        <f>网约车!AD73-网约车!AD75</f>
        <v/>
      </c>
      <c r="N94" s="31">
        <f>M94/AM94-1</f>
        <v/>
      </c>
      <c r="O94" s="1409">
        <f>网约车!AF73-网约车!AF75</f>
        <v/>
      </c>
      <c r="P94" s="31">
        <f>O94/AO94-1</f>
        <v/>
      </c>
      <c r="Q94" s="1409">
        <f>网约车!AH73-网约车!AH75</f>
        <v/>
      </c>
      <c r="R94" s="31">
        <f>Q94/AQ94-1</f>
        <v/>
      </c>
      <c r="S94" s="1409">
        <f>网约车!AJ73-网约车!AJ75</f>
        <v/>
      </c>
      <c r="T94" s="31">
        <f>S94/AS94-1</f>
        <v/>
      </c>
      <c r="U94" s="1409">
        <f>网约车!AL73-网约车!AL75</f>
        <v/>
      </c>
      <c r="V94" s="31">
        <f>U94/AU94-1</f>
        <v/>
      </c>
      <c r="W94" s="1409">
        <f>网约车!AN73-网约车!AN75</f>
        <v/>
      </c>
      <c r="X94" s="31">
        <f>W94/AW94-1</f>
        <v/>
      </c>
      <c r="Y94" s="1409">
        <f>E94+C94+G94+I94+K94+M94+O94+Q94+S94+U94</f>
        <v/>
      </c>
      <c r="Z94" s="31">
        <f>Y94/SUM(AC94,AE94,AG94,AI94,AK94,AM94,AO94,AQ94,AS94,AU94)-1</f>
        <v/>
      </c>
      <c r="AA94" s="32" t="n"/>
      <c r="AB94" s="1915">
        <f>AC94+AE94</f>
        <v/>
      </c>
      <c r="AC94" s="1409" t="n">
        <v>0.0049666795386042</v>
      </c>
      <c r="AD94" s="31" t="n"/>
      <c r="AE94" s="1409" t="n">
        <v>0.0044434901293641</v>
      </c>
      <c r="AF94" s="31" t="n"/>
      <c r="AG94" s="1409" t="n">
        <v>0.0038616639883132</v>
      </c>
      <c r="AH94" s="31" t="n"/>
      <c r="AI94" s="1409" t="n">
        <v>0.0036269761555354</v>
      </c>
      <c r="AJ94" s="31" t="n"/>
      <c r="AK94" s="1409" t="n">
        <v>0.0038928277724147</v>
      </c>
      <c r="AL94" s="31" t="n"/>
      <c r="AM94" s="1409" t="n">
        <v>0.0074412467965694</v>
      </c>
      <c r="AN94" s="31" t="n"/>
      <c r="AO94" s="1409" t="n">
        <v>0.0097406482561528</v>
      </c>
      <c r="AP94" s="31" t="n"/>
      <c r="AQ94" s="1409" t="n">
        <v>0.0326221318179384</v>
      </c>
      <c r="AR94" s="31" t="n"/>
      <c r="AS94" s="1409" t="n">
        <v>0.008423439426015049</v>
      </c>
      <c r="AT94" s="31" t="n"/>
      <c r="AU94" s="1409" t="n">
        <v>0.0122454283259415</v>
      </c>
      <c r="AV94" s="31" t="n"/>
      <c r="AW94" s="1409" t="n">
        <v>0.0121482757328457</v>
      </c>
      <c r="AX94" s="31" t="n"/>
      <c r="AY94" s="1409" t="n">
        <v>0.0148844866113358</v>
      </c>
      <c r="AZ94" s="31" t="n"/>
      <c r="BA94" s="1409">
        <f>AC94+AE94+AG94+AI94+AK94+AM94+AO94+AQ94+AS94+AU94+AW94+AY94</f>
        <v/>
      </c>
      <c r="BB94" s="31" t="n"/>
      <c r="BC94" s="1354" t="n"/>
      <c r="BD94" s="1359" t="n"/>
      <c r="BE94" s="1359" t="n"/>
      <c r="BF94" s="1359" t="n"/>
      <c r="BG94" s="1359" t="n"/>
      <c r="BH94" s="1359" t="n"/>
      <c r="BI94" s="1359" t="n"/>
      <c r="BJ94" s="1359" t="n"/>
      <c r="BK94" s="1359" t="n"/>
      <c r="BL94" s="1359" t="n"/>
      <c r="BM94" s="1359" t="n"/>
      <c r="BN94" s="1359" t="n"/>
      <c r="BO94" s="1359" t="n"/>
      <c r="BP94" s="1289" t="n"/>
    </row>
    <row r="95" ht="28.5" customHeight="1" s="21">
      <c r="A95" s="886" t="inlineStr">
        <is>
          <t>中口径旅客周转量</t>
        </is>
      </c>
      <c r="F95" s="31" t="n"/>
      <c r="H95" s="31" t="n"/>
      <c r="J95" s="31" t="n"/>
      <c r="L95" s="31" t="n"/>
      <c r="N95" s="31" t="n"/>
      <c r="P95" s="31" t="n"/>
      <c r="R95" s="31" t="n"/>
      <c r="T95" s="31" t="n"/>
      <c r="V95" s="31" t="n"/>
      <c r="X95" s="31" t="n"/>
      <c r="Y95" s="1289" t="n"/>
      <c r="Z95" s="31" t="n"/>
      <c r="AA95" s="1360" t="n"/>
      <c r="AB95" s="1360" t="n"/>
    </row>
    <row r="96" ht="51" customHeight="1" s="21">
      <c r="A96" s="888" t="inlineStr">
        <is>
          <t>注：中口径旅客周转量由公路班线、城际城乡公交、城际城乡出租、城际城乡网约车旅客周转量四部分构成</t>
        </is>
      </c>
      <c r="F96" s="31" t="n"/>
      <c r="H96" s="31" t="n"/>
      <c r="J96" s="31" t="n"/>
      <c r="L96" s="31" t="n"/>
      <c r="N96" s="31" t="n"/>
      <c r="P96" s="31" t="n"/>
      <c r="R96" s="31" t="n"/>
      <c r="T96" s="31" t="n"/>
      <c r="V96" s="31" t="n"/>
      <c r="X96" s="31" t="n"/>
      <c r="Y96" s="1289" t="n"/>
      <c r="Z96" s="31" t="n"/>
      <c r="AA96" s="1360" t="n"/>
      <c r="AB96" s="1360" t="n"/>
    </row>
    <row r="97">
      <c r="A97" s="1343" t="inlineStr">
        <is>
          <t>地区 名称</t>
        </is>
      </c>
      <c r="B97" s="1344" t="inlineStr">
        <is>
          <t>指标</t>
        </is>
      </c>
      <c r="C97" s="897" t="inlineStr">
        <is>
          <t>2025年1月</t>
        </is>
      </c>
      <c r="D97" s="1345" t="inlineStr">
        <is>
          <t>1月与去年同比</t>
        </is>
      </c>
      <c r="E97" s="897" t="inlineStr">
        <is>
          <t>2025年2月</t>
        </is>
      </c>
      <c r="F97" s="1345" t="inlineStr">
        <is>
          <t>2月与去年同比</t>
        </is>
      </c>
      <c r="G97" s="897" t="inlineStr">
        <is>
          <t>2025年3月</t>
        </is>
      </c>
      <c r="H97" s="1345" t="inlineStr">
        <is>
          <t>3月与去年同比</t>
        </is>
      </c>
      <c r="I97" s="897" t="inlineStr">
        <is>
          <t>2025年4月</t>
        </is>
      </c>
      <c r="J97" s="1345" t="inlineStr">
        <is>
          <t>4月与去年同比</t>
        </is>
      </c>
      <c r="K97" s="897" t="inlineStr">
        <is>
          <t>2025年5月</t>
        </is>
      </c>
      <c r="L97" s="1345" t="inlineStr">
        <is>
          <t>5月与去年同比</t>
        </is>
      </c>
      <c r="M97" s="897" t="inlineStr">
        <is>
          <t>2025年6月</t>
        </is>
      </c>
      <c r="N97" s="1345" t="inlineStr">
        <is>
          <t>6月与去年同比</t>
        </is>
      </c>
      <c r="O97" s="897" t="inlineStr">
        <is>
          <t>2025年7月</t>
        </is>
      </c>
      <c r="P97" s="1345" t="inlineStr">
        <is>
          <t>7月与去年同比</t>
        </is>
      </c>
      <c r="Q97" s="897" t="inlineStr">
        <is>
          <t>2025年8月</t>
        </is>
      </c>
      <c r="R97" s="1345" t="inlineStr">
        <is>
          <t>8月与去年同比</t>
        </is>
      </c>
      <c r="S97" s="897" t="inlineStr">
        <is>
          <t>2025年9月</t>
        </is>
      </c>
      <c r="T97" s="1345" t="inlineStr">
        <is>
          <t>9月与去年同比</t>
        </is>
      </c>
      <c r="U97" s="897" t="inlineStr">
        <is>
          <t>2025年10月</t>
        </is>
      </c>
      <c r="V97" s="1345" t="inlineStr">
        <is>
          <t>10月与去年同比</t>
        </is>
      </c>
      <c r="W97" s="897" t="inlineStr">
        <is>
          <t>2025年11月</t>
        </is>
      </c>
      <c r="X97" s="1345" t="inlineStr">
        <is>
          <t>11月与去年同比</t>
        </is>
      </c>
      <c r="Y97" s="1289" t="inlineStr">
        <is>
          <t>2025年累计</t>
        </is>
      </c>
      <c r="Z97" s="31" t="inlineStr">
        <is>
          <t>累计同比</t>
        </is>
      </c>
      <c r="AA97" s="45" t="n"/>
      <c r="AB97" s="45" t="n"/>
      <c r="AC97" s="897" t="inlineStr">
        <is>
          <t>2024年1月</t>
        </is>
      </c>
      <c r="AD97" s="1345" t="inlineStr">
        <is>
          <t>1月与去年同比</t>
        </is>
      </c>
      <c r="AE97" s="897" t="inlineStr">
        <is>
          <t>2024年2月</t>
        </is>
      </c>
      <c r="AF97" s="1345" t="inlineStr">
        <is>
          <t>2月与去年同比</t>
        </is>
      </c>
      <c r="AG97" s="897" t="inlineStr">
        <is>
          <t>2024年3月</t>
        </is>
      </c>
      <c r="AH97" s="1345" t="inlineStr">
        <is>
          <t>3月与去年同比</t>
        </is>
      </c>
      <c r="AI97" s="897" t="inlineStr">
        <is>
          <t>2024年4月</t>
        </is>
      </c>
      <c r="AJ97" s="1345" t="inlineStr">
        <is>
          <t>4月与去年同比</t>
        </is>
      </c>
      <c r="AK97" s="897" t="inlineStr">
        <is>
          <t>2024年5月</t>
        </is>
      </c>
      <c r="AL97" s="1345" t="inlineStr">
        <is>
          <t>5月与去年同比</t>
        </is>
      </c>
      <c r="AM97" s="897" t="inlineStr">
        <is>
          <t>2024年6月</t>
        </is>
      </c>
      <c r="AN97" s="1345" t="inlineStr">
        <is>
          <t>6月与去年同比</t>
        </is>
      </c>
      <c r="AO97" s="897" t="inlineStr">
        <is>
          <t>2024年7月</t>
        </is>
      </c>
      <c r="AP97" s="1345" t="inlineStr">
        <is>
          <t>7月与去年同比</t>
        </is>
      </c>
      <c r="AQ97" s="897" t="inlineStr">
        <is>
          <t>2024年8月</t>
        </is>
      </c>
      <c r="AR97" s="1345" t="inlineStr">
        <is>
          <t>8月与去年同比</t>
        </is>
      </c>
      <c r="AS97" s="897" t="inlineStr">
        <is>
          <t>2024年9月</t>
        </is>
      </c>
      <c r="AT97" s="1345" t="inlineStr">
        <is>
          <t>9月与去年同比</t>
        </is>
      </c>
      <c r="AU97" s="897" t="inlineStr">
        <is>
          <t>2024年10月</t>
        </is>
      </c>
      <c r="AV97" s="1345" t="inlineStr">
        <is>
          <t>10月与去年同比</t>
        </is>
      </c>
      <c r="AW97" s="897" t="inlineStr">
        <is>
          <t>2024年11月</t>
        </is>
      </c>
      <c r="AX97" s="1345" t="inlineStr">
        <is>
          <t>11月与去年同比</t>
        </is>
      </c>
      <c r="AY97" s="897" t="inlineStr">
        <is>
          <t>2024年12月</t>
        </is>
      </c>
      <c r="AZ97" s="1345" t="inlineStr">
        <is>
          <t>12月与去年同比</t>
        </is>
      </c>
      <c r="BA97" s="1345" t="inlineStr">
        <is>
          <t>累计</t>
        </is>
      </c>
      <c r="BB97" s="1345" t="inlineStr">
        <is>
          <t>累计同比</t>
        </is>
      </c>
      <c r="BC97" s="1347" t="n"/>
      <c r="BD97" s="897" t="inlineStr">
        <is>
          <t>2023年1月</t>
        </is>
      </c>
      <c r="BE97" s="897" t="inlineStr">
        <is>
          <t>2023年2月</t>
        </is>
      </c>
      <c r="BF97" s="897" t="inlineStr">
        <is>
          <t>2023年3月</t>
        </is>
      </c>
      <c r="BG97" s="897" t="inlineStr">
        <is>
          <t>2023年4月</t>
        </is>
      </c>
      <c r="BH97" s="897" t="inlineStr">
        <is>
          <t>2023年5月</t>
        </is>
      </c>
      <c r="BI97" s="897" t="inlineStr">
        <is>
          <t>2023年6月</t>
        </is>
      </c>
      <c r="BJ97" s="897" t="inlineStr">
        <is>
          <t>2023年7月</t>
        </is>
      </c>
      <c r="BK97" s="897" t="inlineStr">
        <is>
          <t>2023年8月</t>
        </is>
      </c>
      <c r="BL97" s="897" t="inlineStr">
        <is>
          <t>2023年9月</t>
        </is>
      </c>
      <c r="BM97" s="897" t="inlineStr">
        <is>
          <t>2023年10月</t>
        </is>
      </c>
      <c r="BN97" s="897" t="inlineStr">
        <is>
          <t>2023年11月</t>
        </is>
      </c>
      <c r="BO97" s="897" t="inlineStr">
        <is>
          <t>2023年12月</t>
        </is>
      </c>
      <c r="BP97" s="1345" t="inlineStr">
        <is>
          <t>累计</t>
        </is>
      </c>
    </row>
    <row r="98">
      <c r="A98" s="2079" t="n"/>
      <c r="B98" s="1978" t="n"/>
      <c r="C98" s="1954" t="n"/>
      <c r="D98" s="2080" t="n"/>
      <c r="E98" s="1954" t="n"/>
      <c r="F98" s="2080" t="n"/>
      <c r="G98" s="1954" t="n"/>
      <c r="H98" s="2080" t="n"/>
      <c r="I98" s="1954" t="n"/>
      <c r="J98" s="2080" t="n"/>
      <c r="K98" s="1954" t="n"/>
      <c r="L98" s="2080" t="n"/>
      <c r="M98" s="1954" t="n"/>
      <c r="N98" s="2080" t="n"/>
      <c r="O98" s="1954" t="n"/>
      <c r="P98" s="2080" t="n"/>
      <c r="Q98" s="1954" t="n"/>
      <c r="R98" s="2080" t="n"/>
      <c r="S98" s="1954" t="n"/>
      <c r="T98" s="2080" t="n"/>
      <c r="U98" s="1954" t="n"/>
      <c r="V98" s="2080" t="n"/>
      <c r="W98" s="1954" t="n"/>
      <c r="X98" s="2080" t="n"/>
      <c r="Y98" s="1954" t="n"/>
      <c r="Z98" s="2031" t="n"/>
      <c r="AA98" s="46" t="n"/>
      <c r="AB98" s="46" t="n"/>
      <c r="AC98" s="1954" t="n"/>
      <c r="AD98" s="2080" t="n"/>
      <c r="AE98" s="1954" t="n"/>
      <c r="AF98" s="2080" t="n"/>
      <c r="AG98" s="1954" t="n"/>
      <c r="AH98" s="2080" t="n"/>
      <c r="AI98" s="1954" t="n"/>
      <c r="AJ98" s="2080" t="n"/>
      <c r="AK98" s="1954" t="n"/>
      <c r="AL98" s="2080" t="n"/>
      <c r="AM98" s="1954" t="n"/>
      <c r="AN98" s="2080" t="n"/>
      <c r="AO98" s="1954" t="n"/>
      <c r="AP98" s="2080" t="n"/>
      <c r="AQ98" s="1954" t="n"/>
      <c r="AR98" s="2080" t="n"/>
      <c r="AS98" s="1954" t="n"/>
      <c r="AT98" s="2080" t="n"/>
      <c r="AU98" s="1954" t="n"/>
      <c r="AV98" s="2080" t="n"/>
      <c r="AW98" s="1954" t="n"/>
      <c r="AX98" s="2080" t="n"/>
      <c r="AY98" s="1954" t="n"/>
      <c r="AZ98" s="2080" t="n"/>
      <c r="BA98" s="2003" t="n"/>
      <c r="BB98" s="2080" t="n"/>
      <c r="BC98" s="1347" t="n"/>
      <c r="BD98" s="1954" t="n"/>
      <c r="BE98" s="1954" t="n"/>
      <c r="BF98" s="1954" t="n"/>
      <c r="BG98" s="1954" t="n"/>
      <c r="BH98" s="1954" t="n"/>
      <c r="BI98" s="1954" t="n"/>
      <c r="BJ98" s="1954" t="n"/>
      <c r="BK98" s="1954" t="n"/>
      <c r="BL98" s="1954" t="n"/>
      <c r="BM98" s="1954" t="n"/>
      <c r="BN98" s="1954" t="n"/>
      <c r="BO98" s="1954" t="n"/>
      <c r="BP98" s="2003" t="n"/>
    </row>
    <row r="99" ht="28.8" customFormat="1" customHeight="1" s="24">
      <c r="A99" s="1349" t="inlineStr">
        <is>
          <t>全省</t>
        </is>
      </c>
      <c r="B99" s="1350" t="inlineStr">
        <is>
          <t>总旅客周转量      （万人公里）</t>
        </is>
      </c>
      <c r="C99" s="1409">
        <f>C100+C101+C102+C103</f>
        <v/>
      </c>
      <c r="D99" s="31">
        <f>C99/AC99-1</f>
        <v/>
      </c>
      <c r="E99" s="1409">
        <f>E100+E101+E102+E103</f>
        <v/>
      </c>
      <c r="F99" s="31">
        <f>E99/AE99-1</f>
        <v/>
      </c>
      <c r="G99" s="1409">
        <f>G100+G101+G102+G103</f>
        <v/>
      </c>
      <c r="H99" s="31">
        <f>G99/AG99-1</f>
        <v/>
      </c>
      <c r="I99" s="1409">
        <f>I100+I101+I102+I103</f>
        <v/>
      </c>
      <c r="J99" s="31">
        <f>I99/AI99-1</f>
        <v/>
      </c>
      <c r="K99" s="1409">
        <f>K100+K101+K102+K103</f>
        <v/>
      </c>
      <c r="L99" s="31">
        <f>K99/AK99-1</f>
        <v/>
      </c>
      <c r="M99" s="1409">
        <f>M100+M101+M102+M103</f>
        <v/>
      </c>
      <c r="N99" s="31">
        <f>M99/AM99-1</f>
        <v/>
      </c>
      <c r="O99" s="1409">
        <f>O100+O101+O102+O103</f>
        <v/>
      </c>
      <c r="P99" s="31">
        <f>O99/AO99-1</f>
        <v/>
      </c>
      <c r="Q99" s="1409">
        <f>Q100+Q101+Q102+Q103</f>
        <v/>
      </c>
      <c r="R99" s="31">
        <f>Q99/AQ99-1</f>
        <v/>
      </c>
      <c r="S99" s="1409">
        <f>S100+S101+S102+S103</f>
        <v/>
      </c>
      <c r="T99" s="31">
        <f>S99/AS99-1</f>
        <v/>
      </c>
      <c r="U99" s="1409">
        <f>U100+U101+U102+U103</f>
        <v/>
      </c>
      <c r="V99" s="31">
        <f>U99/AU99-1</f>
        <v/>
      </c>
      <c r="W99" s="1409">
        <f>W100+W101+W102+W103</f>
        <v/>
      </c>
      <c r="X99" s="31">
        <f>W99/AW99-1</f>
        <v/>
      </c>
      <c r="Y99" s="1409">
        <f>E99+C99+G99+I99+K99+M99+O99+Q99+S99</f>
        <v/>
      </c>
      <c r="Z99" s="31">
        <f>Y99/SUM(AC99,AE99,AG99,AI99,AK99,AM99,AO99,AQ99,AS99)-1</f>
        <v/>
      </c>
      <c r="AA99" s="32" t="n"/>
      <c r="AB99" s="1915">
        <f>AC99+AE99</f>
        <v/>
      </c>
      <c r="AC99" s="1915">
        <f>AC100+AC101+AC102+AC103</f>
        <v/>
      </c>
      <c r="AD99" s="32">
        <f>AC99/BD99-1</f>
        <v/>
      </c>
      <c r="AE99" s="1915">
        <f>AE100+AE101+AE102+AE103</f>
        <v/>
      </c>
      <c r="AF99" s="32">
        <f>AE99/BE99-1</f>
        <v/>
      </c>
      <c r="AG99" s="1915">
        <f>AG100+AG101+AG102+AG103</f>
        <v/>
      </c>
      <c r="AH99" s="32">
        <f>AG99/BF99-1</f>
        <v/>
      </c>
      <c r="AI99" s="1915">
        <f>AI100+AI101+AI102+AI103</f>
        <v/>
      </c>
      <c r="AJ99" s="32">
        <f>AI99/BG99-1</f>
        <v/>
      </c>
      <c r="AK99" s="1915">
        <f>AK100+AK101+AK102+AK103</f>
        <v/>
      </c>
      <c r="AL99" s="32">
        <f>AK99/BH99-1</f>
        <v/>
      </c>
      <c r="AM99" s="1915">
        <f>AM100+AM101+AM102+AM103</f>
        <v/>
      </c>
      <c r="AN99" s="32">
        <f>AM99/BI99-1</f>
        <v/>
      </c>
      <c r="AO99" s="1915">
        <f>AO100+AO101+AO102+AO103</f>
        <v/>
      </c>
      <c r="AP99" s="32">
        <f>AO99/BJ99-1</f>
        <v/>
      </c>
      <c r="AQ99" s="1915">
        <f>AQ100+AQ101+AQ102+AQ103</f>
        <v/>
      </c>
      <c r="AR99" s="32">
        <f>AQ99/BK99-1</f>
        <v/>
      </c>
      <c r="AS99" s="1915">
        <f>AS100+AS101+AS102+AS103</f>
        <v/>
      </c>
      <c r="AT99" s="32">
        <f>AS99/BL99-1</f>
        <v/>
      </c>
      <c r="AU99" s="1915">
        <f>AU100+AU101+AU102+AU103</f>
        <v/>
      </c>
      <c r="AV99" s="32">
        <f>AU99/BM99-1</f>
        <v/>
      </c>
      <c r="AW99" s="1915">
        <f>AW100+AW101+AW102+AW103</f>
        <v/>
      </c>
      <c r="AX99" s="32">
        <f>AW99/BN99-1</f>
        <v/>
      </c>
      <c r="AY99" s="1915">
        <f>AY100+AY101+AY102+AY103</f>
        <v/>
      </c>
      <c r="AZ99" s="32">
        <f>AY99/BO99-1</f>
        <v/>
      </c>
      <c r="BA99" s="1915">
        <f>AC99+AE99+AG99+AI99+AK99+AM99+AO99+AQ99+AS99+AU99+AW99+AY99</f>
        <v/>
      </c>
      <c r="BB99" s="32">
        <f>BA99/BP99-1</f>
        <v/>
      </c>
      <c r="BC99" s="1353" t="n"/>
      <c r="BD99" s="1915">
        <f>BD100+BD101+BD102+BD103</f>
        <v/>
      </c>
      <c r="BE99" s="1915">
        <f>BE100+BE101+BE102+BE103</f>
        <v/>
      </c>
      <c r="BF99" s="1915">
        <f>BF100+BF101+BF102+BF103</f>
        <v/>
      </c>
      <c r="BG99" s="1915">
        <f>BG100+BG101+BG102+BG103</f>
        <v/>
      </c>
      <c r="BH99" s="1915">
        <f>BH100+BH101+BH102+BH103</f>
        <v/>
      </c>
      <c r="BI99" s="1915">
        <f>BI100+BI101+BI102+BI103</f>
        <v/>
      </c>
      <c r="BJ99" s="1915">
        <f>BJ100+BJ101+BJ102+BJ103</f>
        <v/>
      </c>
      <c r="BK99" s="1915">
        <f>BK100+BK101+BK102+BK103</f>
        <v/>
      </c>
      <c r="BL99" s="1915">
        <f>BL100+BL101+BL102+BL103</f>
        <v/>
      </c>
      <c r="BM99" s="1915">
        <f>BM100+BM101+BM102+BM103</f>
        <v/>
      </c>
      <c r="BN99" s="1915">
        <f>BN100+BN101+BN102+BN103</f>
        <v/>
      </c>
      <c r="BO99" s="1915">
        <f>BO100+BO101+BO102+BO103</f>
        <v/>
      </c>
      <c r="BP99" s="1915">
        <f>BD99+BE99+BF99+BG99+BH99+BI99+BJ99+BK99+BL99+BM99+BN99+BO99</f>
        <v/>
      </c>
    </row>
    <row r="100" ht="28.8" customHeight="1" s="21">
      <c r="A100" s="2079" t="n"/>
      <c r="B100" s="1350" t="inlineStr">
        <is>
          <t>公路班线旅客周转量（万人公里）</t>
        </is>
      </c>
      <c r="C100" s="1409">
        <f>C105+C110+C115+C120+C125+C130+C135+C140+C145+C150+C155+C160+C165+C170+C175+C180+C185</f>
        <v/>
      </c>
      <c r="D100" s="31">
        <f>C100/AC100-1</f>
        <v/>
      </c>
      <c r="E100" s="1409">
        <f>E105+E110+E115+E120+E125+E130+E135+E140+E145+E150+E155+E160+E165+E170+E175+E180+E185</f>
        <v/>
      </c>
      <c r="F100" s="31">
        <f>E100/AE100-1</f>
        <v/>
      </c>
      <c r="G100" s="1409">
        <f>G105+G110+G115+G120+G125+G130+G135+G140+G145+G150+G155+G160+G165+G170+G175+G180+G185</f>
        <v/>
      </c>
      <c r="H100" s="31">
        <f>G100/AG100-1</f>
        <v/>
      </c>
      <c r="I100" s="1409">
        <f>I105+I110+I115+I120+I125+I130+I135+I140+I145+I150+I155+I160+I165+I170+I175+I180+I185</f>
        <v/>
      </c>
      <c r="J100" s="31">
        <f>I100/AI100-1</f>
        <v/>
      </c>
      <c r="K100" s="1409">
        <f>K105+K110+K115+K120+K125+K130+K135+K140+K145+K150+K155+K160+K165+K170+K175+K180+K185</f>
        <v/>
      </c>
      <c r="L100" s="31">
        <f>K100/AK100-1</f>
        <v/>
      </c>
      <c r="M100" s="1409">
        <f>M105+M110+M115+M120+M125+M130+M135+M140+M145+M150+M155+M160+M165+M170+M175+M180+M185</f>
        <v/>
      </c>
      <c r="N100" s="31">
        <f>M100/AM100-1</f>
        <v/>
      </c>
      <c r="O100" s="1409">
        <f>O105+O110+O115+O120+O125+O130+O135+O140+O145+O150+O155+O160+O165+O170+O175+O180+O185</f>
        <v/>
      </c>
      <c r="P100" s="31">
        <f>O100/AO100-1</f>
        <v/>
      </c>
      <c r="Q100" s="1409">
        <f>Q105+Q110+Q115+Q120+Q125+Q130+Q135+Q140+Q145+Q150+Q155+Q160+Q165+Q170+Q175+Q180+Q185</f>
        <v/>
      </c>
      <c r="R100" s="31">
        <f>Q100/AQ100-1</f>
        <v/>
      </c>
      <c r="S100" s="1409">
        <f>S105+S110+S115+S120+S125+S130+S135+S140+S145+S150+S155+S160+S165+S170+S175+S180+S185</f>
        <v/>
      </c>
      <c r="T100" s="31">
        <f>S100/AS100-1</f>
        <v/>
      </c>
      <c r="U100" s="1409">
        <f>U105+U110+U115+U120+U125+U130+U135+U140+U145+U150+U155+U160+U165+U170+U175+U180+U185</f>
        <v/>
      </c>
      <c r="V100" s="31">
        <f>U100/AU100-1</f>
        <v/>
      </c>
      <c r="W100" s="1409">
        <f>W105+W110+W115+W120+W125+W130+W135+W140+W145+W150+W155+W160+W165+W170+W175+W180+W185</f>
        <v/>
      </c>
      <c r="X100" s="31">
        <f>W100/AW100-1</f>
        <v/>
      </c>
      <c r="Y100" s="1409">
        <f>E100+C100+G100+I100+K100+M100+O100+Q100+S100</f>
        <v/>
      </c>
      <c r="Z100" s="31">
        <f>Y100/SUM(AC100,AE100,AG100,AI100,AK100,AM100,AO100,AQ100,AS100)-1</f>
        <v/>
      </c>
      <c r="AA100" s="32" t="n"/>
      <c r="AB100" s="1915">
        <f>AC100+AE100</f>
        <v/>
      </c>
      <c r="AC100" s="1409">
        <f>AC105+AC110+AC115+AC120+AC125+AC130+AC135+AC140+AC145+AC150+AC155+AC160+AC165+AC170+AC175+AC180+AC185</f>
        <v/>
      </c>
      <c r="AD100" s="31">
        <f>AC100/BD100-1</f>
        <v/>
      </c>
      <c r="AE100" s="1409">
        <f>AE105+AE110+AE115+AE120+AE125+AE130+AE135+AE140+AE145+AE150+AE155+AE160+AE165+AE170+AE175+AE180+AE185</f>
        <v/>
      </c>
      <c r="AF100" s="31">
        <f>AE100/BE100-1</f>
        <v/>
      </c>
      <c r="AG100" s="1409">
        <f>AG105+AG110+AG115+AG120+AG125+AG130+AG135+AG140+AG145+AG150+AG155+AG160+AG165+AG170+AG175+AG180+AG185</f>
        <v/>
      </c>
      <c r="AH100" s="31">
        <f>AG100/BF100-1</f>
        <v/>
      </c>
      <c r="AI100" s="1409">
        <f>AI105+AI110+AI115+AI120+AI125+AI130+AI135+AI140+AI145+AI150+AI155+AI160+AI165+AI170+AI175+AI180+AI185</f>
        <v/>
      </c>
      <c r="AJ100" s="31">
        <f>AI100/BG100-1</f>
        <v/>
      </c>
      <c r="AK100" s="1409">
        <f>AK105+AK110+AK115+AK120+AK125+AK130+AK135+AK140+AK145+AK150+AK155+AK160+AK165+AK170+AK175+AK180+AK185</f>
        <v/>
      </c>
      <c r="AL100" s="31">
        <f>AK100/BH100-1</f>
        <v/>
      </c>
      <c r="AM100" s="1409">
        <f>AM105+AM110+AM115+AM120+AM125+AM130+AM135+AM140+AM145+AM150+AM155+AM160+AM165+AM170+AM175+AM180+AM185</f>
        <v/>
      </c>
      <c r="AN100" s="31">
        <f>AM100/BI100-1</f>
        <v/>
      </c>
      <c r="AO100" s="1409">
        <f>AO105+AO110+AO115+AO120+AO125+AO130+AO135+AO140+AO145+AO150+AO155+AO160+AO165+AO170+AO175+AO180+AO185</f>
        <v/>
      </c>
      <c r="AP100" s="31">
        <f>AO100/BJ100-1</f>
        <v/>
      </c>
      <c r="AQ100" s="1409">
        <f>AQ105+AQ110+AQ115+AQ120+AQ125+AQ130+AQ135+AQ140+AQ145+AQ150+AQ155+AQ160+AQ165+AQ170+AQ175+AQ180+AQ185</f>
        <v/>
      </c>
      <c r="AR100" s="31">
        <f>AQ100/BK100-1</f>
        <v/>
      </c>
      <c r="AS100" s="1409">
        <f>AS105+AS110+AS115+AS120+AS125+AS130+AS135+AS140+AS145+AS150+AS155+AS160+AS165+AS170+AS175+AS180+AS185</f>
        <v/>
      </c>
      <c r="AT100" s="31">
        <f>AS100/BL100-1</f>
        <v/>
      </c>
      <c r="AU100" s="1409">
        <f>AU105+AU110+AU115+AU120+AU125+AU130+AU135+AU140+AU145+AU150+AU155+AU160+AU165+AU170+AU175+AU180+AU185</f>
        <v/>
      </c>
      <c r="AV100" s="31">
        <f>AU100/BM100-1</f>
        <v/>
      </c>
      <c r="AW100" s="1409">
        <f>AW105+AW110+AW115+AW120+AW125+AW130+AW135+AW140+AW145+AW150+AW155+AW160+AW165+AW170+AW175+AW180+AW185</f>
        <v/>
      </c>
      <c r="AX100" s="31">
        <f>AW100/BN100-1</f>
        <v/>
      </c>
      <c r="AY100" s="1409">
        <f>AY105+AY110+AY115+AY120+AY125+AY130+AY135+AY140+AY145+AY150+AY155+AY160+AY165+AY170+AY175+AY180+AY185</f>
        <v/>
      </c>
      <c r="AZ100" s="31">
        <f>AY100/BO100-1</f>
        <v/>
      </c>
      <c r="BA100" s="1409">
        <f>AC100+AE100+AG100+AI100+AK100+AM100+AO100+AQ100+AS100+AU100+AW100+AY100</f>
        <v/>
      </c>
      <c r="BB100" s="31">
        <f>BA100/BP100-1</f>
        <v/>
      </c>
      <c r="BC100" s="1354" t="n"/>
      <c r="BD100" s="1414" t="n">
        <v>76232.9222</v>
      </c>
      <c r="BE100" s="1414" t="n">
        <v>92722.74541259999</v>
      </c>
      <c r="BF100" s="1414" t="n">
        <v>100787.5334</v>
      </c>
      <c r="BG100" s="1414" t="n">
        <v>105145.2942</v>
      </c>
      <c r="BH100" s="1414" t="n">
        <v>103234.7729</v>
      </c>
      <c r="BI100" s="1414" t="n">
        <v>100150.4022</v>
      </c>
      <c r="BJ100" s="1414" t="n">
        <v>116553.7522</v>
      </c>
      <c r="BK100" s="1414" t="n">
        <v>108644.3901</v>
      </c>
      <c r="BL100" s="1414" t="n">
        <v>101615.2487</v>
      </c>
      <c r="BM100" s="1414" t="n">
        <v>108275.6336</v>
      </c>
      <c r="BN100" s="1414" t="n">
        <v>100799.5258</v>
      </c>
      <c r="BO100" s="1414" t="n">
        <v>87076.6553</v>
      </c>
      <c r="BP100" s="1409">
        <f>BD100+BE100+BF100+BG100+BH100+BI100+BJ100+BK100+BL100+BM100+BN100+BO100</f>
        <v/>
      </c>
    </row>
    <row r="101" ht="28.8" customHeight="1" s="21">
      <c r="A101" s="2079" t="n"/>
      <c r="B101" s="1350" t="inlineStr">
        <is>
          <t>城际城乡公交旅客周转量 （万人公里）</t>
        </is>
      </c>
      <c r="C101" s="1409">
        <f>C106+C111+C116+C121+C126+C131+C136+C141+C146+C151+C156+C161+C166+C171+C176+C181+C186</f>
        <v/>
      </c>
      <c r="D101" s="31">
        <f>C101/AC101-1</f>
        <v/>
      </c>
      <c r="E101" s="1409">
        <f>E106+E111+E116+E121+E126+E131+E136+E141+E146+E151+E156+E161+E166+E171+E176+E181+E186</f>
        <v/>
      </c>
      <c r="F101" s="31">
        <f>E101/AE101-1</f>
        <v/>
      </c>
      <c r="G101" s="1409">
        <f>G106+G111+G116+G121+G126+G131+G136+G141+G146+G151+G156+G161+G166+G171+G176+G181+G186</f>
        <v/>
      </c>
      <c r="H101" s="31">
        <f>G101/AG101-1</f>
        <v/>
      </c>
      <c r="I101" s="1409">
        <f>I106+I111+I116+I121+I126+I131+I136+I141+I146+I151+I156+I161+I166+I171+I176+I181+I186</f>
        <v/>
      </c>
      <c r="J101" s="31">
        <f>I101/AI101-1</f>
        <v/>
      </c>
      <c r="K101" s="1409">
        <f>K106+K111+K116+K121+K126+K131+K136+K141+K146+K151+K156+K161+K166+K171+K176+K181+K186</f>
        <v/>
      </c>
      <c r="L101" s="31">
        <f>K101/AK101-1</f>
        <v/>
      </c>
      <c r="M101" s="1409">
        <f>M106+M111+M116+M121+M126+M131+M136+M141+M146+M151+M156+M161+M166+M171+M176+M181+M186</f>
        <v/>
      </c>
      <c r="N101" s="31">
        <f>M101/AM101-1</f>
        <v/>
      </c>
      <c r="O101" s="1409">
        <f>O106+O111+O116+O121+O126+O131+O136+O141+O146+O151+O156+O161+O166+O171+O176+O181+O186</f>
        <v/>
      </c>
      <c r="P101" s="31">
        <f>O101/AO101-1</f>
        <v/>
      </c>
      <c r="Q101" s="1409">
        <f>Q106+Q111+Q116+Q121+Q126+Q131+Q136+Q141+Q146+Q151+Q156+Q161+Q166+Q171+Q176+Q181+Q186</f>
        <v/>
      </c>
      <c r="R101" s="31">
        <f>Q101/AQ101-1</f>
        <v/>
      </c>
      <c r="S101" s="1409">
        <f>S106+S111+S116+S121+S126+S131+S136+S141+S146+S151+S156+S161+S166+S171+S176+S181+S186</f>
        <v/>
      </c>
      <c r="T101" s="31">
        <f>S101/AS101-1</f>
        <v/>
      </c>
      <c r="U101" s="1409">
        <f>U106+U111+U116+U121+U126+U131+U136+U141+U146+U151+U156+U161+U166+U171+U176+U181+U186</f>
        <v/>
      </c>
      <c r="V101" s="31">
        <f>U101/AU101-1</f>
        <v/>
      </c>
      <c r="W101" s="1409">
        <f>W106+W111+W116+W121+W126+W131+W136+W141+W146+W151+W156+W161+W166+W171+W176+W181+W186</f>
        <v/>
      </c>
      <c r="X101" s="31">
        <f>W101/AW101-1</f>
        <v/>
      </c>
      <c r="Y101" s="1409">
        <f>E101+C101+G101+I101+K101+M101+O101+Q101+S101</f>
        <v/>
      </c>
      <c r="Z101" s="31">
        <f>Y101/SUM(AC101,AE101,AG101,AI101,AK101,AM101,AO101,AQ101,AS101)-1</f>
        <v/>
      </c>
      <c r="AA101" s="32" t="n"/>
      <c r="AB101" s="1915">
        <f>AC101+AE101</f>
        <v/>
      </c>
      <c r="AC101" s="1409">
        <f>AC106+AC111+AC116+AC121+AC126+AC131+AC136+AC141+AC146+AC151+AC156+AC161+AC166+AC171+AC176+AC181+AC186</f>
        <v/>
      </c>
      <c r="AD101" s="31">
        <f>AC101/BD101-1</f>
        <v/>
      </c>
      <c r="AE101" s="1409">
        <f>AE106+AE111+AE116+AE121+AE126+AE131+AE136+AE141+AE146+AE151+AE156+AE161+AE166+AE171+AE176+AE181+AE186</f>
        <v/>
      </c>
      <c r="AF101" s="31">
        <f>AE101/BE101-1</f>
        <v/>
      </c>
      <c r="AG101" s="1409">
        <f>AG106+AG111+AG116+AG121+AG126+AG131+AG136+AG141+AG146+AG151+AG156+AG161+AG166+AG171+AG176+AG181+AG186</f>
        <v/>
      </c>
      <c r="AH101" s="31">
        <f>AG101/BF101-1</f>
        <v/>
      </c>
      <c r="AI101" s="1409">
        <f>AI106+AI111+AI116+AI121+AI126+AI131+AI136+AI141+AI146+AI151+AI156+AI161+AI166+AI171+AI176+AI181+AI186</f>
        <v/>
      </c>
      <c r="AJ101" s="31">
        <f>AI101/BG101-1</f>
        <v/>
      </c>
      <c r="AK101" s="1409">
        <f>AK106+AK111+AK116+AK121+AK126+AK131+AK136+AK141+AK146+AK151+AK156+AK161+AK166+AK171+AK176+AK181+AK186</f>
        <v/>
      </c>
      <c r="AL101" s="31">
        <f>AK101/BH101-1</f>
        <v/>
      </c>
      <c r="AM101" s="1409">
        <f>AM106+AM111+AM116+AM121+AM126+AM131+AM136+AM141+AM146+AM151+AM156+AM161+AM166+AM171+AM176+AM181+AM186</f>
        <v/>
      </c>
      <c r="AN101" s="31">
        <f>AM101/BI101-1</f>
        <v/>
      </c>
      <c r="AO101" s="1409">
        <f>AO106+AO111+AO116+AO121+AO126+AO131+AO136+AO141+AO146+AO151+AO156+AO161+AO166+AO171+AO176+AO181+AO186</f>
        <v/>
      </c>
      <c r="AP101" s="31">
        <f>AO101/BJ101-1</f>
        <v/>
      </c>
      <c r="AQ101" s="1409">
        <f>AQ106+AQ111+AQ116+AQ121+AQ126+AQ131+AQ136+AQ141+AQ146+AQ151+AQ156+AQ161+AQ166+AQ171+AQ176+AQ181+AQ186</f>
        <v/>
      </c>
      <c r="AR101" s="31">
        <f>AQ101/BK101-1</f>
        <v/>
      </c>
      <c r="AS101" s="1409">
        <f>AS106+AS111+AS116+AS121+AS126+AS131+AS136+AS141+AS146+AS151+AS156+AS161+AS166+AS171+AS176+AS181+AS186</f>
        <v/>
      </c>
      <c r="AT101" s="31">
        <f>AS101/BL101-1</f>
        <v/>
      </c>
      <c r="AU101" s="1409">
        <f>AU106+AU111+AU116+AU121+AU126+AU131+AU136+AU141+AU146+AU151+AU156+AU161+AU166+AU171+AU176+AU181+AU186</f>
        <v/>
      </c>
      <c r="AV101" s="31">
        <f>AU101/BM101-1</f>
        <v/>
      </c>
      <c r="AW101" s="1409">
        <f>AW106+AW111+AW116+AW121+AW126+AW131+AW136+AW141+AW146+AW151+AW156+AW161+AW166+AW171+AW176+AW181+AW186</f>
        <v/>
      </c>
      <c r="AX101" s="31">
        <f>AW101/BN101-1</f>
        <v/>
      </c>
      <c r="AY101" s="1409">
        <f>AY106+AY111+AY116+AY121+AY126+AY131+AY136+AY141+AY146+AY151+AY156+AY161+AY166+AY171+AY176+AY181+AY186</f>
        <v/>
      </c>
      <c r="AZ101" s="31">
        <f>AY101/BO101-1</f>
        <v/>
      </c>
      <c r="BA101" s="1409">
        <f>AC101+AE101+AG101+AI101+AK101+AM101+AO101+AQ101+AS101+AU101+AW101+AY101</f>
        <v/>
      </c>
      <c r="BB101" s="31">
        <f>BA101/BP101-1</f>
        <v/>
      </c>
      <c r="BC101" s="1354" t="n"/>
      <c r="BD101" s="1414" t="n">
        <v>20374.14</v>
      </c>
      <c r="BE101" s="1414" t="n">
        <v>27813.06</v>
      </c>
      <c r="BF101" s="1414" t="n">
        <v>28533.89</v>
      </c>
      <c r="BG101" s="1414" t="n">
        <v>30809.55</v>
      </c>
      <c r="BH101" s="1414" t="n">
        <v>30397.19</v>
      </c>
      <c r="BI101" s="1414" t="n">
        <v>29368.57</v>
      </c>
      <c r="BJ101" s="1414" t="n">
        <v>28407.66</v>
      </c>
      <c r="BK101" s="1414" t="n">
        <v>28011.06</v>
      </c>
      <c r="BL101" s="1414" t="n">
        <v>28580.74</v>
      </c>
      <c r="BM101" s="1414" t="n">
        <v>31085.21</v>
      </c>
      <c r="BN101" s="1414" t="n">
        <v>31998.54</v>
      </c>
      <c r="BO101" s="1414" t="n">
        <v>32734.44</v>
      </c>
      <c r="BP101" s="1409">
        <f>BD101+BE101+BF101+BG101+BH101+BI101+BJ101+BK101+BL101+BM101+BN101+BO101</f>
        <v/>
      </c>
    </row>
    <row r="102" ht="28.8" customHeight="1" s="21">
      <c r="A102" s="2079" t="n"/>
      <c r="B102" s="1350" t="inlineStr">
        <is>
          <t>城际城乡巡游出租旅客周转量（万人公里）</t>
        </is>
      </c>
      <c r="C102" s="1409">
        <f>C107+C112+C117+C122+C127+C132+C137+C142+C147+C152+C157+C162+C167+C172+C177+C182+C187</f>
        <v/>
      </c>
      <c r="D102" s="31">
        <f>C102/AC102-1</f>
        <v/>
      </c>
      <c r="E102" s="1409">
        <f>E107+E112+E117+E122+E127+E132+E137+E142+E147+E152+E157+E162+E167+E172+E177+E182+E187</f>
        <v/>
      </c>
      <c r="F102" s="31">
        <f>E102/AE102-1</f>
        <v/>
      </c>
      <c r="G102" s="1409">
        <f>G107+G112+G117+G122+G127+G132+G137+G142+G147+G152+G157+G162+G167+G172+G177+G182+G187</f>
        <v/>
      </c>
      <c r="H102" s="31">
        <f>G102/AG102-1</f>
        <v/>
      </c>
      <c r="I102" s="1409">
        <f>I107+I112+I117+I122+I127+I132+I137+I142+I147+I152+I157+I162+I167+I172+I177+I182+I187</f>
        <v/>
      </c>
      <c r="J102" s="31">
        <f>I102/AI102-1</f>
        <v/>
      </c>
      <c r="K102" s="1409">
        <f>K107+K112+K117+K122+K127+K132+K137+K142+K147+K152+K157+K162+K167+K172+K177+K182+K187</f>
        <v/>
      </c>
      <c r="L102" s="31">
        <f>K102/AK102-1</f>
        <v/>
      </c>
      <c r="M102" s="1409">
        <f>M107+M112+M117+M122+M127+M132+M137+M142+M147+M152+M157+M162+M167+M172+M177+M182+M187</f>
        <v/>
      </c>
      <c r="N102" s="31">
        <f>M102/AM102-1</f>
        <v/>
      </c>
      <c r="O102" s="1409">
        <f>O107+O112+O117+O122+O127+O132+O137+O142+O147+O152+O157+O162+O167+O172+O177+O182+O187</f>
        <v/>
      </c>
      <c r="P102" s="31">
        <f>O102/AO102-1</f>
        <v/>
      </c>
      <c r="Q102" s="1409">
        <f>Q107+Q112+Q117+Q122+Q127+Q132+Q137+Q142+Q147+Q152+Q157+Q162+Q167+Q172+Q177+Q182+Q187</f>
        <v/>
      </c>
      <c r="R102" s="31">
        <f>Q102/AQ102-1</f>
        <v/>
      </c>
      <c r="S102" s="1409">
        <f>S107+S112+S117+S122+S127+S132+S137+S142+S147+S152+S157+S162+S167+S172+S177+S182+S187</f>
        <v/>
      </c>
      <c r="T102" s="31">
        <f>S102/AS102-1</f>
        <v/>
      </c>
      <c r="U102" s="1409">
        <f>U107+U112+U117+U122+U127+U132+U137+U142+U147+U152+U157+U162+U167+U172+U177+U182+U187</f>
        <v/>
      </c>
      <c r="V102" s="31">
        <f>U102/AU102-1</f>
        <v/>
      </c>
      <c r="W102" s="1409">
        <f>W107+W112+W117+W122+W127+W132+W137+W142+W147+W152+W157+W162+W167+W172+W177+W182+W187</f>
        <v/>
      </c>
      <c r="X102" s="31">
        <f>W102/AW102-1</f>
        <v/>
      </c>
      <c r="Y102" s="1409">
        <f>E102+C102+G102+I102+K102+M102+O102+Q102+S102</f>
        <v/>
      </c>
      <c r="Z102" s="31">
        <f>Y102/SUM(AC102,AE102,AG102,AI102,AK102,AM102,AO102,AQ102,AS102)-1</f>
        <v/>
      </c>
      <c r="AA102" s="32" t="n"/>
      <c r="AB102" s="1915">
        <f>AC102+AE102</f>
        <v/>
      </c>
      <c r="AC102" s="1409">
        <f>AC107+AC112+AC117+AC122+AC127+AC132+AC137+AC142+AC147+AC152+AC157+AC162+AC167+AC172+AC177+AC182+AC187</f>
        <v/>
      </c>
      <c r="AD102" s="31">
        <f>AC102/BD102-1</f>
        <v/>
      </c>
      <c r="AE102" s="1409">
        <f>AE107+AE112+AE117+AE122+AE127+AE132+AE137+AE142+AE147+AE152+AE157+AE162+AE167+AE172+AE177+AE182+AE187</f>
        <v/>
      </c>
      <c r="AF102" s="31">
        <f>AE102/BE102-1</f>
        <v/>
      </c>
      <c r="AG102" s="1409">
        <f>AG107+AG112+AG117+AG122+AG127+AG132+AG137+AG142+AG147+AG152+AG157+AG162+AG167+AG172+AG177+AG182+AG187</f>
        <v/>
      </c>
      <c r="AH102" s="31">
        <f>AG102/BF102-1</f>
        <v/>
      </c>
      <c r="AI102" s="1409">
        <f>AI107+AI112+AI117+AI122+AI127+AI132+AI137+AI142+AI147+AI152+AI157+AI162+AI167+AI172+AI177+AI182+AI187</f>
        <v/>
      </c>
      <c r="AJ102" s="31">
        <f>AI102/BG102-1</f>
        <v/>
      </c>
      <c r="AK102" s="1409">
        <f>AK107+AK112+AK117+AK122+AK127+AK132+AK137+AK142+AK147+AK152+AK157+AK162+AK167+AK172+AK177+AK182+AK187</f>
        <v/>
      </c>
      <c r="AL102" s="31">
        <f>AK102/BH102-1</f>
        <v/>
      </c>
      <c r="AM102" s="1409">
        <f>AM107+AM112+AM117+AM122+AM127+AM132+AM137+AM142+AM147+AM152+AM157+AM162+AM167+AM172+AM177+AM182+AM187</f>
        <v/>
      </c>
      <c r="AN102" s="31">
        <f>AM102/BI102-1</f>
        <v/>
      </c>
      <c r="AO102" s="1409">
        <f>AO107+AO112+AO117+AO122+AO127+AO132+AO137+AO142+AO147+AO152+AO157+AO162+AO167+AO172+AO177+AO182+AO187</f>
        <v/>
      </c>
      <c r="AP102" s="31">
        <f>AO102/BJ102-1</f>
        <v/>
      </c>
      <c r="AQ102" s="1409">
        <f>AQ107+AQ112+AQ117+AQ122+AQ127+AQ132+AQ137+AQ142+AQ147+AQ152+AQ157+AQ162+AQ167+AQ172+AQ177+AQ182+AQ187</f>
        <v/>
      </c>
      <c r="AR102" s="31">
        <f>AQ102/BK102-1</f>
        <v/>
      </c>
      <c r="AS102" s="1409">
        <f>AS107+AS112+AS117+AS122+AS127+AS132+AS137+AS142+AS147+AS152+AS157+AS162+AS167+AS172+AS177+AS182+AS187</f>
        <v/>
      </c>
      <c r="AT102" s="31">
        <f>AS102/BL102-1</f>
        <v/>
      </c>
      <c r="AU102" s="1409">
        <f>AU107+AU112+AU117+AU122+AU127+AU132+AU137+AU142+AU147+AU152+AU157+AU162+AU167+AU172+AU177+AU182+AU187</f>
        <v/>
      </c>
      <c r="AV102" s="31">
        <f>AU102/BM102-1</f>
        <v/>
      </c>
      <c r="AW102" s="1409">
        <f>AW107+AW112+AW117+AW122+AW127+AW132+AW137+AW142+AW147+AW152+AW157+AW162+AW167+AW172+AW177+AW182+AW187</f>
        <v/>
      </c>
      <c r="AX102" s="31">
        <f>AW102/BN102-1</f>
        <v/>
      </c>
      <c r="AY102" s="1409">
        <f>AY107+AY112+AY117+AY122+AY127+AY132+AY137+AY142+AY147+AY152+AY157+AY162+AY167+AY172+AY177+AY182+AY187</f>
        <v/>
      </c>
      <c r="AZ102" s="31">
        <f>AY102/BO102-1</f>
        <v/>
      </c>
      <c r="BA102" s="1409">
        <f>AC102+AE102+AG102+AI102+AK102+AM102+AO102+AQ102+AS102+AU102+AW102+AY102</f>
        <v/>
      </c>
      <c r="BB102" s="31">
        <f>BA102/BP102-1</f>
        <v/>
      </c>
      <c r="BC102" s="1354" t="n"/>
      <c r="BD102" s="1414" t="n">
        <v>8287.379999999999</v>
      </c>
      <c r="BE102" s="1414" t="n">
        <v>8186</v>
      </c>
      <c r="BF102" s="1414" t="n">
        <v>7772.28</v>
      </c>
      <c r="BG102" s="1414" t="n">
        <v>8167.55</v>
      </c>
      <c r="BH102" s="1414" t="n">
        <v>8266.18</v>
      </c>
      <c r="BI102" s="1414" t="n">
        <v>8012.96</v>
      </c>
      <c r="BJ102" s="1414" t="n">
        <v>8215.940000000001</v>
      </c>
      <c r="BK102" s="1414" t="n">
        <v>8211.76</v>
      </c>
      <c r="BL102" s="1414" t="n">
        <v>7981.01</v>
      </c>
      <c r="BM102" s="1414" t="n">
        <v>8245.66</v>
      </c>
      <c r="BN102" s="1414" t="n">
        <v>7847.31</v>
      </c>
      <c r="BO102" s="1414" t="n">
        <v>7983.07999999999</v>
      </c>
      <c r="BP102" s="1409">
        <f>BD102+BE102+BF102+BG102+BH102+BI102+BJ102+BK102+BL102+BM102+BN102+BO102</f>
        <v/>
      </c>
    </row>
    <row r="103" ht="28.8" customHeight="1" s="21">
      <c r="A103" s="2082" t="n"/>
      <c r="B103" s="1350" t="inlineStr">
        <is>
          <t>城际城乡网约车旅客周转量(万人公里)</t>
        </is>
      </c>
      <c r="C103" s="1409">
        <f>C108+C113+C118+C123+C128+C133+C138+C143+C148+C153+C158+C163+C168+C173+C178+C183+C188</f>
        <v/>
      </c>
      <c r="D103" s="31">
        <f>C103/AC103-1</f>
        <v/>
      </c>
      <c r="E103" s="1409">
        <f>E108+E113+E118+E123+E128+E133+E138+E143+E148+E153+E158+E163+E168+E173+E178+E183+E188</f>
        <v/>
      </c>
      <c r="F103" s="31">
        <f>E103/AE103-1</f>
        <v/>
      </c>
      <c r="G103" s="1409">
        <f>G108+G113+G118+G123+G128+G133+G138+G143+G148+G153+G158+G163+G168+G173+G178+G183+G188</f>
        <v/>
      </c>
      <c r="H103" s="31">
        <f>G103/AG103-1</f>
        <v/>
      </c>
      <c r="I103" s="1409">
        <f>I108+I113+I118+I123+I128+I133+I138+I143+I148+I153+I158+I163+I168+I173+I178+I183+I188</f>
        <v/>
      </c>
      <c r="J103" s="31">
        <f>I103/AI103-1</f>
        <v/>
      </c>
      <c r="K103" s="1409">
        <f>K108+K113+K118+K123+K128+K133+K138+K143+K148+K153+K158+K163+K168+K173+K178+K183+K188</f>
        <v/>
      </c>
      <c r="L103" s="31">
        <f>K103/AK103-1</f>
        <v/>
      </c>
      <c r="M103" s="1409">
        <f>M108+M113+M118+M123+M128+M133+M138+M143+M148+M153+M158+M163+M168+M173+M178+M183+M188</f>
        <v/>
      </c>
      <c r="N103" s="31">
        <f>M103/AM103-1</f>
        <v/>
      </c>
      <c r="O103" s="1409">
        <f>O108+O113+O118+O123+O128+O133+O138+O143+O148+O153+O158+O163+O168+O173+O178+O183+O188</f>
        <v/>
      </c>
      <c r="P103" s="31">
        <f>O103/AO103-1</f>
        <v/>
      </c>
      <c r="Q103" s="1409">
        <f>Q108+Q113+Q118+Q123+Q128+Q133+Q138+Q143+Q148+Q153+Q158+Q163+Q168+Q173+Q178+Q183+Q188</f>
        <v/>
      </c>
      <c r="R103" s="31">
        <f>Q103/AQ103-1</f>
        <v/>
      </c>
      <c r="S103" s="1409">
        <f>S108+S113+S118+S123+S128+S133+S138+S143+S148+S153+S158+S163+S168+S173+S178+S183+S188</f>
        <v/>
      </c>
      <c r="T103" s="31">
        <f>S103/AS103-1</f>
        <v/>
      </c>
      <c r="U103" s="1409">
        <f>U108+U113+U118+U123+U128+U133+U138+U143+U148+U153+U158+U163+U168+U173+U178+U183+U188</f>
        <v/>
      </c>
      <c r="V103" s="31">
        <f>U103/AU103-1</f>
        <v/>
      </c>
      <c r="W103" s="1409">
        <f>W108+W113+W118+W123+W128+W133+W138+W143+W148+W153+W158+W163+W168+W173+W178+W183+W188</f>
        <v/>
      </c>
      <c r="X103" s="31">
        <f>W103/AW103-1</f>
        <v/>
      </c>
      <c r="Y103" s="1409">
        <f>E103+C103+G103+I103+K103+M103+O103+Q103+S103</f>
        <v/>
      </c>
      <c r="Z103" s="31">
        <f>Y103/SUM(AC103,AE103,AG103,AI103,AK103,AM103,AO103,AQ103,AS103)-1</f>
        <v/>
      </c>
      <c r="AA103" s="32" t="n"/>
      <c r="AB103" s="1915">
        <f>AC103+AE103</f>
        <v/>
      </c>
      <c r="AC103" s="1409">
        <f>AC108+AC113+AC118+AC123+AC128+AC133+AC138+AC143+AC148+AC153+AC158+AC163+AC168+AC173+AC178+AC183+AC188</f>
        <v/>
      </c>
      <c r="AD103" s="31">
        <f>AC103/BD103-1</f>
        <v/>
      </c>
      <c r="AE103" s="1409">
        <f>AE108+AE113+AE118+AE123+AE128+AE133+AE138+AE143+AE148+AE153+AE158+AE163+AE168+AE173+AE178+AE183+AE188</f>
        <v/>
      </c>
      <c r="AF103" s="31">
        <f>AE103/BE103-1</f>
        <v/>
      </c>
      <c r="AG103" s="1409">
        <f>AG108+AG113+AG118+AG123+AG128+AG133+AG138+AG143+AG148+AG153+AG158+AG163+AG168+AG173+AG178+AG183+AG188</f>
        <v/>
      </c>
      <c r="AH103" s="31">
        <f>AG103/BF103-1</f>
        <v/>
      </c>
      <c r="AI103" s="1409">
        <f>AI108+AI113+AI118+AI123+AI128+AI133+AI138+AI143+AI148+AI153+AI158+AI163+AI168+AI173+AI178+AI183+AI188</f>
        <v/>
      </c>
      <c r="AJ103" s="31">
        <f>AI103/BG103-1</f>
        <v/>
      </c>
      <c r="AK103" s="1409">
        <f>AK108+AK113+AK118+AK123+AK128+AK133+AK138+AK143+AK148+AK153+AK158+AK163+AK168+AK173+AK178+AK183+AK188</f>
        <v/>
      </c>
      <c r="AL103" s="31">
        <f>AK103/BH103-1</f>
        <v/>
      </c>
      <c r="AM103" s="1409">
        <f>AM108+AM113+AM118+AM123+AM128+AM133+AM138+AM143+AM148+AM153+AM158+AM163+AM168+AM173+AM178+AM183+AM188</f>
        <v/>
      </c>
      <c r="AN103" s="31">
        <f>AM103/BI103-1</f>
        <v/>
      </c>
      <c r="AO103" s="1409">
        <f>AO108+AO113+AO118+AO123+AO128+AO133+AO138+AO143+AO148+AO153+AO158+AO163+AO168+AO173+AO178+AO183+AO188</f>
        <v/>
      </c>
      <c r="AP103" s="31">
        <f>AO103/BJ103-1</f>
        <v/>
      </c>
      <c r="AQ103" s="1409">
        <f>AQ108+AQ113+AQ118+AQ123+AQ128+AQ133+AQ138+AQ143+AQ148+AQ153+AQ158+AQ163+AQ168+AQ173+AQ178+AQ183+AQ188</f>
        <v/>
      </c>
      <c r="AR103" s="31">
        <f>AQ103/BK103-1</f>
        <v/>
      </c>
      <c r="AS103" s="1409">
        <f>AS108+AS113+AS118+AS123+AS128+AS133+AS138+AS143+AS148+AS153+AS158+AS163+AS168+AS173+AS178+AS183+AS188</f>
        <v/>
      </c>
      <c r="AT103" s="31">
        <f>AS103/BL103-1</f>
        <v/>
      </c>
      <c r="AU103" s="1409">
        <f>AU108+AU113+AU118+AU123+AU128+AU133+AU138+AU143+AU148+AU153+AU158+AU163+AU168+AU173+AU178+AU183+AU188</f>
        <v/>
      </c>
      <c r="AV103" s="31">
        <f>AU103/BM103-1</f>
        <v/>
      </c>
      <c r="AW103" s="1409">
        <f>AW108+AW113+AW118+AW123+AW128+AW133+AW138+AW143+AW148+AW153+AW158+AW163+AW168+AW173+AW178+AW183+AW188</f>
        <v/>
      </c>
      <c r="AX103" s="31">
        <f>AW103/BN103-1</f>
        <v/>
      </c>
      <c r="AY103" s="1409">
        <f>AY108+AY113+AY118+AY123+AY128+AY133+AY138+AY143+AY148+AY153+AY158+AY163+AY168+AY173+AY178+AY183+AY188</f>
        <v/>
      </c>
      <c r="AZ103" s="31">
        <f>AY103/BO103-1</f>
        <v/>
      </c>
      <c r="BA103" s="1409">
        <f>AC103+AE103+AG103+AI103+AK103+AM103+AO103+AQ103+AS103+AU103+AW103+AY103</f>
        <v/>
      </c>
      <c r="BB103" s="31">
        <f>BA103/BP103-1</f>
        <v/>
      </c>
      <c r="BC103" s="1354" t="n"/>
      <c r="BD103" s="1414" t="n">
        <v>2129.99</v>
      </c>
      <c r="BE103" s="1414" t="n">
        <v>2282.04</v>
      </c>
      <c r="BF103" s="1414" t="n">
        <v>2342.53</v>
      </c>
      <c r="BG103" s="1414" t="n">
        <v>2463.5</v>
      </c>
      <c r="BH103" s="1414" t="n">
        <v>2566.5</v>
      </c>
      <c r="BI103" s="1414" t="n">
        <v>2661.49</v>
      </c>
      <c r="BJ103" s="1414" t="n">
        <v>2864.01</v>
      </c>
      <c r="BK103" s="1414" t="n">
        <v>2877.14</v>
      </c>
      <c r="BL103" s="1414" t="n">
        <v>2765.82</v>
      </c>
      <c r="BM103" s="1414" t="n">
        <v>2824.24</v>
      </c>
      <c r="BN103" s="1414" t="n">
        <v>2880.3</v>
      </c>
      <c r="BO103" s="1414" t="n">
        <v>3120.58</v>
      </c>
      <c r="BP103" s="1409">
        <f>BD103+BE103+BF103+BG103+BH103+BI103+BJ103+BK103+BL103+BM103+BN103+BO103</f>
        <v/>
      </c>
    </row>
    <row r="104" ht="28.8" customFormat="1" customHeight="1" s="24">
      <c r="A104" s="1356" t="inlineStr">
        <is>
          <t>武汉市</t>
        </is>
      </c>
      <c r="B104" s="1350" t="inlineStr">
        <is>
          <t>总旅客周转量      （万人公里）</t>
        </is>
      </c>
      <c r="C104" s="1409">
        <f>C105+C106+C107+C108</f>
        <v/>
      </c>
      <c r="D104" s="31">
        <f>C104/AC104-1</f>
        <v/>
      </c>
      <c r="E104" s="1409">
        <f>E105+E106+E107+E108</f>
        <v/>
      </c>
      <c r="F104" s="31">
        <f>E104/AE104-1</f>
        <v/>
      </c>
      <c r="G104" s="1409">
        <f>G105+G106+G107+G108</f>
        <v/>
      </c>
      <c r="H104" s="31">
        <f>G104/AG104-1</f>
        <v/>
      </c>
      <c r="I104" s="1409">
        <f>I105+I106+I107+I108</f>
        <v/>
      </c>
      <c r="J104" s="31">
        <f>I104/AI104-1</f>
        <v/>
      </c>
      <c r="K104" s="1409">
        <f>K105+K106+K107+K108</f>
        <v/>
      </c>
      <c r="L104" s="31">
        <f>K104/AK104-1</f>
        <v/>
      </c>
      <c r="M104" s="1409">
        <f>M105+M106+M107+M108</f>
        <v/>
      </c>
      <c r="N104" s="31">
        <f>M104/AM104-1</f>
        <v/>
      </c>
      <c r="O104" s="1409">
        <f>O105+O106+O107+O108</f>
        <v/>
      </c>
      <c r="P104" s="31">
        <f>O104/AO104-1</f>
        <v/>
      </c>
      <c r="Q104" s="1409">
        <f>Q105+Q106+Q107+Q108</f>
        <v/>
      </c>
      <c r="R104" s="31">
        <f>Q104/AQ104-1</f>
        <v/>
      </c>
      <c r="S104" s="1409">
        <f>S105+S106+S107+S108</f>
        <v/>
      </c>
      <c r="T104" s="31">
        <f>S104/AS104-1</f>
        <v/>
      </c>
      <c r="U104" s="1409">
        <f>U105+U106+U107+U108</f>
        <v/>
      </c>
      <c r="V104" s="31">
        <f>U104/AU104-1</f>
        <v/>
      </c>
      <c r="W104" s="1409">
        <f>W105+W106+W107+W108</f>
        <v/>
      </c>
      <c r="X104" s="31">
        <f>W104/AW104-1</f>
        <v/>
      </c>
      <c r="Y104" s="1409">
        <f>E104+C104+G104+I104+K104+M104+O104+Q104+S104</f>
        <v/>
      </c>
      <c r="Z104" s="31">
        <f>Y104/SUM(AC104,AE104,AG104,AI104,AK104,AM104,AO104,AQ104,AS104)-1</f>
        <v/>
      </c>
      <c r="AA104" s="32" t="n"/>
      <c r="AB104" s="1915">
        <f>AC104+AE104</f>
        <v/>
      </c>
      <c r="AC104" s="1915">
        <f>AC105+AC106+AC107+AC108</f>
        <v/>
      </c>
      <c r="AD104" s="32" t="n"/>
      <c r="AE104" s="1915">
        <f>AE105+AE106+AE107+AE108</f>
        <v/>
      </c>
      <c r="AF104" s="32" t="n"/>
      <c r="AG104" s="1915">
        <f>AG105+AG106+AG107+AG108</f>
        <v/>
      </c>
      <c r="AH104" s="32" t="n"/>
      <c r="AI104" s="1915">
        <f>AI105+AI106+AI107+AI108</f>
        <v/>
      </c>
      <c r="AJ104" s="32" t="n"/>
      <c r="AK104" s="1915">
        <f>AK105+AK106+AK107+AK108</f>
        <v/>
      </c>
      <c r="AL104" s="32" t="n"/>
      <c r="AM104" s="1915">
        <f>AM105+AM106+AM107+AM108</f>
        <v/>
      </c>
      <c r="AN104" s="32" t="n"/>
      <c r="AO104" s="1915">
        <f>AO105+AO106+AO107+AO108</f>
        <v/>
      </c>
      <c r="AP104" s="32" t="n"/>
      <c r="AQ104" s="1915">
        <f>AQ105+AQ106+AQ107+AQ108</f>
        <v/>
      </c>
      <c r="AR104" s="32" t="n"/>
      <c r="AS104" s="1915">
        <f>AS105+AS106+AS107+AS108</f>
        <v/>
      </c>
      <c r="AT104" s="32" t="n"/>
      <c r="AU104" s="1915">
        <f>AU105+AU106+AU107+AU108</f>
        <v/>
      </c>
      <c r="AV104" s="32" t="n"/>
      <c r="AW104" s="1915">
        <f>AW105+AW106+AW107+AW108</f>
        <v/>
      </c>
      <c r="AX104" s="32" t="n"/>
      <c r="AY104" s="1915">
        <f>AY105+AY106+AY107+AY108</f>
        <v/>
      </c>
      <c r="AZ104" s="32" t="n"/>
      <c r="BA104" s="1915">
        <f>AC104+AE104+AG104+AI104+AK104+AM104+AO104+AQ104+AS104+AU104+AW104+AY104</f>
        <v/>
      </c>
      <c r="BB104" s="32" t="n"/>
      <c r="BC104" s="1353" t="n"/>
      <c r="BD104" s="1352" t="n"/>
      <c r="BE104" s="1352" t="n"/>
      <c r="BF104" s="1352" t="n"/>
      <c r="BG104" s="1352" t="n"/>
      <c r="BH104" s="1352" t="n"/>
      <c r="BI104" s="1352" t="n"/>
      <c r="BJ104" s="1352" t="n"/>
      <c r="BK104" s="1352" t="n"/>
      <c r="BL104" s="1352" t="n"/>
      <c r="BM104" s="1352" t="n"/>
      <c r="BN104" s="1352" t="n"/>
      <c r="BO104" s="1352" t="n"/>
      <c r="BP104" s="1352" t="n"/>
    </row>
    <row r="105" ht="28.8" customHeight="1" s="21">
      <c r="A105" s="1977" t="n"/>
      <c r="B105" s="1350" t="inlineStr">
        <is>
          <t>公路班线旅客周转量（万人公里）</t>
        </is>
      </c>
      <c r="C105" s="1409" t="n">
        <v>12477.0943</v>
      </c>
      <c r="D105" s="31">
        <f>C105/AC105-1</f>
        <v/>
      </c>
      <c r="E105" s="1409" t="n">
        <v>13721.3293</v>
      </c>
      <c r="F105" s="31">
        <f>E105/AE105-1</f>
        <v/>
      </c>
      <c r="G105" s="1409" t="n">
        <v>18862.214</v>
      </c>
      <c r="H105" s="31">
        <f>G105/AG105-1</f>
        <v/>
      </c>
      <c r="I105" s="1409">
        <f>中口径明细!Z105</f>
        <v/>
      </c>
      <c r="J105" s="31">
        <f>I105/AI105-1</f>
        <v/>
      </c>
      <c r="K105" s="1409">
        <f>中口径明细!AB105</f>
        <v/>
      </c>
      <c r="L105" s="31">
        <f>K105/AK105-1</f>
        <v/>
      </c>
      <c r="M105" s="1409">
        <f>中口径明细!AD105</f>
        <v/>
      </c>
      <c r="N105" s="31">
        <f>M105/AM105-1</f>
        <v/>
      </c>
      <c r="O105" s="1409">
        <f>中口径明细!AF105</f>
        <v/>
      </c>
      <c r="P105" s="31">
        <f>O105/AO105-1</f>
        <v/>
      </c>
      <c r="Q105" s="1409">
        <f>中口径明细!AH105</f>
        <v/>
      </c>
      <c r="R105" s="31">
        <f>Q105/AQ105-1</f>
        <v/>
      </c>
      <c r="S105" s="1409">
        <f>中口径明细!AJ105</f>
        <v/>
      </c>
      <c r="T105" s="31">
        <f>S105/AS105-1</f>
        <v/>
      </c>
      <c r="U105" s="1409">
        <f>中口径明细!AL105</f>
        <v/>
      </c>
      <c r="V105" s="31">
        <f>U105/AU105-1</f>
        <v/>
      </c>
      <c r="W105" s="1409">
        <f>中口径明细!AN105</f>
        <v/>
      </c>
      <c r="X105" s="31">
        <f>W105/AW105-1</f>
        <v/>
      </c>
      <c r="Y105" s="1409">
        <f>E105+C105+G105+I105+K105+M105+O105+Q105+S105</f>
        <v/>
      </c>
      <c r="Z105" s="31">
        <f>Y105/SUM(AC105,AE105,AG105,AI105,AK105,AM105,AO105,AQ105,AS105)-1</f>
        <v/>
      </c>
      <c r="AA105" s="32" t="n"/>
      <c r="AB105" s="1915">
        <f>AC105+AE105</f>
        <v/>
      </c>
      <c r="AC105" s="1409" t="n">
        <v>7357.6606</v>
      </c>
      <c r="AD105" s="31" t="n"/>
      <c r="AE105" s="1409" t="n">
        <v>8592.7413</v>
      </c>
      <c r="AF105" s="31" t="n"/>
      <c r="AG105" s="1409" t="n">
        <v>11829.351</v>
      </c>
      <c r="AH105" s="31" t="n"/>
      <c r="AI105" s="1409" t="n">
        <v>14101.8988</v>
      </c>
      <c r="AJ105" s="31" t="n"/>
      <c r="AK105" s="1409" t="n">
        <v>13096.1302</v>
      </c>
      <c r="AL105" s="31" t="n"/>
      <c r="AM105" s="1409" t="n">
        <v>11151.9164</v>
      </c>
      <c r="AN105" s="31" t="n"/>
      <c r="AO105" s="1409" t="n">
        <v>11759.0194</v>
      </c>
      <c r="AP105" s="31" t="n"/>
      <c r="AQ105" s="1409" t="n">
        <v>10426.6701</v>
      </c>
      <c r="AR105" s="31" t="n"/>
      <c r="AS105" s="1409" t="n">
        <v>10838.9018</v>
      </c>
      <c r="AT105" s="31" t="n"/>
      <c r="AU105" s="1409" t="n">
        <v>19883.7738</v>
      </c>
      <c r="AV105" s="31" t="n"/>
      <c r="AW105" s="1409" t="n">
        <v>18280.0508</v>
      </c>
      <c r="AX105" s="31" t="n"/>
      <c r="AY105" s="1409" t="n">
        <v>14353.3628</v>
      </c>
      <c r="AZ105" s="31" t="n"/>
      <c r="BA105" s="1409">
        <f>AC105+AE105+AG105+AI105+AK105+AM105+AO105+AQ105+AS105+AU105+AW105+AY105</f>
        <v/>
      </c>
      <c r="BB105" s="31" t="n"/>
      <c r="BC105" s="1354" t="n"/>
      <c r="BD105" s="1355" t="n"/>
      <c r="BE105" s="1355" t="n"/>
      <c r="BF105" s="1355" t="n"/>
      <c r="BG105" s="1355" t="n"/>
      <c r="BH105" s="1355" t="n"/>
      <c r="BI105" s="1355" t="n"/>
      <c r="BJ105" s="1355" t="n"/>
      <c r="BK105" s="1355" t="n"/>
      <c r="BL105" s="1355" t="n"/>
      <c r="BM105" s="1355" t="n"/>
      <c r="BN105" s="1355" t="n"/>
      <c r="BO105" s="1355" t="n"/>
      <c r="BP105" s="1289" t="n"/>
    </row>
    <row r="106" ht="28.8" customHeight="1" s="21">
      <c r="A106" s="1977" t="n"/>
      <c r="B106" s="1350" t="inlineStr">
        <is>
          <t>城际城乡公交旅客周转量 （万人公里）</t>
        </is>
      </c>
      <c r="C106" s="1409" t="n">
        <v>520.329999999998</v>
      </c>
      <c r="D106" s="31">
        <f>C106/AC106-1</f>
        <v/>
      </c>
      <c r="E106" s="1409" t="n">
        <v>480.529999999999</v>
      </c>
      <c r="F106" s="31">
        <f>E106/AE106-1</f>
        <v/>
      </c>
      <c r="G106" s="1409">
        <f>公交!X10-公交!X12</f>
        <v/>
      </c>
      <c r="H106" s="31">
        <f>G106/AG106-1</f>
        <v/>
      </c>
      <c r="I106" s="1409">
        <f>公交!Z10-公交!Z12</f>
        <v/>
      </c>
      <c r="J106" s="31">
        <f>I106/AI106-1</f>
        <v/>
      </c>
      <c r="K106" s="1409">
        <f>公交!AB10-公交!AB12</f>
        <v/>
      </c>
      <c r="L106" s="31">
        <f>K106/AK106-1</f>
        <v/>
      </c>
      <c r="M106" s="1409">
        <f>公交!AD10-公交!AD12</f>
        <v/>
      </c>
      <c r="N106" s="31">
        <f>M106/AM106-1</f>
        <v/>
      </c>
      <c r="O106" s="1409">
        <f>公交!AF10-公交!AF12</f>
        <v/>
      </c>
      <c r="P106" s="31">
        <f>O106/AO106-1</f>
        <v/>
      </c>
      <c r="Q106" s="1409">
        <f>公交!AH10-公交!AH12</f>
        <v/>
      </c>
      <c r="R106" s="31">
        <f>Q106/AQ106-1</f>
        <v/>
      </c>
      <c r="S106" s="1409">
        <f>公交!AJ10-公交!AJ12</f>
        <v/>
      </c>
      <c r="T106" s="31">
        <f>S106/AS106-1</f>
        <v/>
      </c>
      <c r="U106" s="1409">
        <f>公交!AL10-公交!AL12</f>
        <v/>
      </c>
      <c r="V106" s="31">
        <f>U106/AU106-1</f>
        <v/>
      </c>
      <c r="W106" s="1409">
        <f>公交!AN10-公交!AN12</f>
        <v/>
      </c>
      <c r="X106" s="31">
        <f>W106/AW106-1</f>
        <v/>
      </c>
      <c r="Y106" s="1409">
        <f>E106+C106+G106+I106+K106+M106+O106+Q106+S106</f>
        <v/>
      </c>
      <c r="Z106" s="31">
        <f>Y106/SUM(AC106,AE106,AG106,AI106,AK106,AM106,AO106,AQ106,AS106)-1</f>
        <v/>
      </c>
      <c r="AA106" s="32" t="n"/>
      <c r="AB106" s="1915">
        <f>AC106+AE106</f>
        <v/>
      </c>
      <c r="AC106" s="1409" t="n">
        <v>665.699999999997</v>
      </c>
      <c r="AD106" s="31" t="n"/>
      <c r="AE106" s="1409" t="n">
        <v>438.57</v>
      </c>
      <c r="AF106" s="31" t="n"/>
      <c r="AG106" s="1409" t="n">
        <v>723.739999999998</v>
      </c>
      <c r="AH106" s="31" t="n"/>
      <c r="AI106" s="1409" t="n">
        <v>704.560000000001</v>
      </c>
      <c r="AJ106" s="31" t="n"/>
      <c r="AK106" s="1409" t="n">
        <v>679.91</v>
      </c>
      <c r="AL106" s="31" t="n"/>
      <c r="AM106" s="1409" t="n">
        <v>622.84</v>
      </c>
      <c r="AN106" s="31" t="n"/>
      <c r="AO106" s="1409" t="n">
        <v>573.619999999999</v>
      </c>
      <c r="AP106" s="31" t="n"/>
      <c r="AQ106" s="1409" t="n">
        <v>520.199999999997</v>
      </c>
      <c r="AR106" s="31" t="n"/>
      <c r="AS106" s="1409" t="n">
        <v>614.719999999998</v>
      </c>
      <c r="AT106" s="31" t="n"/>
      <c r="AU106" s="1409" t="n">
        <v>652.130000000001</v>
      </c>
      <c r="AV106" s="31" t="n"/>
      <c r="AW106" s="1409" t="n">
        <v>640.100000000002</v>
      </c>
      <c r="AX106" s="31" t="n"/>
      <c r="AY106" s="1409" t="n">
        <v>647.09</v>
      </c>
      <c r="AZ106" s="31" t="n"/>
      <c r="BA106" s="1409">
        <f>AC106+AE106+AG106+AI106+AK106+AM106+AO106+AQ106+AS106+AU106+AW106+AY106</f>
        <v/>
      </c>
      <c r="BB106" s="31" t="n"/>
      <c r="BC106" s="1354" t="n"/>
      <c r="BD106" s="1355" t="n"/>
      <c r="BE106" s="1355" t="n"/>
      <c r="BF106" s="1355" t="n"/>
      <c r="BG106" s="1355" t="n"/>
      <c r="BH106" s="1355" t="n"/>
      <c r="BI106" s="1355" t="n"/>
      <c r="BJ106" s="1414" t="n"/>
      <c r="BK106" s="1355" t="n"/>
      <c r="BL106" s="1414" t="n"/>
      <c r="BM106" s="1414" t="n"/>
      <c r="BN106" s="1414" t="n"/>
      <c r="BO106" s="1414" t="n"/>
      <c r="BP106" s="1289" t="n"/>
    </row>
    <row r="107" ht="28.8" customHeight="1" s="21">
      <c r="A107" s="1977" t="n"/>
      <c r="B107" s="1350" t="inlineStr">
        <is>
          <t>城际城乡巡游出租旅客周转量（万人公里）</t>
        </is>
      </c>
      <c r="C107" s="1409" t="n">
        <v>0</v>
      </c>
      <c r="D107" s="31" t="n"/>
      <c r="E107" s="1409" t="n">
        <v>0</v>
      </c>
      <c r="F107" s="31">
        <f>E107/AE107-1</f>
        <v/>
      </c>
      <c r="G107" s="1409" t="n">
        <v>0</v>
      </c>
      <c r="H107" s="31">
        <f>G107/AG107-1</f>
        <v/>
      </c>
      <c r="I107" s="1409" t="n">
        <v>0</v>
      </c>
      <c r="J107" s="31">
        <f>I107/AI107-1</f>
        <v/>
      </c>
      <c r="K107" s="1409" t="n">
        <v>0</v>
      </c>
      <c r="L107" s="31">
        <f>K107/AK107-1</f>
        <v/>
      </c>
      <c r="M107" s="1409" t="n">
        <v>0</v>
      </c>
      <c r="N107" s="31">
        <f>M107/AM107-1</f>
        <v/>
      </c>
      <c r="O107" s="1409" t="n">
        <v>0</v>
      </c>
      <c r="P107" s="31">
        <f>O107/AO107-1</f>
        <v/>
      </c>
      <c r="Q107" s="1409" t="n">
        <v>0</v>
      </c>
      <c r="R107" s="31">
        <f>Q107/AQ107-1</f>
        <v/>
      </c>
      <c r="S107" s="1409" t="n">
        <v>0</v>
      </c>
      <c r="T107" s="31">
        <f>S107/AS107-1</f>
        <v/>
      </c>
      <c r="U107" s="1409" t="n">
        <v>0</v>
      </c>
      <c r="V107" s="31">
        <f>U107/AU107-1</f>
        <v/>
      </c>
      <c r="W107" s="1409" t="n">
        <v>0</v>
      </c>
      <c r="X107" s="31">
        <f>W107/AW107-1</f>
        <v/>
      </c>
      <c r="Y107" s="1409">
        <f>E107+C107+G107+I107+K107+M107+O107+Q107+S107</f>
        <v/>
      </c>
      <c r="Z107" s="31">
        <f>Y107/SUM(AC107,AE107,AG107,AI107,AK107,AM107,AO107,AQ107,AS107)-1</f>
        <v/>
      </c>
      <c r="AA107" s="32" t="n"/>
      <c r="AB107" s="1915">
        <f>AC107+AE107</f>
        <v/>
      </c>
      <c r="AC107" s="1409" t="n">
        <v>0</v>
      </c>
      <c r="AD107" s="31" t="n"/>
      <c r="AE107" s="1409" t="n">
        <v>0</v>
      </c>
      <c r="AF107" s="31" t="n"/>
      <c r="AG107" s="1409" t="n">
        <v>0</v>
      </c>
      <c r="AH107" s="31" t="n"/>
      <c r="AI107" s="1409" t="n">
        <v>0</v>
      </c>
      <c r="AJ107" s="31" t="n"/>
      <c r="AK107" s="1409" t="n">
        <v>0</v>
      </c>
      <c r="AL107" s="31" t="n"/>
      <c r="AM107" s="1409" t="n">
        <v>0</v>
      </c>
      <c r="AN107" s="31" t="n"/>
      <c r="AO107" s="1409" t="n">
        <v>0</v>
      </c>
      <c r="AP107" s="31" t="n"/>
      <c r="AQ107" s="1409" t="n">
        <v>0</v>
      </c>
      <c r="AR107" s="31" t="n"/>
      <c r="AS107" s="1409" t="n">
        <v>0</v>
      </c>
      <c r="AT107" s="31" t="n"/>
      <c r="AU107" s="1409" t="n">
        <v>0</v>
      </c>
      <c r="AV107" s="31" t="n"/>
      <c r="AW107" s="1409" t="n">
        <v>0</v>
      </c>
      <c r="AX107" s="31" t="n"/>
      <c r="AY107" s="1409" t="n">
        <v>0</v>
      </c>
      <c r="AZ107" s="31" t="n"/>
      <c r="BA107" s="1409">
        <f>AC107+AE107+AG107+AI107+AK107+AM107+AO107+AQ107+AS107+AU107+AW107+AY107</f>
        <v/>
      </c>
      <c r="BB107" s="31" t="n"/>
      <c r="BC107" s="1354" t="n"/>
      <c r="BD107" s="1355" t="n"/>
      <c r="BE107" s="1355" t="n"/>
      <c r="BF107" s="1355" t="n"/>
      <c r="BG107" s="1355" t="n"/>
      <c r="BH107" s="1355" t="n"/>
      <c r="BI107" s="1355" t="n"/>
      <c r="BJ107" s="1414" t="n"/>
      <c r="BK107" s="1355" t="n"/>
      <c r="BL107" s="1414" t="n"/>
      <c r="BM107" s="1414" t="n"/>
      <c r="BN107" s="1414" t="n"/>
      <c r="BO107" s="1414" t="n"/>
      <c r="BP107" s="1289" t="n"/>
    </row>
    <row r="108" ht="28.8" customHeight="1" s="21">
      <c r="A108" s="1954" t="n"/>
      <c r="B108" s="1350" t="inlineStr">
        <is>
          <t>城际城乡网约车旅客周转量(万人公里)</t>
        </is>
      </c>
      <c r="C108" s="1409" t="n">
        <v>0</v>
      </c>
      <c r="D108" s="31">
        <f>C108/AC108-1</f>
        <v/>
      </c>
      <c r="E108" s="1409" t="n">
        <v>0</v>
      </c>
      <c r="F108" s="31">
        <f>E108/AE108-1</f>
        <v/>
      </c>
      <c r="G108" s="1409" t="n">
        <v>0</v>
      </c>
      <c r="H108" s="31">
        <f>G108/AG108-1</f>
        <v/>
      </c>
      <c r="I108" s="1409" t="n">
        <v>0</v>
      </c>
      <c r="J108" s="31">
        <f>I108/AI108-1</f>
        <v/>
      </c>
      <c r="K108" s="1409" t="n">
        <v>0</v>
      </c>
      <c r="L108" s="31">
        <f>K108/AK108-1</f>
        <v/>
      </c>
      <c r="M108" s="1409" t="n">
        <v>0</v>
      </c>
      <c r="N108" s="31">
        <f>M108/AM108-1</f>
        <v/>
      </c>
      <c r="O108" s="1409" t="n">
        <v>0</v>
      </c>
      <c r="P108" s="31">
        <f>O108/AO108-1</f>
        <v/>
      </c>
      <c r="Q108" s="1409" t="n">
        <v>0</v>
      </c>
      <c r="R108" s="31">
        <f>Q108/AQ108-1</f>
        <v/>
      </c>
      <c r="S108" s="1409" t="n">
        <v>0</v>
      </c>
      <c r="T108" s="31">
        <f>S108/AS108-1</f>
        <v/>
      </c>
      <c r="U108" s="1409" t="n">
        <v>0</v>
      </c>
      <c r="V108" s="31">
        <f>U108/AU108-1</f>
        <v/>
      </c>
      <c r="W108" s="1409" t="n">
        <v>0</v>
      </c>
      <c r="X108" s="31">
        <f>W108/AW108-1</f>
        <v/>
      </c>
      <c r="Y108" s="1409">
        <f>E108+C108+G108+I108+K108+M108+O108+Q108+S108</f>
        <v/>
      </c>
      <c r="Z108" s="31">
        <f>Y108/SUM(AC108,AE108,AG108,AI108,AK108,AM108,AO108,AQ108,AS108)-1</f>
        <v/>
      </c>
      <c r="AA108" s="32" t="n"/>
      <c r="AB108" s="1915">
        <f>AC108+AE108</f>
        <v/>
      </c>
      <c r="AC108" s="1409" t="n">
        <v>0</v>
      </c>
      <c r="AD108" s="31" t="n"/>
      <c r="AE108" s="1409" t="n">
        <v>0</v>
      </c>
      <c r="AF108" s="31" t="n"/>
      <c r="AG108" s="1409" t="n">
        <v>0</v>
      </c>
      <c r="AH108" s="31" t="n"/>
      <c r="AI108" s="1409" t="n">
        <v>0</v>
      </c>
      <c r="AJ108" s="31" t="n"/>
      <c r="AK108" s="1409" t="n">
        <v>0</v>
      </c>
      <c r="AL108" s="31" t="n"/>
      <c r="AM108" s="1409" t="n">
        <v>0</v>
      </c>
      <c r="AN108" s="31" t="n"/>
      <c r="AO108" s="1409" t="n">
        <v>0</v>
      </c>
      <c r="AP108" s="31" t="n"/>
      <c r="AQ108" s="1409" t="n">
        <v>0</v>
      </c>
      <c r="AR108" s="31" t="n"/>
      <c r="AS108" s="1409" t="n">
        <v>0</v>
      </c>
      <c r="AT108" s="31" t="n"/>
      <c r="AU108" s="1409" t="n">
        <v>0</v>
      </c>
      <c r="AV108" s="31" t="n"/>
      <c r="AW108" s="1409" t="n">
        <v>0</v>
      </c>
      <c r="AX108" s="31" t="n"/>
      <c r="AY108" s="1409" t="n">
        <v>0</v>
      </c>
      <c r="AZ108" s="31" t="n"/>
      <c r="BA108" s="1409">
        <f>AC108+AE108+AG108+AI108+AK108+AM108+AO108+AQ108+AS108+AU108+AW108+AY108</f>
        <v/>
      </c>
      <c r="BB108" s="31" t="n"/>
      <c r="BC108" s="1354" t="n"/>
      <c r="BD108" s="1355" t="n"/>
      <c r="BE108" s="1355" t="n"/>
      <c r="BF108" s="1355" t="n"/>
      <c r="BG108" s="1355" t="n"/>
      <c r="BH108" s="1355" t="n"/>
      <c r="BI108" s="1355" t="n"/>
      <c r="BJ108" s="1355" t="n"/>
      <c r="BK108" s="1355" t="n"/>
      <c r="BL108" s="1355" t="n"/>
      <c r="BM108" s="1355" t="n"/>
      <c r="BN108" s="1355" t="n"/>
      <c r="BO108" s="1355" t="n"/>
      <c r="BP108" s="1289" t="n"/>
    </row>
    <row r="109" ht="28.8" customFormat="1" customHeight="1" s="24">
      <c r="A109" s="1358" t="inlineStr">
        <is>
          <t>黄石市</t>
        </is>
      </c>
      <c r="B109" s="1350" t="inlineStr">
        <is>
          <t>总旅客周转量      （万人公里）</t>
        </is>
      </c>
      <c r="C109" s="1409">
        <f>C110+C111+C112+C113</f>
        <v/>
      </c>
      <c r="D109" s="31">
        <f>C109/AC109-1</f>
        <v/>
      </c>
      <c r="E109" s="1409">
        <f>E110+E111+E112+E113</f>
        <v/>
      </c>
      <c r="F109" s="31">
        <f>E109/AE109-1</f>
        <v/>
      </c>
      <c r="G109" s="1409">
        <f>G110+G111+G112+G113</f>
        <v/>
      </c>
      <c r="H109" s="31">
        <f>G109/AG109-1</f>
        <v/>
      </c>
      <c r="I109" s="1409">
        <f>I110+I111+I112+I113</f>
        <v/>
      </c>
      <c r="J109" s="31">
        <f>I109/AI109-1</f>
        <v/>
      </c>
      <c r="K109" s="1409">
        <f>K110+K111+K112+K113</f>
        <v/>
      </c>
      <c r="L109" s="31">
        <f>K109/AK109-1</f>
        <v/>
      </c>
      <c r="M109" s="1409">
        <f>M110+M111+M112+M113</f>
        <v/>
      </c>
      <c r="N109" s="31">
        <f>M109/AM109-1</f>
        <v/>
      </c>
      <c r="O109" s="1409">
        <f>O110+O111+O112+O113</f>
        <v/>
      </c>
      <c r="P109" s="31">
        <f>O109/AO109-1</f>
        <v/>
      </c>
      <c r="Q109" s="1409">
        <f>Q110+Q111+Q112+Q113</f>
        <v/>
      </c>
      <c r="R109" s="31">
        <f>Q109/AQ109-1</f>
        <v/>
      </c>
      <c r="S109" s="1409">
        <f>S110+S111+S112+S113</f>
        <v/>
      </c>
      <c r="T109" s="31">
        <f>S109/AS109-1</f>
        <v/>
      </c>
      <c r="U109" s="1409">
        <f>U110+U111+U112+U113</f>
        <v/>
      </c>
      <c r="V109" s="31">
        <f>U109/AU109-1</f>
        <v/>
      </c>
      <c r="W109" s="1409">
        <f>W110+W111+W112+W113</f>
        <v/>
      </c>
      <c r="X109" s="31">
        <f>W109/AW109-1</f>
        <v/>
      </c>
      <c r="Y109" s="1409">
        <f>E109+C109+G109+I109+K109+M109+O109+Q109+S109</f>
        <v/>
      </c>
      <c r="Z109" s="31">
        <f>Y109/SUM(AC109,AE109,AG109,AI109,AK109,AM109,AO109,AQ109,AS109)-1</f>
        <v/>
      </c>
      <c r="AA109" s="32" t="n"/>
      <c r="AB109" s="1915">
        <f>AC109+AE109</f>
        <v/>
      </c>
      <c r="AC109" s="1915">
        <f>AC110+AC111+AC112+AC113</f>
        <v/>
      </c>
      <c r="AD109" s="32" t="n"/>
      <c r="AE109" s="1915">
        <f>AE110+AE111+AE112+AE113</f>
        <v/>
      </c>
      <c r="AF109" s="32" t="n"/>
      <c r="AG109" s="1915">
        <f>AG110+AG111+AG112+AG113</f>
        <v/>
      </c>
      <c r="AH109" s="32" t="n"/>
      <c r="AI109" s="1915">
        <f>AI110+AI111+AI112+AI113</f>
        <v/>
      </c>
      <c r="AJ109" s="32" t="n"/>
      <c r="AK109" s="1915">
        <f>AK110+AK111+AK112+AK113</f>
        <v/>
      </c>
      <c r="AL109" s="32" t="n"/>
      <c r="AM109" s="1915">
        <f>AM110+AM111+AM112+AM113</f>
        <v/>
      </c>
      <c r="AN109" s="32" t="n"/>
      <c r="AO109" s="1915">
        <f>AO110+AO111+AO112+AO113</f>
        <v/>
      </c>
      <c r="AP109" s="32" t="n"/>
      <c r="AQ109" s="1915">
        <f>AQ110+AQ111+AQ112+AQ113</f>
        <v/>
      </c>
      <c r="AR109" s="32" t="n"/>
      <c r="AS109" s="1915">
        <f>AS110+AS111+AS112+AS113</f>
        <v/>
      </c>
      <c r="AT109" s="32" t="n"/>
      <c r="AU109" s="1915">
        <f>AU110+AU111+AU112+AU113</f>
        <v/>
      </c>
      <c r="AV109" s="32" t="n"/>
      <c r="AW109" s="1915">
        <f>AW110+AW111+AW112+AW113</f>
        <v/>
      </c>
      <c r="AX109" s="32" t="n"/>
      <c r="AY109" s="1915">
        <f>AY110+AY111+AY112+AY113</f>
        <v/>
      </c>
      <c r="AZ109" s="32" t="n"/>
      <c r="BA109" s="1915">
        <f>AC109+AE109+AG109+AI109+AK109+AM109+AO109+AQ109+AS109+AU109+AW109+AY109</f>
        <v/>
      </c>
      <c r="BB109" s="32" t="n"/>
      <c r="BC109" s="1353" t="n"/>
      <c r="BD109" s="1352" t="n"/>
      <c r="BE109" s="1352" t="n"/>
      <c r="BF109" s="1352" t="n"/>
      <c r="BG109" s="1352" t="n"/>
      <c r="BH109" s="1352" t="n"/>
      <c r="BI109" s="1352" t="n"/>
      <c r="BJ109" s="1352" t="n"/>
      <c r="BK109" s="1352" t="n"/>
      <c r="BL109" s="1352" t="n"/>
      <c r="BM109" s="1352" t="n"/>
      <c r="BN109" s="1352" t="n"/>
      <c r="BO109" s="1352" t="n"/>
      <c r="BP109" s="1352" t="n"/>
    </row>
    <row r="110" ht="28.8" customHeight="1" s="21">
      <c r="A110" s="1977" t="n"/>
      <c r="B110" s="1350" t="inlineStr">
        <is>
          <t>公路班线旅客周转量（万人公里）</t>
        </is>
      </c>
      <c r="C110" s="1409" t="n">
        <v>2561.9574</v>
      </c>
      <c r="D110" s="31">
        <f>C110/AC110-1</f>
        <v/>
      </c>
      <c r="E110" s="1409" t="n">
        <v>2556.8962</v>
      </c>
      <c r="F110" s="31">
        <f>E110/AE110-1</f>
        <v/>
      </c>
      <c r="G110" s="1409" t="n">
        <v>2785.6986</v>
      </c>
      <c r="H110" s="31">
        <f>G110/AG110-1</f>
        <v/>
      </c>
      <c r="I110" s="1409">
        <f>中口径明细!Z110</f>
        <v/>
      </c>
      <c r="J110" s="31">
        <f>I110/AI110-1</f>
        <v/>
      </c>
      <c r="K110" s="1409">
        <f>中口径明细!AB110</f>
        <v/>
      </c>
      <c r="L110" s="31">
        <f>K110/AK110-1</f>
        <v/>
      </c>
      <c r="M110" s="1409">
        <f>中口径明细!AD110</f>
        <v/>
      </c>
      <c r="N110" s="31">
        <f>M110/AM110-1</f>
        <v/>
      </c>
      <c r="O110" s="1409">
        <f>中口径明细!AF110</f>
        <v/>
      </c>
      <c r="P110" s="31">
        <f>O110/AO110-1</f>
        <v/>
      </c>
      <c r="Q110" s="1409">
        <f>中口径明细!AH110</f>
        <v/>
      </c>
      <c r="R110" s="31">
        <f>Q110/AQ110-1</f>
        <v/>
      </c>
      <c r="S110" s="1409">
        <f>中口径明细!AJ110</f>
        <v/>
      </c>
      <c r="T110" s="31">
        <f>S110/AS110-1</f>
        <v/>
      </c>
      <c r="U110" s="1409">
        <f>中口径明细!AL110</f>
        <v/>
      </c>
      <c r="V110" s="31">
        <f>U110/AU110-1</f>
        <v/>
      </c>
      <c r="W110" s="1409">
        <f>中口径明细!AN110</f>
        <v/>
      </c>
      <c r="X110" s="31">
        <f>W110/AW110-1</f>
        <v/>
      </c>
      <c r="Y110" s="1409">
        <f>E110+C110+G110+I110+K110+M110+O110+Q110+S110</f>
        <v/>
      </c>
      <c r="Z110" s="31">
        <f>Y110/SUM(AC110,AE110,AG110,AI110,AK110,AM110,AO110,AQ110,AS110)-1</f>
        <v/>
      </c>
      <c r="AA110" s="32" t="n"/>
      <c r="AB110" s="1915">
        <f>AC110+AE110</f>
        <v/>
      </c>
      <c r="AC110" s="1409" t="n">
        <v>2506.2608</v>
      </c>
      <c r="AD110" s="31" t="n"/>
      <c r="AE110" s="1409" t="n">
        <v>2474.1958</v>
      </c>
      <c r="AF110" s="31" t="n"/>
      <c r="AG110" s="1409" t="n">
        <v>2783.4942</v>
      </c>
      <c r="AH110" s="31" t="n"/>
      <c r="AI110" s="1409" t="n">
        <v>3124.8657</v>
      </c>
      <c r="AJ110" s="31" t="n"/>
      <c r="AK110" s="1409" t="n">
        <v>2960.3518</v>
      </c>
      <c r="AL110" s="31" t="n"/>
      <c r="AM110" s="1409" t="n">
        <v>2570.5392</v>
      </c>
      <c r="AN110" s="31" t="n"/>
      <c r="AO110" s="1409" t="n">
        <v>2797.9593</v>
      </c>
      <c r="AP110" s="31" t="n"/>
      <c r="AQ110" s="1409" t="n">
        <v>2676.6126</v>
      </c>
      <c r="AR110" s="31" t="n"/>
      <c r="AS110" s="1409" t="n">
        <v>2598.8843</v>
      </c>
      <c r="AT110" s="31" t="n"/>
      <c r="AU110" s="1409" t="n">
        <v>2906.1707</v>
      </c>
      <c r="AV110" s="31" t="n"/>
      <c r="AW110" s="1409" t="n">
        <v>2730.6639</v>
      </c>
      <c r="AX110" s="31" t="n"/>
      <c r="AY110" s="1409" t="n">
        <v>2324.4376</v>
      </c>
      <c r="AZ110" s="31" t="n"/>
      <c r="BA110" s="1409">
        <f>AC110+AE110+AG110+AI110+AK110+AM110+AO110+AQ110+AS110+AU110+AW110+AY110</f>
        <v/>
      </c>
      <c r="BB110" s="31" t="n"/>
      <c r="BC110" s="1354" t="n"/>
      <c r="BD110" s="1355" t="n"/>
      <c r="BE110" s="1355" t="n"/>
      <c r="BF110" s="1355" t="n"/>
      <c r="BG110" s="1355" t="n"/>
      <c r="BH110" s="1355" t="n"/>
      <c r="BI110" s="1355" t="n"/>
      <c r="BJ110" s="1355" t="n"/>
      <c r="BK110" s="1355" t="n"/>
      <c r="BL110" s="1355" t="n"/>
      <c r="BM110" s="1355" t="n"/>
      <c r="BN110" s="1355" t="n"/>
      <c r="BO110" s="1355" t="n"/>
      <c r="BP110" s="1289" t="n"/>
    </row>
    <row r="111" ht="28.8" customHeight="1" s="21">
      <c r="A111" s="1977" t="n"/>
      <c r="B111" s="1350" t="inlineStr">
        <is>
          <t>城际城乡公交旅客周转量 （万人公里）</t>
        </is>
      </c>
      <c r="C111" s="1409" t="n">
        <v>3689.76</v>
      </c>
      <c r="D111" s="31">
        <f>C111/AC111-1</f>
        <v/>
      </c>
      <c r="E111" s="1409" t="n">
        <v>3710.12</v>
      </c>
      <c r="F111" s="31">
        <f>E111/AE111-1</f>
        <v/>
      </c>
      <c r="G111" s="1409">
        <f>公交!X14-公交!X16</f>
        <v/>
      </c>
      <c r="H111" s="31">
        <f>G111/AG111-1</f>
        <v/>
      </c>
      <c r="I111" s="1409">
        <f>公交!Z14-公交!Z16</f>
        <v/>
      </c>
      <c r="J111" s="31">
        <f>I111/AI111-1</f>
        <v/>
      </c>
      <c r="K111" s="1409">
        <f>公交!AB14-公交!AB16</f>
        <v/>
      </c>
      <c r="L111" s="31">
        <f>K111/AK111-1</f>
        <v/>
      </c>
      <c r="M111" s="1409">
        <f>公交!AD14-公交!AD16</f>
        <v/>
      </c>
      <c r="N111" s="31">
        <f>M111/AM111-1</f>
        <v/>
      </c>
      <c r="O111" s="1409">
        <f>公交!AF14-公交!AF16</f>
        <v/>
      </c>
      <c r="P111" s="31">
        <f>O111/AO111-1</f>
        <v/>
      </c>
      <c r="Q111" s="1409">
        <f>公交!AH14-公交!AH16</f>
        <v/>
      </c>
      <c r="R111" s="31">
        <f>Q111/AQ111-1</f>
        <v/>
      </c>
      <c r="S111" s="1409">
        <f>公交!AJ14-公交!AJ16</f>
        <v/>
      </c>
      <c r="T111" s="31">
        <f>S111/AS111-1</f>
        <v/>
      </c>
      <c r="U111" s="1409">
        <f>公交!AL14-公交!AL16</f>
        <v/>
      </c>
      <c r="V111" s="31">
        <f>U111/AU111-1</f>
        <v/>
      </c>
      <c r="W111" s="1409">
        <f>公交!AN14-公交!AN16</f>
        <v/>
      </c>
      <c r="X111" s="31">
        <f>W111/AW111-1</f>
        <v/>
      </c>
      <c r="Y111" s="1409">
        <f>E111+C111+G111+I111+K111+M111+O111+Q111+S111</f>
        <v/>
      </c>
      <c r="Z111" s="31">
        <f>Y111/SUM(AC111,AE111,AG111,AI111,AK111,AM111,AO111,AQ111,AS111)-1</f>
        <v/>
      </c>
      <c r="AA111" s="32" t="n"/>
      <c r="AB111" s="1915">
        <f>AC111+AE111</f>
        <v/>
      </c>
      <c r="AC111" s="1409" t="n">
        <v>3888.65</v>
      </c>
      <c r="AD111" s="31" t="n"/>
      <c r="AE111" s="1409" t="n">
        <v>3209.36</v>
      </c>
      <c r="AF111" s="31" t="n"/>
      <c r="AG111" s="1409" t="n">
        <v>3914.72</v>
      </c>
      <c r="AH111" s="31" t="n"/>
      <c r="AI111" s="1409" t="n">
        <v>4082.18</v>
      </c>
      <c r="AJ111" s="31" t="n"/>
      <c r="AK111" s="1409" t="n">
        <v>4049.55</v>
      </c>
      <c r="AL111" s="31" t="n"/>
      <c r="AM111" s="1409" t="n">
        <v>3810.76</v>
      </c>
      <c r="AN111" s="31" t="n"/>
      <c r="AO111" s="1409" t="n">
        <v>3713.84</v>
      </c>
      <c r="AP111" s="31" t="n"/>
      <c r="AQ111" s="1409" t="n">
        <v>3558.34</v>
      </c>
      <c r="AR111" s="31" t="n"/>
      <c r="AS111" s="1409" t="n">
        <v>3613.83</v>
      </c>
      <c r="AT111" s="31" t="n"/>
      <c r="AU111" s="1409" t="n">
        <v>3798.36</v>
      </c>
      <c r="AV111" s="31" t="n"/>
      <c r="AW111" s="1409" t="n">
        <v>3839.86</v>
      </c>
      <c r="AX111" s="31" t="n"/>
      <c r="AY111" s="1409" t="n">
        <v>3753.36</v>
      </c>
      <c r="AZ111" s="31" t="n"/>
      <c r="BA111" s="1409">
        <f>AC111+AE111+AG111+AI111+AK111+AM111+AO111+AQ111+AS111+AU111+AW111+AY111</f>
        <v/>
      </c>
      <c r="BB111" s="31" t="n"/>
      <c r="BC111" s="1354" t="n"/>
      <c r="BD111" s="1355" t="n"/>
      <c r="BE111" s="1355" t="n"/>
      <c r="BF111" s="1355" t="n"/>
      <c r="BG111" s="1355" t="n"/>
      <c r="BH111" s="1355" t="n"/>
      <c r="BI111" s="1355" t="n"/>
      <c r="BJ111" s="1414" t="n"/>
      <c r="BK111" s="1355" t="n"/>
      <c r="BL111" s="1414" t="n"/>
      <c r="BM111" s="1414" t="n"/>
      <c r="BN111" s="1414" t="n"/>
      <c r="BO111" s="1414" t="n"/>
      <c r="BP111" s="1289" t="n"/>
    </row>
    <row r="112" ht="28.8" customHeight="1" s="21">
      <c r="A112" s="1977" t="n"/>
      <c r="B112" s="1350" t="inlineStr">
        <is>
          <t>城际城乡巡游出租旅客周转量（万人公里）</t>
        </is>
      </c>
      <c r="C112" s="1409" t="n">
        <v>255.89</v>
      </c>
      <c r="D112" s="31">
        <f>C112/AC112-1</f>
        <v/>
      </c>
      <c r="E112" s="1409" t="n">
        <v>300.68</v>
      </c>
      <c r="F112" s="31">
        <f>E112/AE112-1</f>
        <v/>
      </c>
      <c r="G112" s="1409">
        <f>出租!X14-出租!X16</f>
        <v/>
      </c>
      <c r="H112" s="31">
        <f>G112/AG112-1</f>
        <v/>
      </c>
      <c r="I112" s="1409">
        <f>出租!Z14-出租!Z16</f>
        <v/>
      </c>
      <c r="J112" s="31">
        <f>I112/AI112-1</f>
        <v/>
      </c>
      <c r="K112" s="1409">
        <f>出租!AB14-出租!AB16</f>
        <v/>
      </c>
      <c r="L112" s="31">
        <f>K112/AK112-1</f>
        <v/>
      </c>
      <c r="M112" s="1409">
        <f>出租!AD14-出租!AD16</f>
        <v/>
      </c>
      <c r="N112" s="31">
        <f>M112/AM112-1</f>
        <v/>
      </c>
      <c r="O112" s="1409">
        <f>出租!AF14-出租!AF16</f>
        <v/>
      </c>
      <c r="P112" s="31">
        <f>O112/AO112-1</f>
        <v/>
      </c>
      <c r="Q112" s="1409">
        <f>出租!AH14-出租!AH16</f>
        <v/>
      </c>
      <c r="R112" s="31">
        <f>Q112/AQ112-1</f>
        <v/>
      </c>
      <c r="S112" s="1409">
        <f>出租!AJ14-出租!AJ16</f>
        <v/>
      </c>
      <c r="T112" s="31">
        <f>S112/AS112-1</f>
        <v/>
      </c>
      <c r="U112" s="1409">
        <f>出租!AL14-出租!AL16</f>
        <v/>
      </c>
      <c r="V112" s="31">
        <f>U112/AU112-1</f>
        <v/>
      </c>
      <c r="W112" s="1409">
        <f>出租!AN14-出租!AN16</f>
        <v/>
      </c>
      <c r="X112" s="31">
        <f>W112/AW112-1</f>
        <v/>
      </c>
      <c r="Y112" s="1409">
        <f>E112+C112+G112+I112+K112+M112+O112+Q112+S112</f>
        <v/>
      </c>
      <c r="Z112" s="31">
        <f>Y112/SUM(AC112,AE112,AG112,AI112,AK112,AM112,AO112,AQ112,AS112)-1</f>
        <v/>
      </c>
      <c r="AA112" s="32" t="n"/>
      <c r="AB112" s="1915">
        <f>AC112+AE112</f>
        <v/>
      </c>
      <c r="AC112" s="1409" t="n">
        <v>306.05</v>
      </c>
      <c r="AD112" s="31" t="n"/>
      <c r="AE112" s="1409" t="n">
        <v>283.08</v>
      </c>
      <c r="AF112" s="31" t="n"/>
      <c r="AG112" s="1409" t="n">
        <v>288.06</v>
      </c>
      <c r="AH112" s="31" t="n"/>
      <c r="AI112" s="1409" t="n">
        <v>305.82</v>
      </c>
      <c r="AJ112" s="31" t="n"/>
      <c r="AK112" s="1409" t="n">
        <v>269.14</v>
      </c>
      <c r="AL112" s="31" t="n"/>
      <c r="AM112" s="1409" t="n">
        <v>343.48</v>
      </c>
      <c r="AN112" s="31" t="n"/>
      <c r="AO112" s="1409" t="n">
        <v>379.61</v>
      </c>
      <c r="AP112" s="31" t="n"/>
      <c r="AQ112" s="1409" t="n">
        <v>245.65</v>
      </c>
      <c r="AR112" s="31" t="n"/>
      <c r="AS112" s="1409" t="n">
        <v>330.94</v>
      </c>
      <c r="AT112" s="31" t="n"/>
      <c r="AU112" s="1409" t="n">
        <v>246.35</v>
      </c>
      <c r="AV112" s="31" t="n"/>
      <c r="AW112" s="1409" t="n">
        <v>264.79</v>
      </c>
      <c r="AX112" s="31" t="n"/>
      <c r="AY112" s="1409" t="n">
        <v>299.2</v>
      </c>
      <c r="AZ112" s="31" t="n"/>
      <c r="BA112" s="1409">
        <f>AC112+AE112+AG112+AI112+AK112+AM112+AO112+AQ112+AS112+AU112+AW112+AY112</f>
        <v/>
      </c>
      <c r="BB112" s="31" t="n"/>
      <c r="BC112" s="1354" t="n"/>
      <c r="BD112" s="1355" t="n"/>
      <c r="BE112" s="1355" t="n"/>
      <c r="BF112" s="1355" t="n"/>
      <c r="BG112" s="1355" t="n"/>
      <c r="BH112" s="1355" t="n"/>
      <c r="BI112" s="1355" t="n"/>
      <c r="BJ112" s="1414" t="n"/>
      <c r="BK112" s="1355" t="n"/>
      <c r="BL112" s="1414" t="n"/>
      <c r="BM112" s="1414" t="n"/>
      <c r="BN112" s="1414" t="n"/>
      <c r="BO112" s="1414" t="n"/>
      <c r="BP112" s="1289" t="n"/>
    </row>
    <row r="113" ht="28.8" customHeight="1" s="21">
      <c r="A113" s="1954" t="n"/>
      <c r="B113" s="1350" t="inlineStr">
        <is>
          <t>城际城乡网约车旅客周转量(万人公里)</t>
        </is>
      </c>
      <c r="C113" s="1409" t="n">
        <v>85.9132973572588</v>
      </c>
      <c r="D113" s="31">
        <f>C113/AC113-1</f>
        <v/>
      </c>
      <c r="E113" s="1409" t="n">
        <v>94.7419468536754</v>
      </c>
      <c r="F113" s="31">
        <f>E113/AE113-1</f>
        <v/>
      </c>
      <c r="G113" s="1409" t="n">
        <v>149.800420598566</v>
      </c>
      <c r="H113" s="31">
        <f>G113/AG113-1</f>
        <v/>
      </c>
      <c r="I113" s="1409">
        <f>网约车!Z14-网约车!Z16</f>
        <v/>
      </c>
      <c r="J113" s="31">
        <f>I113/AI113-1</f>
        <v/>
      </c>
      <c r="K113" s="1409">
        <f>网约车!AB14-网约车!AB16</f>
        <v/>
      </c>
      <c r="L113" s="31">
        <f>K113/AK113-1</f>
        <v/>
      </c>
      <c r="M113" s="1409">
        <f>网约车!AD14-网约车!AD16</f>
        <v/>
      </c>
      <c r="N113" s="31">
        <f>M113/AM113-1</f>
        <v/>
      </c>
      <c r="O113" s="1409">
        <f>网约车!AF14-网约车!AF16</f>
        <v/>
      </c>
      <c r="P113" s="31">
        <f>O113/AO113-1</f>
        <v/>
      </c>
      <c r="Q113" s="1409">
        <f>网约车!AH14-网约车!AH16</f>
        <v/>
      </c>
      <c r="R113" s="31">
        <f>Q113/AQ113-1</f>
        <v/>
      </c>
      <c r="S113" s="1409">
        <f>网约车!AJ14-网约车!AJ16</f>
        <v/>
      </c>
      <c r="T113" s="31">
        <f>S113/AS113-1</f>
        <v/>
      </c>
      <c r="U113" s="1409">
        <f>网约车!AL14-网约车!AL16</f>
        <v/>
      </c>
      <c r="V113" s="31">
        <f>U113/AU113-1</f>
        <v/>
      </c>
      <c r="W113" s="1409">
        <f>网约车!AN14-网约车!AN16</f>
        <v/>
      </c>
      <c r="X113" s="31">
        <f>W113/AW113-1</f>
        <v/>
      </c>
      <c r="Y113" s="1409">
        <f>E113+C113+G113+I113+K113+M113+O113+Q113+S113</f>
        <v/>
      </c>
      <c r="Z113" s="31">
        <f>Y113/SUM(AC113,AE113,AG113,AI113,AK113,AM113,AO113,AQ113,AS113)-1</f>
        <v/>
      </c>
      <c r="AA113" s="32" t="n"/>
      <c r="AB113" s="1915">
        <f>AC113+AE113</f>
        <v/>
      </c>
      <c r="AC113" s="1409" t="n">
        <v>168.502270946919</v>
      </c>
      <c r="AD113" s="31" t="n"/>
      <c r="AE113" s="1409" t="n">
        <v>131.621121706009</v>
      </c>
      <c r="AF113" s="31" t="n"/>
      <c r="AG113" s="1409" t="n">
        <v>166.940633098869</v>
      </c>
      <c r="AH113" s="31" t="n"/>
      <c r="AI113" s="1409" t="n">
        <v>184.031606648513</v>
      </c>
      <c r="AJ113" s="31" t="n"/>
      <c r="AK113" s="1409" t="n">
        <v>187.690494229235</v>
      </c>
      <c r="AL113" s="31" t="n"/>
      <c r="AM113" s="1409" t="n">
        <v>213.368581832016</v>
      </c>
      <c r="AN113" s="31" t="n"/>
      <c r="AO113" s="1409" t="n">
        <v>239.795111020753</v>
      </c>
      <c r="AP113" s="31" t="n"/>
      <c r="AQ113" s="1409" t="n">
        <v>175.455934479285</v>
      </c>
      <c r="AR113" s="31" t="n"/>
      <c r="AS113" s="1409" t="n">
        <v>228.197395648442</v>
      </c>
      <c r="AT113" s="31" t="n"/>
      <c r="AU113" s="1409" t="n">
        <v>202.562678429967</v>
      </c>
      <c r="AV113" s="31" t="n"/>
      <c r="AW113" s="1409" t="n">
        <v>191.789320387664</v>
      </c>
      <c r="AX113" s="31" t="n"/>
      <c r="AY113" s="1409" t="n">
        <v>185.144509575068</v>
      </c>
      <c r="AZ113" s="31" t="n"/>
      <c r="BA113" s="1409">
        <f>AC113+AE113+AG113+AI113+AK113+AM113+AO113+AQ113+AS113+AU113+AW113+AY113</f>
        <v/>
      </c>
      <c r="BB113" s="31" t="n"/>
      <c r="BC113" s="1354" t="n"/>
      <c r="BD113" s="1355" t="n"/>
      <c r="BE113" s="1355" t="n"/>
      <c r="BF113" s="1355" t="n"/>
      <c r="BG113" s="1355" t="n"/>
      <c r="BH113" s="1355" t="n"/>
      <c r="BI113" s="1355" t="n"/>
      <c r="BJ113" s="1355" t="n"/>
      <c r="BK113" s="1355" t="n"/>
      <c r="BL113" s="1355" t="n"/>
      <c r="BM113" s="1355" t="n"/>
      <c r="BN113" s="1355" t="n"/>
      <c r="BO113" s="1355" t="n"/>
      <c r="BP113" s="1289" t="n"/>
    </row>
    <row r="114" ht="28.8" customFormat="1" customHeight="1" s="24">
      <c r="A114" s="1358" t="inlineStr">
        <is>
          <t>十堰市</t>
        </is>
      </c>
      <c r="B114" s="1350" t="inlineStr">
        <is>
          <t>总旅客周转量      （万人公里）</t>
        </is>
      </c>
      <c r="C114" s="1409">
        <f>C115+C116+C117+C118</f>
        <v/>
      </c>
      <c r="D114" s="31">
        <f>C114/AC114-1</f>
        <v/>
      </c>
      <c r="E114" s="1409">
        <f>E115+E116+E117+E118</f>
        <v/>
      </c>
      <c r="F114" s="31">
        <f>E114/AE114-1</f>
        <v/>
      </c>
      <c r="G114" s="1409">
        <f>G115+G116+G117+G118</f>
        <v/>
      </c>
      <c r="H114" s="31">
        <f>G114/AG114-1</f>
        <v/>
      </c>
      <c r="I114" s="1409">
        <f>I115+I116+I117+I118</f>
        <v/>
      </c>
      <c r="J114" s="31">
        <f>I114/AI114-1</f>
        <v/>
      </c>
      <c r="K114" s="1409">
        <f>K115+K116+K117+K118</f>
        <v/>
      </c>
      <c r="L114" s="31">
        <f>K114/AK114-1</f>
        <v/>
      </c>
      <c r="M114" s="1409">
        <f>M115+M116+M117+M118</f>
        <v/>
      </c>
      <c r="N114" s="31">
        <f>M114/AM114-1</f>
        <v/>
      </c>
      <c r="O114" s="1409">
        <f>O115+O116+O117+O118</f>
        <v/>
      </c>
      <c r="P114" s="31">
        <f>O114/AO114-1</f>
        <v/>
      </c>
      <c r="Q114" s="1409">
        <f>Q115+Q116+Q117+Q118</f>
        <v/>
      </c>
      <c r="R114" s="31">
        <f>Q114/AQ114-1</f>
        <v/>
      </c>
      <c r="S114" s="1409">
        <f>S115+S116+S117+S118</f>
        <v/>
      </c>
      <c r="T114" s="31">
        <f>S114/AS114-1</f>
        <v/>
      </c>
      <c r="U114" s="1409">
        <f>U115+U116+U117+U118</f>
        <v/>
      </c>
      <c r="V114" s="31">
        <f>U114/AU114-1</f>
        <v/>
      </c>
      <c r="W114" s="1409">
        <f>W115+W116+W117+W118</f>
        <v/>
      </c>
      <c r="X114" s="31">
        <f>W114/AW114-1</f>
        <v/>
      </c>
      <c r="Y114" s="1409">
        <f>E114+C114+G114+I114+K114+M114+O114+Q114+S114</f>
        <v/>
      </c>
      <c r="Z114" s="31">
        <f>Y114/SUM(AC114,AE114,AG114,AI114,AK114,AM114,AO114,AQ114,AS114)-1</f>
        <v/>
      </c>
      <c r="AA114" s="32" t="n"/>
      <c r="AB114" s="1915">
        <f>AC114+AE114</f>
        <v/>
      </c>
      <c r="AC114" s="1915">
        <f>AC115+AC116+AC117+AC118</f>
        <v/>
      </c>
      <c r="AD114" s="32" t="n"/>
      <c r="AE114" s="1915">
        <f>AE115+AE116+AE117+AE118</f>
        <v/>
      </c>
      <c r="AF114" s="32" t="n"/>
      <c r="AG114" s="1915">
        <f>AG115+AG116+AG117+AG118</f>
        <v/>
      </c>
      <c r="AH114" s="32" t="n"/>
      <c r="AI114" s="1915">
        <f>AI115+AI116+AI117+AI118</f>
        <v/>
      </c>
      <c r="AJ114" s="32" t="n"/>
      <c r="AK114" s="1915">
        <f>AK115+AK116+AK117+AK118</f>
        <v/>
      </c>
      <c r="AL114" s="32" t="n"/>
      <c r="AM114" s="1915">
        <f>AM115+AM116+AM117+AM118</f>
        <v/>
      </c>
      <c r="AN114" s="32" t="n"/>
      <c r="AO114" s="1915">
        <f>AO115+AO116+AO117+AO118</f>
        <v/>
      </c>
      <c r="AP114" s="32" t="n"/>
      <c r="AQ114" s="1915">
        <f>AQ115+AQ116+AQ117+AQ118</f>
        <v/>
      </c>
      <c r="AR114" s="32" t="n"/>
      <c r="AS114" s="1915">
        <f>AS115+AS116+AS117+AS118</f>
        <v/>
      </c>
      <c r="AT114" s="32" t="n"/>
      <c r="AU114" s="1915">
        <f>AU115+AU116+AU117+AU118</f>
        <v/>
      </c>
      <c r="AV114" s="32" t="n"/>
      <c r="AW114" s="1915">
        <f>AW115+AW116+AW117+AW118</f>
        <v/>
      </c>
      <c r="AX114" s="32" t="n"/>
      <c r="AY114" s="1915">
        <f>AY115+AY116+AY117+AY118</f>
        <v/>
      </c>
      <c r="AZ114" s="32" t="n"/>
      <c r="BA114" s="1915">
        <f>AC114+AE114+AG114+AI114+AK114+AM114+AO114+AQ114+AS114+AU114+AW114+AY114</f>
        <v/>
      </c>
      <c r="BB114" s="32" t="n"/>
      <c r="BC114" s="1353" t="n"/>
      <c r="BD114" s="1352" t="n"/>
      <c r="BE114" s="1352" t="n"/>
      <c r="BF114" s="1352" t="n"/>
      <c r="BG114" s="1352" t="n"/>
      <c r="BH114" s="1352" t="n"/>
      <c r="BI114" s="1352" t="n"/>
      <c r="BJ114" s="1352" t="n"/>
      <c r="BK114" s="1352" t="n"/>
      <c r="BL114" s="1352" t="n"/>
      <c r="BM114" s="1352" t="n"/>
      <c r="BN114" s="1352" t="n"/>
      <c r="BO114" s="1352" t="n"/>
      <c r="BP114" s="1352" t="n"/>
    </row>
    <row r="115" ht="28.8" customHeight="1" s="21">
      <c r="A115" s="1977" t="n"/>
      <c r="B115" s="1350" t="inlineStr">
        <is>
          <t>公路班线旅客周转量（万人公里）</t>
        </is>
      </c>
      <c r="C115" s="1409" t="n">
        <v>5320.1229</v>
      </c>
      <c r="D115" s="31">
        <f>C115/AC115-1</f>
        <v/>
      </c>
      <c r="E115" s="1409" t="n">
        <v>6744.4994</v>
      </c>
      <c r="F115" s="31">
        <f>E115/AE115-1</f>
        <v/>
      </c>
      <c r="G115" s="1409" t="n">
        <v>5182.7868</v>
      </c>
      <c r="H115" s="31">
        <f>G115/AG115-1</f>
        <v/>
      </c>
      <c r="I115" s="1409">
        <f>中口径明细!Z115</f>
        <v/>
      </c>
      <c r="J115" s="31">
        <f>I115/AI115-1</f>
        <v/>
      </c>
      <c r="K115" s="1409">
        <f>中口径明细!AB115</f>
        <v/>
      </c>
      <c r="L115" s="31">
        <f>K115/AK115-1</f>
        <v/>
      </c>
      <c r="M115" s="1409">
        <f>中口径明细!AD115</f>
        <v/>
      </c>
      <c r="N115" s="31">
        <f>M115/AM115-1</f>
        <v/>
      </c>
      <c r="O115" s="1409">
        <f>中口径明细!AF115</f>
        <v/>
      </c>
      <c r="P115" s="31">
        <f>O115/AO115-1</f>
        <v/>
      </c>
      <c r="Q115" s="1409">
        <f>中口径明细!AH115</f>
        <v/>
      </c>
      <c r="R115" s="31">
        <f>Q115/AQ115-1</f>
        <v/>
      </c>
      <c r="S115" s="1409">
        <f>中口径明细!AJ115</f>
        <v/>
      </c>
      <c r="T115" s="31">
        <f>S115/AS115-1</f>
        <v/>
      </c>
      <c r="U115" s="1409">
        <f>中口径明细!AL115</f>
        <v/>
      </c>
      <c r="V115" s="31">
        <f>U115/AU115-1</f>
        <v/>
      </c>
      <c r="W115" s="1409">
        <f>中口径明细!AN115</f>
        <v/>
      </c>
      <c r="X115" s="31">
        <f>W115/AW115-1</f>
        <v/>
      </c>
      <c r="Y115" s="1409">
        <f>E115+C115+G115+I115+K115+M115+O115+Q115+S115</f>
        <v/>
      </c>
      <c r="Z115" s="31">
        <f>Y115/SUM(AC115,AE115,AG115,AI115,AK115,AM115,AO115,AQ115,AS115)-1</f>
        <v/>
      </c>
      <c r="AA115" s="32" t="n"/>
      <c r="AB115" s="1915">
        <f>AC115+AE115</f>
        <v/>
      </c>
      <c r="AC115" s="1409" t="n">
        <v>5410.322</v>
      </c>
      <c r="AD115" s="31" t="n"/>
      <c r="AE115" s="1409" t="n">
        <v>6837.2059</v>
      </c>
      <c r="AF115" s="31" t="n"/>
      <c r="AG115" s="1409" t="n">
        <v>5820.3194</v>
      </c>
      <c r="AH115" s="31" t="n"/>
      <c r="AI115" s="1409" t="n">
        <v>6457.9305</v>
      </c>
      <c r="AJ115" s="31" t="n"/>
      <c r="AK115" s="1409" t="n">
        <v>6167.0853</v>
      </c>
      <c r="AL115" s="31" t="n"/>
      <c r="AM115" s="1409" t="n">
        <v>5630.9225</v>
      </c>
      <c r="AN115" s="31" t="n"/>
      <c r="AO115" s="1409" t="n">
        <v>6134.0336</v>
      </c>
      <c r="AP115" s="31" t="n"/>
      <c r="AQ115" s="1409" t="n">
        <v>6349.3922</v>
      </c>
      <c r="AR115" s="31" t="n"/>
      <c r="AS115" s="1409" t="n">
        <v>5674.0202</v>
      </c>
      <c r="AT115" s="31" t="n"/>
      <c r="AU115" s="1409" t="n">
        <v>7098.5023</v>
      </c>
      <c r="AV115" s="31" t="n"/>
      <c r="AW115" s="1409" t="n">
        <v>5144.7536</v>
      </c>
      <c r="AX115" s="31" t="n"/>
      <c r="AY115" s="1409" t="n">
        <v>4684.5145</v>
      </c>
      <c r="AZ115" s="31" t="n"/>
      <c r="BA115" s="1409">
        <f>AC115+AE115+AG115+AI115+AK115+AM115+AO115+AQ115+AS115+AU115+AW115+AY115</f>
        <v/>
      </c>
      <c r="BB115" s="31" t="n"/>
      <c r="BC115" s="1354" t="n"/>
      <c r="BD115" s="1355" t="n"/>
      <c r="BE115" s="1355" t="n"/>
      <c r="BF115" s="1355" t="n"/>
      <c r="BG115" s="1355" t="n"/>
      <c r="BH115" s="1355" t="n"/>
      <c r="BI115" s="1355" t="n"/>
      <c r="BJ115" s="1355" t="n"/>
      <c r="BK115" s="1355" t="n"/>
      <c r="BL115" s="1355" t="n"/>
      <c r="BM115" s="1355" t="n"/>
      <c r="BN115" s="1355" t="n"/>
      <c r="BO115" s="1355" t="n"/>
      <c r="BP115" s="1289" t="n"/>
    </row>
    <row r="116" ht="28.8" customHeight="1" s="21">
      <c r="A116" s="1977" t="n"/>
      <c r="B116" s="1350" t="inlineStr">
        <is>
          <t>城际城乡公交旅客周转量 （万人公里）</t>
        </is>
      </c>
      <c r="C116" s="1409" t="n">
        <v>2646.92</v>
      </c>
      <c r="D116" s="31">
        <f>C116/AC116-1</f>
        <v/>
      </c>
      <c r="E116" s="1409" t="n">
        <v>2419.38</v>
      </c>
      <c r="F116" s="31">
        <f>E116/AE116-1</f>
        <v/>
      </c>
      <c r="G116" s="1409">
        <f>公交!X18-公交!X20</f>
        <v/>
      </c>
      <c r="H116" s="31">
        <f>G116/AG116-1</f>
        <v/>
      </c>
      <c r="I116" s="1409">
        <f>公交!Z18-公交!Z20</f>
        <v/>
      </c>
      <c r="J116" s="31">
        <f>I116/AI116-1</f>
        <v/>
      </c>
      <c r="K116" s="1409">
        <f>公交!AB18-公交!AB20</f>
        <v/>
      </c>
      <c r="L116" s="31">
        <f>K116/AK116-1</f>
        <v/>
      </c>
      <c r="M116" s="1409">
        <f>公交!AD18-公交!AD20</f>
        <v/>
      </c>
      <c r="N116" s="31">
        <f>M116/AM116-1</f>
        <v/>
      </c>
      <c r="O116" s="1409">
        <f>公交!AF18-公交!AF20</f>
        <v/>
      </c>
      <c r="P116" s="31">
        <f>O116/AO116-1</f>
        <v/>
      </c>
      <c r="Q116" s="1409">
        <f>公交!AH18-公交!AH20</f>
        <v/>
      </c>
      <c r="R116" s="31">
        <f>Q116/AQ116-1</f>
        <v/>
      </c>
      <c r="S116" s="1409">
        <f>公交!AJ18-公交!AJ20</f>
        <v/>
      </c>
      <c r="T116" s="31">
        <f>S116/AS116-1</f>
        <v/>
      </c>
      <c r="U116" s="1409">
        <f>公交!AL18-公交!AL20</f>
        <v/>
      </c>
      <c r="V116" s="31">
        <f>U116/AU116-1</f>
        <v/>
      </c>
      <c r="W116" s="1409">
        <f>公交!AN18-公交!AN20</f>
        <v/>
      </c>
      <c r="X116" s="31">
        <f>W116/AW116-1</f>
        <v/>
      </c>
      <c r="Y116" s="1409">
        <f>E116+C116+G116+I116+K116+M116+O116+Q116+S116</f>
        <v/>
      </c>
      <c r="Z116" s="31">
        <f>Y116/SUM(AC116,AE116,AG116,AI116,AK116,AM116,AO116,AQ116,AS116)-1</f>
        <v/>
      </c>
      <c r="AA116" s="32" t="n"/>
      <c r="AB116" s="1915">
        <f>AC116+AE116</f>
        <v/>
      </c>
      <c r="AC116" s="1409" t="n">
        <v>4171.06</v>
      </c>
      <c r="AD116" s="31" t="n"/>
      <c r="AE116" s="1409" t="n">
        <v>3422.84</v>
      </c>
      <c r="AF116" s="31" t="n"/>
      <c r="AG116" s="1409" t="n">
        <v>4018.22</v>
      </c>
      <c r="AH116" s="31" t="n"/>
      <c r="AI116" s="1409" t="n">
        <v>4286.34</v>
      </c>
      <c r="AJ116" s="31" t="n"/>
      <c r="AK116" s="1409" t="n">
        <v>4035.12</v>
      </c>
      <c r="AL116" s="31" t="n"/>
      <c r="AM116" s="1409" t="n">
        <v>3061.94</v>
      </c>
      <c r="AN116" s="31" t="n"/>
      <c r="AO116" s="1409" t="n">
        <v>3053.87</v>
      </c>
      <c r="AP116" s="31" t="n"/>
      <c r="AQ116" s="1409" t="n">
        <v>2477.92</v>
      </c>
      <c r="AR116" s="31" t="n"/>
      <c r="AS116" s="1409" t="n">
        <v>4227.73</v>
      </c>
      <c r="AT116" s="31" t="n"/>
      <c r="AU116" s="1409" t="n">
        <v>2607.19</v>
      </c>
      <c r="AV116" s="31" t="n"/>
      <c r="AW116" s="1409" t="n">
        <v>2565.62</v>
      </c>
      <c r="AX116" s="31" t="n"/>
      <c r="AY116" s="1409" t="n">
        <v>2600.26</v>
      </c>
      <c r="AZ116" s="31" t="n"/>
      <c r="BA116" s="1409">
        <f>AC116+AE116+AG116+AI116+AK116+AM116+AO116+AQ116+AS116+AU116+AW116+AY116</f>
        <v/>
      </c>
      <c r="BB116" s="31" t="n"/>
      <c r="BC116" s="1354" t="n"/>
      <c r="BD116" s="1355" t="n"/>
      <c r="BE116" s="1355" t="n"/>
      <c r="BF116" s="1355" t="n"/>
      <c r="BG116" s="1355" t="n"/>
      <c r="BH116" s="1355" t="n"/>
      <c r="BI116" s="1355" t="n"/>
      <c r="BJ116" s="1414" t="n"/>
      <c r="BK116" s="1355" t="n"/>
      <c r="BL116" s="1414" t="n"/>
      <c r="BM116" s="1414" t="n"/>
      <c r="BN116" s="1414" t="n"/>
      <c r="BO116" s="1414" t="n"/>
      <c r="BP116" s="1289" t="n"/>
    </row>
    <row r="117" ht="28.8" customHeight="1" s="21">
      <c r="A117" s="1977" t="n"/>
      <c r="B117" s="1350" t="inlineStr">
        <is>
          <t>城际城乡巡游出租旅客周转量（万人公里）</t>
        </is>
      </c>
      <c r="C117" s="1409" t="n">
        <v>725.59</v>
      </c>
      <c r="D117" s="31">
        <f>C117/AC117-1</f>
        <v/>
      </c>
      <c r="E117" s="1409" t="n">
        <v>698.62</v>
      </c>
      <c r="F117" s="31">
        <f>E117/AE117-1</f>
        <v/>
      </c>
      <c r="G117" s="1409">
        <f>出租!X18-出租!X20</f>
        <v/>
      </c>
      <c r="H117" s="31">
        <f>G117/AG117-1</f>
        <v/>
      </c>
      <c r="I117" s="1409">
        <f>出租!Z18-出租!Z20</f>
        <v/>
      </c>
      <c r="J117" s="31">
        <f>I117/AI117-1</f>
        <v/>
      </c>
      <c r="K117" s="1409">
        <f>出租!AB18-出租!AB20</f>
        <v/>
      </c>
      <c r="L117" s="31">
        <f>K117/AK117-1</f>
        <v/>
      </c>
      <c r="M117" s="1409">
        <f>出租!AD18-出租!AD20</f>
        <v/>
      </c>
      <c r="N117" s="31">
        <f>M117/AM117-1</f>
        <v/>
      </c>
      <c r="O117" s="1409">
        <f>出租!AF18-出租!AF20</f>
        <v/>
      </c>
      <c r="P117" s="31">
        <f>O117/AO117-1</f>
        <v/>
      </c>
      <c r="Q117" s="1409">
        <f>出租!AH18-出租!AH20</f>
        <v/>
      </c>
      <c r="R117" s="31">
        <f>Q117/AQ117-1</f>
        <v/>
      </c>
      <c r="S117" s="1409">
        <f>出租!AJ18-出租!AJ20</f>
        <v/>
      </c>
      <c r="T117" s="31">
        <f>S117/AS117-1</f>
        <v/>
      </c>
      <c r="U117" s="1409">
        <f>出租!AL18-出租!AL20</f>
        <v/>
      </c>
      <c r="V117" s="31">
        <f>U117/AU117-1</f>
        <v/>
      </c>
      <c r="W117" s="1409">
        <f>出租!AN18-出租!AN20</f>
        <v/>
      </c>
      <c r="X117" s="31">
        <f>W117/AW117-1</f>
        <v/>
      </c>
      <c r="Y117" s="1409">
        <f>E117+C117+G117+I117+K117+M117+O117+Q117+S117</f>
        <v/>
      </c>
      <c r="Z117" s="31">
        <f>Y117/SUM(AC117,AE117,AG117,AI117,AK117,AM117,AO117,AQ117,AS117)-1</f>
        <v/>
      </c>
      <c r="AA117" s="32" t="n"/>
      <c r="AB117" s="1915">
        <f>AC117+AE117</f>
        <v/>
      </c>
      <c r="AC117" s="1409" t="n">
        <v>827.9299999999999</v>
      </c>
      <c r="AD117" s="31" t="n"/>
      <c r="AE117" s="1409" t="n">
        <v>776.1</v>
      </c>
      <c r="AF117" s="31" t="n"/>
      <c r="AG117" s="1409" t="n">
        <v>671.36</v>
      </c>
      <c r="AH117" s="31" t="n"/>
      <c r="AI117" s="1409" t="n">
        <v>704.99</v>
      </c>
      <c r="AJ117" s="31" t="n"/>
      <c r="AK117" s="1409" t="n">
        <v>688.39</v>
      </c>
      <c r="AL117" s="31" t="n"/>
      <c r="AM117" s="1409" t="n">
        <v>625.5599999999999</v>
      </c>
      <c r="AN117" s="31" t="n"/>
      <c r="AO117" s="1409" t="n">
        <v>722.03</v>
      </c>
      <c r="AP117" s="31" t="n"/>
      <c r="AQ117" s="1409" t="n">
        <v>711.51</v>
      </c>
      <c r="AR117" s="31" t="n"/>
      <c r="AS117" s="1409" t="n">
        <v>659.46</v>
      </c>
      <c r="AT117" s="31" t="n"/>
      <c r="AU117" s="1409" t="n">
        <v>695.16</v>
      </c>
      <c r="AV117" s="31" t="n"/>
      <c r="AW117" s="1409" t="n">
        <v>620.23</v>
      </c>
      <c r="AX117" s="31" t="n"/>
      <c r="AY117" s="1409" t="n">
        <v>700.61</v>
      </c>
      <c r="AZ117" s="31" t="n"/>
      <c r="BA117" s="1409">
        <f>AC117+AE117+AG117+AI117+AK117+AM117+AO117+AQ117+AS117+AU117+AW117+AY117</f>
        <v/>
      </c>
      <c r="BB117" s="31" t="n"/>
      <c r="BC117" s="1354" t="n"/>
      <c r="BD117" s="1355" t="n"/>
      <c r="BE117" s="1355" t="n"/>
      <c r="BF117" s="1355" t="n"/>
      <c r="BG117" s="1355" t="n"/>
      <c r="BH117" s="1355" t="n"/>
      <c r="BI117" s="1355" t="n"/>
      <c r="BJ117" s="1414" t="n"/>
      <c r="BK117" s="1355" t="n"/>
      <c r="BL117" s="1414" t="n"/>
      <c r="BM117" s="1414" t="n"/>
      <c r="BN117" s="1414" t="n"/>
      <c r="BO117" s="1414" t="n"/>
      <c r="BP117" s="1289" t="n"/>
    </row>
    <row r="118" ht="28.8" customHeight="1" s="21">
      <c r="A118" s="1954" t="n"/>
      <c r="B118" s="1350" t="inlineStr">
        <is>
          <t>城际城乡网约车旅客周转量(万人公里)</t>
        </is>
      </c>
      <c r="C118" s="1409" t="n">
        <v>301.967271560606</v>
      </c>
      <c r="D118" s="31">
        <f>C118/AC118-1</f>
        <v/>
      </c>
      <c r="E118" s="1409" t="n">
        <v>303.612349559345</v>
      </c>
      <c r="F118" s="31">
        <f>E118/AE118-1</f>
        <v/>
      </c>
      <c r="G118" s="1409" t="n">
        <v>345.734296904574</v>
      </c>
      <c r="H118" s="31">
        <f>G118/AG118-1</f>
        <v/>
      </c>
      <c r="I118" s="1409">
        <f>网约车!Z18-网约车!Z20</f>
        <v/>
      </c>
      <c r="J118" s="31">
        <f>I118/AI118-1</f>
        <v/>
      </c>
      <c r="K118" s="1409">
        <f>网约车!AB18-网约车!AB20</f>
        <v/>
      </c>
      <c r="L118" s="31">
        <f>K118/AK118-1</f>
        <v/>
      </c>
      <c r="M118" s="1409">
        <f>网约车!AD18-网约车!AD20</f>
        <v/>
      </c>
      <c r="N118" s="31">
        <f>M118/AM118-1</f>
        <v/>
      </c>
      <c r="O118" s="1409">
        <f>网约车!AF18-网约车!AF20</f>
        <v/>
      </c>
      <c r="P118" s="31">
        <f>O118/AO118-1</f>
        <v/>
      </c>
      <c r="Q118" s="1409">
        <f>网约车!AH18-网约车!AH20</f>
        <v/>
      </c>
      <c r="R118" s="31">
        <f>Q118/AQ118-1</f>
        <v/>
      </c>
      <c r="S118" s="1409">
        <f>网约车!AJ18-网约车!AJ20</f>
        <v/>
      </c>
      <c r="T118" s="31">
        <f>S118/AS118-1</f>
        <v/>
      </c>
      <c r="U118" s="1409">
        <f>网约车!AL18-网约车!AL20</f>
        <v/>
      </c>
      <c r="V118" s="31">
        <f>U118/AU118-1</f>
        <v/>
      </c>
      <c r="W118" s="1409">
        <f>网约车!AN18-网约车!AN20</f>
        <v/>
      </c>
      <c r="X118" s="31">
        <f>W118/AW118-1</f>
        <v/>
      </c>
      <c r="Y118" s="1409">
        <f>E118+C118+G118+I118+K118+M118+O118+Q118+S118</f>
        <v/>
      </c>
      <c r="Z118" s="31">
        <f>Y118/SUM(AC118,AE118,AG118,AI118,AK118,AM118,AO118,AQ118,AS118)-1</f>
        <v/>
      </c>
      <c r="AA118" s="32" t="n"/>
      <c r="AB118" s="1915">
        <f>AC118+AE118</f>
        <v/>
      </c>
      <c r="AC118" s="1409" t="n">
        <v>459.308815655104</v>
      </c>
      <c r="AD118" s="31" t="n"/>
      <c r="AE118" s="1409" t="n">
        <v>382.641343613647</v>
      </c>
      <c r="AF118" s="31" t="n"/>
      <c r="AG118" s="1409" t="n">
        <v>433.626526860717</v>
      </c>
      <c r="AH118" s="31" t="n"/>
      <c r="AI118" s="1409" t="n">
        <v>460.662963561705</v>
      </c>
      <c r="AJ118" s="31" t="n"/>
      <c r="AK118" s="1409" t="n">
        <v>457.879319908497</v>
      </c>
      <c r="AL118" s="31" t="n"/>
      <c r="AM118" s="1409" t="n">
        <v>438.496084968108</v>
      </c>
      <c r="AN118" s="31" t="n"/>
      <c r="AO118" s="1409" t="n">
        <v>509.478721243667</v>
      </c>
      <c r="AP118" s="31" t="n"/>
      <c r="AQ118" s="1409" t="n">
        <v>490.89807181142</v>
      </c>
      <c r="AR118" s="31" t="n"/>
      <c r="AS118" s="1409" t="n">
        <v>451.686602496112</v>
      </c>
      <c r="AT118" s="31" t="n"/>
      <c r="AU118" s="1409" t="n">
        <v>408.484025380497</v>
      </c>
      <c r="AV118" s="31" t="n"/>
      <c r="AW118" s="1409" t="n">
        <v>380.43594007158</v>
      </c>
      <c r="AX118" s="31" t="n"/>
      <c r="AY118" s="1409" t="n">
        <v>453.444976182789</v>
      </c>
      <c r="AZ118" s="31" t="n"/>
      <c r="BA118" s="1409">
        <f>AC118+AE118+AG118+AI118+AK118+AM118+AO118+AQ118+AS118+AU118+AW118+AY118</f>
        <v/>
      </c>
      <c r="BB118" s="31" t="n"/>
      <c r="BC118" s="1354" t="n"/>
      <c r="BD118" s="1355" t="n"/>
      <c r="BE118" s="1355" t="n"/>
      <c r="BF118" s="1355" t="n"/>
      <c r="BG118" s="1355" t="n"/>
      <c r="BH118" s="1355" t="n"/>
      <c r="BI118" s="1355" t="n"/>
      <c r="BJ118" s="1355" t="n"/>
      <c r="BK118" s="1355" t="n"/>
      <c r="BL118" s="1355" t="n"/>
      <c r="BM118" s="1355" t="n"/>
      <c r="BN118" s="1355" t="n"/>
      <c r="BO118" s="1355" t="n"/>
      <c r="BP118" s="1289" t="n"/>
    </row>
    <row r="119" ht="28.8" customFormat="1" customHeight="1" s="24">
      <c r="A119" s="1358" t="inlineStr">
        <is>
          <t>宜昌市</t>
        </is>
      </c>
      <c r="B119" s="1350" t="inlineStr">
        <is>
          <t>总旅客周转量      （万人公里）</t>
        </is>
      </c>
      <c r="C119" s="1409">
        <f>C120+C121+C122+C123</f>
        <v/>
      </c>
      <c r="D119" s="31">
        <f>C119/AC119-1</f>
        <v/>
      </c>
      <c r="E119" s="1409">
        <f>E120+E121+E122+E123</f>
        <v/>
      </c>
      <c r="F119" s="31">
        <f>E119/AE119-1</f>
        <v/>
      </c>
      <c r="G119" s="1409">
        <f>G120+G121+G122+G123</f>
        <v/>
      </c>
      <c r="H119" s="31">
        <f>G119/AG119-1</f>
        <v/>
      </c>
      <c r="I119" s="1409">
        <f>I120+I121+I122+I123</f>
        <v/>
      </c>
      <c r="J119" s="31">
        <f>I119/AI119-1</f>
        <v/>
      </c>
      <c r="K119" s="1409">
        <f>K120+K121+K122+K123</f>
        <v/>
      </c>
      <c r="L119" s="31">
        <f>K119/AK119-1</f>
        <v/>
      </c>
      <c r="M119" s="1409">
        <f>M120+M121+M122+M123</f>
        <v/>
      </c>
      <c r="N119" s="31">
        <f>M119/AM119-1</f>
        <v/>
      </c>
      <c r="O119" s="1409">
        <f>O120+O121+O122+O123</f>
        <v/>
      </c>
      <c r="P119" s="31">
        <f>O119/AO119-1</f>
        <v/>
      </c>
      <c r="Q119" s="1409">
        <f>Q120+Q121+Q122+Q123</f>
        <v/>
      </c>
      <c r="R119" s="31">
        <f>Q119/AQ119-1</f>
        <v/>
      </c>
      <c r="S119" s="1409">
        <f>S120+S121+S122+S123</f>
        <v/>
      </c>
      <c r="T119" s="31">
        <f>S119/AS119-1</f>
        <v/>
      </c>
      <c r="U119" s="1409">
        <f>U120+U121+U122+U123</f>
        <v/>
      </c>
      <c r="V119" s="31">
        <f>U119/AU119-1</f>
        <v/>
      </c>
      <c r="W119" s="1409">
        <f>W120+W121+W122+W123</f>
        <v/>
      </c>
      <c r="X119" s="31">
        <f>W119/AW119-1</f>
        <v/>
      </c>
      <c r="Y119" s="1409">
        <f>E119+C119+G119+I119+K119+M119+O119+Q119+S119</f>
        <v/>
      </c>
      <c r="Z119" s="31">
        <f>Y119/SUM(AC119,AE119,AG119,AI119,AK119,AM119,AO119,AQ119,AS119)-1</f>
        <v/>
      </c>
      <c r="AA119" s="32" t="n"/>
      <c r="AB119" s="1915">
        <f>AC119+AE119</f>
        <v/>
      </c>
      <c r="AC119" s="1915">
        <f>AC120+AC121+AC122+AC123</f>
        <v/>
      </c>
      <c r="AD119" s="32" t="n"/>
      <c r="AE119" s="1915">
        <f>AE120+AE121+AE122+AE123</f>
        <v/>
      </c>
      <c r="AF119" s="32" t="n"/>
      <c r="AG119" s="1915">
        <f>AG120+AG121+AG122+AG123</f>
        <v/>
      </c>
      <c r="AH119" s="32" t="n"/>
      <c r="AI119" s="1915">
        <f>AI120+AI121+AI122+AI123</f>
        <v/>
      </c>
      <c r="AJ119" s="32" t="n"/>
      <c r="AK119" s="1915">
        <f>AK120+AK121+AK122+AK123</f>
        <v/>
      </c>
      <c r="AL119" s="32" t="n"/>
      <c r="AM119" s="1915">
        <f>AM120+AM121+AM122+AM123</f>
        <v/>
      </c>
      <c r="AN119" s="32" t="n"/>
      <c r="AO119" s="1915">
        <f>AO120+AO121+AO122+AO123</f>
        <v/>
      </c>
      <c r="AP119" s="32" t="n"/>
      <c r="AQ119" s="1915">
        <f>AQ120+AQ121+AQ122+AQ123</f>
        <v/>
      </c>
      <c r="AR119" s="32" t="n"/>
      <c r="AS119" s="1915">
        <f>AS120+AS121+AS122+AS123</f>
        <v/>
      </c>
      <c r="AT119" s="32" t="n"/>
      <c r="AU119" s="1915">
        <f>AU120+AU121+AU122+AU123</f>
        <v/>
      </c>
      <c r="AV119" s="32" t="n"/>
      <c r="AW119" s="1915">
        <f>AW120+AW121+AW122+AW123</f>
        <v/>
      </c>
      <c r="AX119" s="32" t="n"/>
      <c r="AY119" s="1915">
        <f>AY120+AY121+AY122+AY123</f>
        <v/>
      </c>
      <c r="AZ119" s="32" t="n"/>
      <c r="BA119" s="1915">
        <f>AC119+AE119+AG119+AI119+AK119+AM119+AO119+AQ119+AS119+AU119+AW119+AY119</f>
        <v/>
      </c>
      <c r="BB119" s="32" t="n"/>
      <c r="BC119" s="1353" t="n"/>
      <c r="BD119" s="1352" t="n"/>
      <c r="BE119" s="1352" t="n"/>
      <c r="BF119" s="1352" t="n"/>
      <c r="BG119" s="1352" t="n"/>
      <c r="BH119" s="1352" t="n"/>
      <c r="BI119" s="1352" t="n"/>
      <c r="BJ119" s="1352" t="n"/>
      <c r="BK119" s="1352" t="n"/>
      <c r="BL119" s="1352" t="n"/>
      <c r="BM119" s="1352" t="n"/>
      <c r="BN119" s="1352" t="n"/>
      <c r="BO119" s="1352" t="n"/>
      <c r="BP119" s="1352" t="n"/>
    </row>
    <row r="120" ht="28.8" customHeight="1" s="21">
      <c r="A120" s="1977" t="n"/>
      <c r="B120" s="1350" t="inlineStr">
        <is>
          <t>公路班线旅客周转量（万人公里）</t>
        </is>
      </c>
      <c r="C120" s="1409" t="n">
        <v>15716.3557</v>
      </c>
      <c r="D120" s="31">
        <f>C120/AC120-1</f>
        <v/>
      </c>
      <c r="E120" s="1409" t="n">
        <v>16022.2753</v>
      </c>
      <c r="F120" s="31">
        <f>E120/AE120-1</f>
        <v/>
      </c>
      <c r="G120" s="1409" t="n">
        <v>16622.2817</v>
      </c>
      <c r="H120" s="31">
        <f>G120/AG120-1</f>
        <v/>
      </c>
      <c r="I120" s="1409">
        <f>中口径明细!Z120</f>
        <v/>
      </c>
      <c r="J120" s="31">
        <f>I120/AI120-1</f>
        <v/>
      </c>
      <c r="K120" s="1409">
        <f>中口径明细!AB120</f>
        <v/>
      </c>
      <c r="L120" s="31">
        <f>K120/AK120-1</f>
        <v/>
      </c>
      <c r="M120" s="1409">
        <f>中口径明细!AD120</f>
        <v/>
      </c>
      <c r="N120" s="31">
        <f>M120/AM120-1</f>
        <v/>
      </c>
      <c r="O120" s="1409">
        <f>中口径明细!AF120</f>
        <v/>
      </c>
      <c r="P120" s="31">
        <f>O120/AO120-1</f>
        <v/>
      </c>
      <c r="Q120" s="1409">
        <f>中口径明细!AH120</f>
        <v/>
      </c>
      <c r="R120" s="31">
        <f>Q120/AQ120-1</f>
        <v/>
      </c>
      <c r="S120" s="1409">
        <f>中口径明细!AJ120</f>
        <v/>
      </c>
      <c r="T120" s="31">
        <f>S120/AS120-1</f>
        <v/>
      </c>
      <c r="U120" s="1409">
        <f>中口径明细!AL120</f>
        <v/>
      </c>
      <c r="V120" s="31">
        <f>U120/AU120-1</f>
        <v/>
      </c>
      <c r="W120" s="1409">
        <f>中口径明细!AN120</f>
        <v/>
      </c>
      <c r="X120" s="31">
        <f>W120/AW120-1</f>
        <v/>
      </c>
      <c r="Y120" s="1409">
        <f>E120+C120+G120+I120+K120+M120+O120+Q120+S120</f>
        <v/>
      </c>
      <c r="Z120" s="31">
        <f>Y120/SUM(AC120,AE120,AG120,AI120,AK120,AM120,AO120,AQ120,AS120)-1</f>
        <v/>
      </c>
      <c r="AA120" s="32" t="n"/>
      <c r="AB120" s="1915">
        <f>AC120+AE120</f>
        <v/>
      </c>
      <c r="AC120" s="1409" t="n">
        <v>13052.9142</v>
      </c>
      <c r="AD120" s="31" t="n"/>
      <c r="AE120" s="1409" t="n">
        <v>14758.8764</v>
      </c>
      <c r="AF120" s="31" t="n"/>
      <c r="AG120" s="1409" t="n">
        <v>15835.2168</v>
      </c>
      <c r="AH120" s="31" t="n"/>
      <c r="AI120" s="1409" t="n">
        <v>19270.2744</v>
      </c>
      <c r="AJ120" s="31" t="n"/>
      <c r="AK120" s="1409" t="n">
        <v>18831.6952</v>
      </c>
      <c r="AL120" s="31" t="n"/>
      <c r="AM120" s="1409" t="n">
        <v>17440.1711</v>
      </c>
      <c r="AN120" s="31" t="n"/>
      <c r="AO120" s="1409" t="n">
        <v>18894.036</v>
      </c>
      <c r="AP120" s="31" t="n"/>
      <c r="AQ120" s="1409" t="n">
        <v>19904.6098</v>
      </c>
      <c r="AR120" s="31" t="n"/>
      <c r="AS120" s="1409" t="n">
        <v>18647.4868</v>
      </c>
      <c r="AT120" s="31" t="n"/>
      <c r="AU120" s="1409" t="n">
        <v>20086.4599</v>
      </c>
      <c r="AV120" s="31" t="n"/>
      <c r="AW120" s="1409" t="n">
        <v>18932.3259</v>
      </c>
      <c r="AX120" s="31" t="n"/>
      <c r="AY120" s="1409" t="n">
        <v>13402.5978</v>
      </c>
      <c r="AZ120" s="31" t="n"/>
      <c r="BA120" s="1409">
        <f>AC120+AE120+AG120+AI120+AK120+AM120+AO120+AQ120+AS120+AU120+AW120+AY120</f>
        <v/>
      </c>
      <c r="BB120" s="31" t="n"/>
      <c r="BC120" s="1354" t="n"/>
      <c r="BD120" s="1355" t="n"/>
      <c r="BE120" s="1355" t="n"/>
      <c r="BF120" s="1355" t="n"/>
      <c r="BG120" s="1355" t="n"/>
      <c r="BH120" s="1355" t="n"/>
      <c r="BI120" s="1355" t="n"/>
      <c r="BJ120" s="1355" t="n"/>
      <c r="BK120" s="1355" t="n"/>
      <c r="BL120" s="1355" t="n"/>
      <c r="BM120" s="1355" t="n"/>
      <c r="BN120" s="1355" t="n"/>
      <c r="BO120" s="1355" t="n"/>
      <c r="BP120" s="1289" t="n"/>
    </row>
    <row r="121" ht="28.8" customHeight="1" s="21">
      <c r="A121" s="1977" t="n"/>
      <c r="B121" s="1350" t="inlineStr">
        <is>
          <t>城际城乡公交旅客周转量 （万人公里）</t>
        </is>
      </c>
      <c r="C121" s="1409" t="n">
        <v>803.75</v>
      </c>
      <c r="D121" s="31">
        <f>C121/AC121-1</f>
        <v/>
      </c>
      <c r="E121" s="1409" t="n">
        <v>839.04</v>
      </c>
      <c r="F121" s="31">
        <f>E121/AE121-1</f>
        <v/>
      </c>
      <c r="G121" s="1409">
        <f>公交!X22-公交!X24</f>
        <v/>
      </c>
      <c r="H121" s="31">
        <f>G121/AG121-1</f>
        <v/>
      </c>
      <c r="I121" s="1409">
        <f>公交!Z22-公交!Z24</f>
        <v/>
      </c>
      <c r="J121" s="31">
        <f>I121/AI121-1</f>
        <v/>
      </c>
      <c r="K121" s="1409">
        <f>公交!AB22-公交!AB24</f>
        <v/>
      </c>
      <c r="L121" s="31">
        <f>K121/AK121-1</f>
        <v/>
      </c>
      <c r="M121" s="1409">
        <f>公交!AD22-公交!AD24</f>
        <v/>
      </c>
      <c r="N121" s="31">
        <f>M121/AM121-1</f>
        <v/>
      </c>
      <c r="O121" s="1409">
        <f>公交!AF22-公交!AF24</f>
        <v/>
      </c>
      <c r="P121" s="31">
        <f>O121/AO121-1</f>
        <v/>
      </c>
      <c r="Q121" s="1409">
        <f>公交!AH22-公交!AH24</f>
        <v/>
      </c>
      <c r="R121" s="31">
        <f>Q121/AQ121-1</f>
        <v/>
      </c>
      <c r="S121" s="1409">
        <f>公交!AJ22-公交!AJ24</f>
        <v/>
      </c>
      <c r="T121" s="31">
        <f>S121/AS121-1</f>
        <v/>
      </c>
      <c r="U121" s="1409">
        <f>公交!AL22-公交!AL24</f>
        <v/>
      </c>
      <c r="V121" s="31">
        <f>U121/AU121-1</f>
        <v/>
      </c>
      <c r="W121" s="1409">
        <f>公交!AN22-公交!AN24</f>
        <v/>
      </c>
      <c r="X121" s="31">
        <f>W121/AW121-1</f>
        <v/>
      </c>
      <c r="Y121" s="1409">
        <f>E121+C121+G121+I121+K121+M121+O121+Q121+S121</f>
        <v/>
      </c>
      <c r="Z121" s="31">
        <f>Y121/SUM(AC121,AE121,AG121,AI121,AK121,AM121,AO121,AQ121,AS121)-1</f>
        <v/>
      </c>
      <c r="AA121" s="32" t="n"/>
      <c r="AB121" s="1915">
        <f>AC121+AE121</f>
        <v/>
      </c>
      <c r="AC121" s="1409" t="n">
        <v>275.64</v>
      </c>
      <c r="AD121" s="31" t="n"/>
      <c r="AE121" s="1409" t="n">
        <v>291.02</v>
      </c>
      <c r="AF121" s="31" t="n"/>
      <c r="AG121" s="1409" t="n">
        <v>280.54</v>
      </c>
      <c r="AH121" s="31" t="n"/>
      <c r="AI121" s="1409" t="n">
        <v>281.2</v>
      </c>
      <c r="AJ121" s="31" t="n"/>
      <c r="AK121" s="1409" t="n">
        <v>313.5</v>
      </c>
      <c r="AL121" s="31" t="n"/>
      <c r="AM121" s="1409" t="n">
        <v>310.57</v>
      </c>
      <c r="AN121" s="31" t="n"/>
      <c r="AO121" s="1409" t="n">
        <v>265.65</v>
      </c>
      <c r="AP121" s="31" t="n"/>
      <c r="AQ121" s="1409" t="n">
        <v>282.5</v>
      </c>
      <c r="AR121" s="31" t="n"/>
      <c r="AS121" s="1409" t="n">
        <v>277.63</v>
      </c>
      <c r="AT121" s="31" t="n"/>
      <c r="AU121" s="1409" t="n">
        <v>301.88</v>
      </c>
      <c r="AV121" s="31" t="n"/>
      <c r="AW121" s="1409" t="n">
        <v>672.97</v>
      </c>
      <c r="AX121" s="31" t="n"/>
      <c r="AY121" s="1409" t="n">
        <v>708.55</v>
      </c>
      <c r="AZ121" s="31" t="n"/>
      <c r="BA121" s="1409">
        <f>AC121+AE121+AG121+AI121+AK121+AM121+AO121+AQ121+AS121+AU121+AW121+AY121</f>
        <v/>
      </c>
      <c r="BB121" s="31" t="n"/>
      <c r="BC121" s="1354" t="n"/>
      <c r="BD121" s="1355" t="n"/>
      <c r="BE121" s="1355" t="n"/>
      <c r="BF121" s="1355" t="n"/>
      <c r="BG121" s="1355" t="n"/>
      <c r="BH121" s="1355" t="n"/>
      <c r="BI121" s="1355" t="n"/>
      <c r="BJ121" s="1355" t="n"/>
      <c r="BK121" s="1355" t="n"/>
      <c r="BL121" s="1355" t="n"/>
      <c r="BM121" s="1355" t="n"/>
      <c r="BN121" s="1355" t="n"/>
      <c r="BO121" s="1355" t="n"/>
      <c r="BP121" s="1289" t="n"/>
    </row>
    <row r="122" ht="28.8" customHeight="1" s="21">
      <c r="A122" s="1977" t="n"/>
      <c r="B122" s="1350" t="inlineStr">
        <is>
          <t>城际城乡巡游出租旅客周转量（万人公里）</t>
        </is>
      </c>
      <c r="C122" s="1409" t="n">
        <v>413.23</v>
      </c>
      <c r="D122" s="31">
        <f>C122/AC122-1</f>
        <v/>
      </c>
      <c r="E122" s="1409" t="n">
        <v>572.13</v>
      </c>
      <c r="F122" s="31">
        <f>E122/AE122-1</f>
        <v/>
      </c>
      <c r="G122" s="1409">
        <f>出租!X22-出租!X24</f>
        <v/>
      </c>
      <c r="H122" s="31">
        <f>G122/AG122-1</f>
        <v/>
      </c>
      <c r="I122" s="1409">
        <f>出租!Z22-出租!Z24</f>
        <v/>
      </c>
      <c r="J122" s="31">
        <f>I122/AI122-1</f>
        <v/>
      </c>
      <c r="K122" s="1409">
        <f>出租!AB22-出租!AB24</f>
        <v/>
      </c>
      <c r="L122" s="31">
        <f>K122/AK122-1</f>
        <v/>
      </c>
      <c r="M122" s="1409">
        <f>出租!AD22-出租!AD24</f>
        <v/>
      </c>
      <c r="N122" s="31">
        <f>M122/AM122-1</f>
        <v/>
      </c>
      <c r="O122" s="1409">
        <f>出租!AF22-出租!AF24</f>
        <v/>
      </c>
      <c r="P122" s="31">
        <f>O122/AO122-1</f>
        <v/>
      </c>
      <c r="Q122" s="1409">
        <f>出租!AH22-出租!AH24</f>
        <v/>
      </c>
      <c r="R122" s="31">
        <f>Q122/AQ122-1</f>
        <v/>
      </c>
      <c r="S122" s="1409">
        <f>出租!AJ22-出租!AJ24</f>
        <v/>
      </c>
      <c r="T122" s="31">
        <f>S122/AS122-1</f>
        <v/>
      </c>
      <c r="U122" s="1409">
        <f>出租!AL22-出租!AL24</f>
        <v/>
      </c>
      <c r="V122" s="31">
        <f>U122/AU122-1</f>
        <v/>
      </c>
      <c r="W122" s="1409">
        <f>出租!AN22-出租!AN24</f>
        <v/>
      </c>
      <c r="X122" s="31">
        <f>W122/AW122-1</f>
        <v/>
      </c>
      <c r="Y122" s="1409">
        <f>E122+C122+G122+I122+K122+M122+O122+Q122+S122</f>
        <v/>
      </c>
      <c r="Z122" s="31">
        <f>Y122/SUM(AC122,AE122,AG122,AI122,AK122,AM122,AO122,AQ122,AS122)-1</f>
        <v/>
      </c>
      <c r="AA122" s="32" t="n"/>
      <c r="AB122" s="1915">
        <f>AC122+AE122</f>
        <v/>
      </c>
      <c r="AC122" s="1409" t="n">
        <v>433.33</v>
      </c>
      <c r="AD122" s="31" t="n"/>
      <c r="AE122" s="1409" t="n">
        <v>455.49</v>
      </c>
      <c r="AF122" s="31" t="n"/>
      <c r="AG122" s="1409" t="n">
        <v>374.2</v>
      </c>
      <c r="AH122" s="31" t="n"/>
      <c r="AI122" s="1409" t="n">
        <v>357.91</v>
      </c>
      <c r="AJ122" s="31" t="n"/>
      <c r="AK122" s="1409" t="n">
        <v>367.36</v>
      </c>
      <c r="AL122" s="31" t="n"/>
      <c r="AM122" s="1409" t="n">
        <v>333.05</v>
      </c>
      <c r="AN122" s="31" t="n"/>
      <c r="AO122" s="1409" t="n">
        <v>354.65</v>
      </c>
      <c r="AP122" s="31" t="n"/>
      <c r="AQ122" s="1409" t="n">
        <v>335.62</v>
      </c>
      <c r="AR122" s="31" t="n"/>
      <c r="AS122" s="1409" t="n">
        <v>324.01</v>
      </c>
      <c r="AT122" s="31" t="n"/>
      <c r="AU122" s="1409" t="n">
        <v>324.47</v>
      </c>
      <c r="AV122" s="31" t="n"/>
      <c r="AW122" s="1409" t="n">
        <v>302.39</v>
      </c>
      <c r="AX122" s="31" t="n"/>
      <c r="AY122" s="1409" t="n">
        <v>316.97</v>
      </c>
      <c r="AZ122" s="31" t="n"/>
      <c r="BA122" s="1409">
        <f>AC122+AE122+AG122+AI122+AK122+AM122+AO122+AQ122+AS122+AU122+AW122+AY122</f>
        <v/>
      </c>
      <c r="BB122" s="31" t="n"/>
      <c r="BC122" s="1354" t="n"/>
      <c r="BD122" s="1291" t="n"/>
      <c r="BE122" s="1291" t="n"/>
      <c r="BF122" s="1291" t="n"/>
      <c r="BG122" s="1291" t="n"/>
      <c r="BH122" s="1291" t="n"/>
      <c r="BI122" s="1291" t="n"/>
      <c r="BJ122" s="1417" t="n"/>
      <c r="BK122" s="1291" t="n"/>
      <c r="BL122" s="1417" t="n"/>
      <c r="BM122" s="1417" t="n"/>
      <c r="BN122" s="1417" t="n"/>
      <c r="BO122" s="1417" t="n"/>
      <c r="BP122" s="1289" t="n"/>
    </row>
    <row r="123" ht="28.8" customHeight="1" s="21">
      <c r="A123" s="1954" t="n"/>
      <c r="B123" s="1350" t="inlineStr">
        <is>
          <t>城际城乡网约车旅客周转量(万人公里)</t>
        </is>
      </c>
      <c r="C123" s="1409" t="n">
        <v>430.621572257048</v>
      </c>
      <c r="D123" s="31">
        <f>C123/AC123-1</f>
        <v/>
      </c>
      <c r="E123" s="1409" t="n">
        <v>383.856463747216</v>
      </c>
      <c r="F123" s="31">
        <f>E123/AE123-1</f>
        <v/>
      </c>
      <c r="G123" s="1409" t="n">
        <v>416.989126838351</v>
      </c>
      <c r="H123" s="31">
        <f>G123/AG123-1</f>
        <v/>
      </c>
      <c r="I123" s="1409">
        <f>网约车!Z22-网约车!Z24</f>
        <v/>
      </c>
      <c r="J123" s="31">
        <f>I123/AI123-1</f>
        <v/>
      </c>
      <c r="K123" s="1409">
        <f>网约车!AB22-网约车!AB24</f>
        <v/>
      </c>
      <c r="L123" s="31">
        <f>K123/AK123-1</f>
        <v/>
      </c>
      <c r="M123" s="1409">
        <f>网约车!AD22-网约车!AD24</f>
        <v/>
      </c>
      <c r="N123" s="31">
        <f>M123/AM123-1</f>
        <v/>
      </c>
      <c r="O123" s="1409">
        <f>网约车!AF22-网约车!AF24</f>
        <v/>
      </c>
      <c r="P123" s="31">
        <f>O123/AO123-1</f>
        <v/>
      </c>
      <c r="Q123" s="1409">
        <f>网约车!AH22-网约车!AH24</f>
        <v/>
      </c>
      <c r="R123" s="31">
        <f>Q123/AQ123-1</f>
        <v/>
      </c>
      <c r="S123" s="1409">
        <f>网约车!AJ22-网约车!AJ24</f>
        <v/>
      </c>
      <c r="T123" s="31">
        <f>S123/AS123-1</f>
        <v/>
      </c>
      <c r="U123" s="1409">
        <f>网约车!AL22-网约车!AL24</f>
        <v/>
      </c>
      <c r="V123" s="31">
        <f>U123/AU123-1</f>
        <v/>
      </c>
      <c r="W123" s="1409">
        <f>网约车!AN22-网约车!AN24</f>
        <v/>
      </c>
      <c r="X123" s="31">
        <f>W123/AW123-1</f>
        <v/>
      </c>
      <c r="Y123" s="1409">
        <f>E123+C123+G123+I123+K123+M123+O123+Q123+S123</f>
        <v/>
      </c>
      <c r="Z123" s="31">
        <f>Y123/SUM(AC123,AE123,AG123,AI123,AK123,AM123,AO123,AQ123,AS123)-1</f>
        <v/>
      </c>
      <c r="AA123" s="32" t="n"/>
      <c r="AB123" s="1915">
        <f>AC123+AE123</f>
        <v/>
      </c>
      <c r="AC123" s="1409" t="n">
        <v>376.847426663022</v>
      </c>
      <c r="AD123" s="31" t="n"/>
      <c r="AE123" s="1409" t="n">
        <v>261.46448313409</v>
      </c>
      <c r="AF123" s="31" t="n"/>
      <c r="AG123" s="1409" t="n">
        <v>374.538048965548</v>
      </c>
      <c r="AH123" s="31" t="n"/>
      <c r="AI123" s="1409" t="n">
        <v>384.06704693731</v>
      </c>
      <c r="AJ123" s="31" t="n"/>
      <c r="AK123" s="1409" t="n">
        <v>401.555751930712</v>
      </c>
      <c r="AL123" s="31" t="n"/>
      <c r="AM123" s="1409" t="n">
        <v>351.048665006503</v>
      </c>
      <c r="AN123" s="31" t="n"/>
      <c r="AO123" s="1409" t="n">
        <v>392.83835955125</v>
      </c>
      <c r="AP123" s="31" t="n"/>
      <c r="AQ123" s="1409" t="n">
        <v>320.564048808578</v>
      </c>
      <c r="AR123" s="31" t="n"/>
      <c r="AS123" s="1409" t="n">
        <v>352.165159789251</v>
      </c>
      <c r="AT123" s="31" t="n"/>
      <c r="AU123" s="1409" t="n">
        <v>350.532877262606</v>
      </c>
      <c r="AV123" s="31" t="n"/>
      <c r="AW123" s="1409" t="n">
        <v>315.074783521096</v>
      </c>
      <c r="AX123" s="31" t="n"/>
      <c r="AY123" s="1409" t="n">
        <v>268.956429666065</v>
      </c>
      <c r="AZ123" s="31" t="n"/>
      <c r="BA123" s="1409">
        <f>AC123+AE123+AG123+AI123+AK123+AM123+AO123+AQ123+AS123+AU123+AW123+AY123</f>
        <v/>
      </c>
      <c r="BB123" s="31" t="n"/>
      <c r="BC123" s="1354" t="n"/>
      <c r="BD123" s="1291" t="n"/>
      <c r="BE123" s="1291" t="n"/>
      <c r="BF123" s="1291" t="n"/>
      <c r="BG123" s="1291" t="n"/>
      <c r="BH123" s="1291" t="n"/>
      <c r="BI123" s="1291" t="n"/>
      <c r="BJ123" s="1291" t="n"/>
      <c r="BK123" s="1291" t="n"/>
      <c r="BL123" s="1291" t="n"/>
      <c r="BM123" s="1291" t="n"/>
      <c r="BN123" s="1291" t="n"/>
      <c r="BO123" s="1291" t="n"/>
      <c r="BP123" s="1289" t="n"/>
    </row>
    <row r="124" ht="28.8" customFormat="1" customHeight="1" s="24">
      <c r="A124" s="1358" t="inlineStr">
        <is>
          <t>襄阳市</t>
        </is>
      </c>
      <c r="B124" s="1350" t="inlineStr">
        <is>
          <t>总旅客周转量      （万人公里）</t>
        </is>
      </c>
      <c r="C124" s="1409">
        <f>C125+C126+C127+C128</f>
        <v/>
      </c>
      <c r="D124" s="31">
        <f>C124/AC124-1</f>
        <v/>
      </c>
      <c r="E124" s="1409">
        <f>E125+E126+E127+E128</f>
        <v/>
      </c>
      <c r="F124" s="31">
        <f>E124/AE124-1</f>
        <v/>
      </c>
      <c r="G124" s="1409">
        <f>G125+G126+G127+G128</f>
        <v/>
      </c>
      <c r="H124" s="31">
        <f>G124/AG124-1</f>
        <v/>
      </c>
      <c r="I124" s="1409">
        <f>I125+I126+I127+I128</f>
        <v/>
      </c>
      <c r="J124" s="31">
        <f>I124/AI124-1</f>
        <v/>
      </c>
      <c r="K124" s="1409">
        <f>K125+K126+K127+K128</f>
        <v/>
      </c>
      <c r="L124" s="31">
        <f>K124/AK124-1</f>
        <v/>
      </c>
      <c r="M124" s="1409">
        <f>M125+M126+M127+M128</f>
        <v/>
      </c>
      <c r="N124" s="31">
        <f>M124/AM124-1</f>
        <v/>
      </c>
      <c r="O124" s="1409">
        <f>O125+O126+O127+O128</f>
        <v/>
      </c>
      <c r="P124" s="31">
        <f>O124/AO124-1</f>
        <v/>
      </c>
      <c r="Q124" s="1409">
        <f>Q125+Q126+Q127+Q128</f>
        <v/>
      </c>
      <c r="R124" s="31">
        <f>Q124/AQ124-1</f>
        <v/>
      </c>
      <c r="S124" s="1409">
        <f>S125+S126+S127+S128</f>
        <v/>
      </c>
      <c r="T124" s="31">
        <f>S124/AS124-1</f>
        <v/>
      </c>
      <c r="U124" s="1409">
        <f>U125+U126+U127+U128</f>
        <v/>
      </c>
      <c r="V124" s="31">
        <f>U124/AU124-1</f>
        <v/>
      </c>
      <c r="W124" s="1409">
        <f>W125+W126+W127+W128</f>
        <v/>
      </c>
      <c r="X124" s="31">
        <f>W124/AW124-1</f>
        <v/>
      </c>
      <c r="Y124" s="1409">
        <f>E124+C124+G124+I124+K124+M124+O124+Q124+S124</f>
        <v/>
      </c>
      <c r="Z124" s="31">
        <f>Y124/SUM(AC124,AE124,AG124,AI124,AK124,AM124,AO124,AQ124,AS124)-1</f>
        <v/>
      </c>
      <c r="AA124" s="32" t="n"/>
      <c r="AB124" s="1915">
        <f>AC124+AE124</f>
        <v/>
      </c>
      <c r="AC124" s="1915">
        <f>AC125+AC126+AC127+AC128</f>
        <v/>
      </c>
      <c r="AD124" s="32" t="n"/>
      <c r="AE124" s="1915">
        <f>AE125+AE126+AE127+AE128</f>
        <v/>
      </c>
      <c r="AF124" s="32" t="n"/>
      <c r="AG124" s="1915">
        <f>AG125+AG126+AG127+AG128</f>
        <v/>
      </c>
      <c r="AH124" s="32" t="n"/>
      <c r="AI124" s="1915">
        <f>AI125+AI126+AI127+AI128</f>
        <v/>
      </c>
      <c r="AJ124" s="32" t="n"/>
      <c r="AK124" s="1915">
        <f>AK125+AK126+AK127+AK128</f>
        <v/>
      </c>
      <c r="AL124" s="32" t="n"/>
      <c r="AM124" s="1915">
        <f>AM125+AM126+AM127+AM128</f>
        <v/>
      </c>
      <c r="AN124" s="32" t="n"/>
      <c r="AO124" s="1915">
        <f>AO125+AO126+AO127+AO128</f>
        <v/>
      </c>
      <c r="AP124" s="32" t="n"/>
      <c r="AQ124" s="1915">
        <f>AQ125+AQ126+AQ127+AQ128</f>
        <v/>
      </c>
      <c r="AR124" s="32" t="n"/>
      <c r="AS124" s="1915">
        <f>AS125+AS126+AS127+AS128</f>
        <v/>
      </c>
      <c r="AT124" s="32" t="n"/>
      <c r="AU124" s="1915">
        <f>AU125+AU126+AU127+AU128</f>
        <v/>
      </c>
      <c r="AV124" s="32" t="n"/>
      <c r="AW124" s="1915">
        <f>AW125+AW126+AW127+AW128</f>
        <v/>
      </c>
      <c r="AX124" s="32" t="n"/>
      <c r="AY124" s="1915">
        <f>AY125+AY126+AY127+AY128</f>
        <v/>
      </c>
      <c r="AZ124" s="32" t="n"/>
      <c r="BA124" s="1915">
        <f>AC124+AE124+AG124+AI124+AK124+AM124+AO124+AQ124+AS124+AU124+AW124+AY124</f>
        <v/>
      </c>
      <c r="BB124" s="32" t="n"/>
      <c r="BC124" s="1353" t="n"/>
      <c r="BD124" s="1352" t="n"/>
      <c r="BE124" s="1352" t="n"/>
      <c r="BF124" s="1352" t="n"/>
      <c r="BG124" s="1352" t="n"/>
      <c r="BH124" s="1352" t="n"/>
      <c r="BI124" s="1352" t="n"/>
      <c r="BJ124" s="1352" t="n"/>
      <c r="BK124" s="1352" t="n"/>
      <c r="BL124" s="1352" t="n"/>
      <c r="BM124" s="1352" t="n"/>
      <c r="BN124" s="1352" t="n"/>
      <c r="BO124" s="1352" t="n"/>
      <c r="BP124" s="1352" t="n"/>
    </row>
    <row r="125" ht="28.8" customHeight="1" s="21">
      <c r="A125" s="1977" t="n"/>
      <c r="B125" s="1350" t="inlineStr">
        <is>
          <t>公路班线旅客周转量（万人公里）</t>
        </is>
      </c>
      <c r="C125" s="1409" t="n">
        <v>15253.4011</v>
      </c>
      <c r="D125" s="31">
        <f>C125/AC125-1</f>
        <v/>
      </c>
      <c r="E125" s="1409" t="n">
        <v>15922.813</v>
      </c>
      <c r="F125" s="31">
        <f>E125/AE125-1</f>
        <v/>
      </c>
      <c r="G125" s="1409" t="n">
        <v>14136.3268</v>
      </c>
      <c r="H125" s="31">
        <f>G125/AG125-1</f>
        <v/>
      </c>
      <c r="I125" s="1409">
        <f>中口径明细!Z125</f>
        <v/>
      </c>
      <c r="J125" s="31">
        <f>I125/AI125-1</f>
        <v/>
      </c>
      <c r="K125" s="1409">
        <f>中口径明细!AB125</f>
        <v/>
      </c>
      <c r="L125" s="31">
        <f>K125/AK125-1</f>
        <v/>
      </c>
      <c r="M125" s="1409">
        <f>中口径明细!AD125</f>
        <v/>
      </c>
      <c r="N125" s="31">
        <f>M125/AM125-1</f>
        <v/>
      </c>
      <c r="O125" s="1409">
        <f>中口径明细!AF125</f>
        <v/>
      </c>
      <c r="P125" s="31">
        <f>O125/AO125-1</f>
        <v/>
      </c>
      <c r="Q125" s="1409">
        <f>中口径明细!AH125</f>
        <v/>
      </c>
      <c r="R125" s="31">
        <f>Q125/AQ125-1</f>
        <v/>
      </c>
      <c r="S125" s="1409">
        <f>中口径明细!AJ125</f>
        <v/>
      </c>
      <c r="T125" s="31">
        <f>S125/AS125-1</f>
        <v/>
      </c>
      <c r="U125" s="1409">
        <f>中口径明细!AL125</f>
        <v/>
      </c>
      <c r="V125" s="31">
        <f>U125/AU125-1</f>
        <v/>
      </c>
      <c r="W125" s="1409">
        <f>中口径明细!AN125</f>
        <v/>
      </c>
      <c r="X125" s="31">
        <f>W125/AW125-1</f>
        <v/>
      </c>
      <c r="Y125" s="1409">
        <f>E125+C125+G125+I125+K125+M125+O125+Q125+S125</f>
        <v/>
      </c>
      <c r="Z125" s="31">
        <f>Y125/SUM(AC125,AE125,AG125,AI125,AK125,AM125,AO125,AQ125,AS125)-1</f>
        <v/>
      </c>
      <c r="AA125" s="32" t="n"/>
      <c r="AB125" s="1915">
        <f>AC125+AE125</f>
        <v/>
      </c>
      <c r="AC125" s="1409" t="n">
        <v>11165.6778</v>
      </c>
      <c r="AD125" s="31" t="n"/>
      <c r="AE125" s="1409" t="n">
        <v>13609.320984</v>
      </c>
      <c r="AF125" s="31" t="n"/>
      <c r="AG125" s="1409" t="n">
        <v>12666.9078</v>
      </c>
      <c r="AH125" s="31" t="n"/>
      <c r="AI125" s="1409" t="n">
        <v>13484.067</v>
      </c>
      <c r="AJ125" s="31" t="n"/>
      <c r="AK125" s="1409" t="n">
        <v>12790.887412</v>
      </c>
      <c r="AL125" s="31" t="n"/>
      <c r="AM125" s="1409" t="n">
        <v>11384.6373</v>
      </c>
      <c r="AN125" s="31" t="n"/>
      <c r="AO125" s="1409" t="n">
        <v>12548.169224</v>
      </c>
      <c r="AP125" s="31" t="n"/>
      <c r="AQ125" s="1409" t="n">
        <v>13070.53576</v>
      </c>
      <c r="AR125" s="31" t="n"/>
      <c r="AS125" s="1409" t="n">
        <v>10952.70528</v>
      </c>
      <c r="AT125" s="31" t="n"/>
      <c r="AU125" s="1409" t="n">
        <v>12583.925824</v>
      </c>
      <c r="AV125" s="31" t="n"/>
      <c r="AW125" s="1409" t="n">
        <v>12494.690492</v>
      </c>
      <c r="AX125" s="31" t="n"/>
      <c r="AY125" s="1409" t="n">
        <v>10871.255708</v>
      </c>
      <c r="AZ125" s="31" t="n"/>
      <c r="BA125" s="1409">
        <f>AC125+AE125+AG125+AI125+AK125+AM125+AO125+AQ125+AS125+AU125+AW125+AY125</f>
        <v/>
      </c>
      <c r="BB125" s="31" t="n"/>
      <c r="BC125" s="1354" t="n"/>
      <c r="BD125" s="1355" t="n"/>
      <c r="BE125" s="1355" t="n"/>
      <c r="BF125" s="1355" t="n"/>
      <c r="BG125" s="1355" t="n"/>
      <c r="BH125" s="1355" t="n"/>
      <c r="BI125" s="1355" t="n"/>
      <c r="BJ125" s="1355" t="n"/>
      <c r="BK125" s="1355" t="n"/>
      <c r="BL125" s="1355" t="n"/>
      <c r="BM125" s="1355" t="n"/>
      <c r="BN125" s="1355" t="n"/>
      <c r="BO125" s="1355" t="n"/>
      <c r="BP125" s="1289" t="n"/>
    </row>
    <row r="126" ht="28.8" customHeight="1" s="21">
      <c r="A126" s="1977" t="n"/>
      <c r="B126" s="1350" t="inlineStr">
        <is>
          <t>城际城乡公交旅客周转量 （万人公里）</t>
        </is>
      </c>
      <c r="C126" s="1409" t="n">
        <v>1025.3</v>
      </c>
      <c r="D126" s="31">
        <f>C126/AC126-1</f>
        <v/>
      </c>
      <c r="E126" s="1409" t="n">
        <v>1022.67</v>
      </c>
      <c r="F126" s="31">
        <f>E126/AE126-1</f>
        <v/>
      </c>
      <c r="G126" s="1409">
        <f>公交!X26-公交!X28</f>
        <v/>
      </c>
      <c r="H126" s="31">
        <f>G126/AG126-1</f>
        <v/>
      </c>
      <c r="I126" s="1409">
        <f>公交!Z26-公交!Z28</f>
        <v/>
      </c>
      <c r="J126" s="31">
        <f>I126/AI126-1</f>
        <v/>
      </c>
      <c r="K126" s="1409">
        <f>公交!AB26-公交!AB28</f>
        <v/>
      </c>
      <c r="L126" s="31">
        <f>K126/AK126-1</f>
        <v/>
      </c>
      <c r="M126" s="1409">
        <f>公交!AD26-公交!AD28</f>
        <v/>
      </c>
      <c r="N126" s="31">
        <f>M126/AM126-1</f>
        <v/>
      </c>
      <c r="O126" s="1409">
        <f>公交!AF26-公交!AF28</f>
        <v/>
      </c>
      <c r="P126" s="31">
        <f>O126/AO126-1</f>
        <v/>
      </c>
      <c r="Q126" s="1409">
        <f>公交!AH26-公交!AH28</f>
        <v/>
      </c>
      <c r="R126" s="31">
        <f>Q126/AQ126-1</f>
        <v/>
      </c>
      <c r="S126" s="1409">
        <f>公交!AJ26-公交!AJ28</f>
        <v/>
      </c>
      <c r="T126" s="31">
        <f>S126/AS126-1</f>
        <v/>
      </c>
      <c r="U126" s="1409">
        <f>公交!AL26-公交!AL28</f>
        <v/>
      </c>
      <c r="V126" s="31">
        <f>U126/AU126-1</f>
        <v/>
      </c>
      <c r="W126" s="1409">
        <f>公交!AN26-公交!AN28</f>
        <v/>
      </c>
      <c r="X126" s="31">
        <f>W126/AW126-1</f>
        <v/>
      </c>
      <c r="Y126" s="1409">
        <f>E126+C126+G126+I126+K126+M126+O126+Q126+S126</f>
        <v/>
      </c>
      <c r="Z126" s="31">
        <f>Y126/SUM(AC126,AE126,AG126,AI126,AK126,AM126,AO126,AQ126,AS126)-1</f>
        <v/>
      </c>
      <c r="AA126" s="32" t="n"/>
      <c r="AB126" s="1915">
        <f>AC126+AE126</f>
        <v/>
      </c>
      <c r="AC126" s="1409" t="n">
        <v>1114.47</v>
      </c>
      <c r="AD126" s="31" t="n"/>
      <c r="AE126" s="1409" t="n">
        <v>1047.18</v>
      </c>
      <c r="AF126" s="31" t="n"/>
      <c r="AG126" s="1409" t="n">
        <v>974.73</v>
      </c>
      <c r="AH126" s="31" t="n"/>
      <c r="AI126" s="1409" t="n">
        <v>1001.25</v>
      </c>
      <c r="AJ126" s="31" t="n"/>
      <c r="AK126" s="1409" t="n">
        <v>978.7799999999989</v>
      </c>
      <c r="AL126" s="31" t="n"/>
      <c r="AM126" s="1409" t="n">
        <v>996.4600000000009</v>
      </c>
      <c r="AN126" s="31" t="n"/>
      <c r="AO126" s="1409" t="n">
        <v>987.890000000001</v>
      </c>
      <c r="AP126" s="31" t="n"/>
      <c r="AQ126" s="1409" t="n">
        <v>946.139999999999</v>
      </c>
      <c r="AR126" s="31" t="n"/>
      <c r="AS126" s="1409" t="n">
        <v>944.089999999998</v>
      </c>
      <c r="AT126" s="31" t="n"/>
      <c r="AU126" s="1409" t="n">
        <v>992.719999999999</v>
      </c>
      <c r="AV126" s="31" t="n"/>
      <c r="AW126" s="1409" t="n">
        <v>943.389999999999</v>
      </c>
      <c r="AX126" s="31" t="n"/>
      <c r="AY126" s="1409" t="n">
        <v>979.959999999999</v>
      </c>
      <c r="AZ126" s="31" t="n"/>
      <c r="BA126" s="1409">
        <f>AC126+AE126+AG126+AI126+AK126+AM126+AO126+AQ126+AS126+AU126+AW126+AY126</f>
        <v/>
      </c>
      <c r="BB126" s="31" t="n"/>
      <c r="BC126" s="1354" t="n"/>
      <c r="BD126" s="1355" t="n"/>
      <c r="BE126" s="1355" t="n"/>
      <c r="BF126" s="1355" t="n"/>
      <c r="BG126" s="1355" t="n"/>
      <c r="BH126" s="1355" t="n"/>
      <c r="BI126" s="1355" t="n"/>
      <c r="BJ126" s="1355" t="n"/>
      <c r="BK126" s="1355" t="n"/>
      <c r="BL126" s="1355" t="n"/>
      <c r="BM126" s="1355" t="n"/>
      <c r="BN126" s="1355" t="n"/>
      <c r="BO126" s="1355" t="n"/>
      <c r="BP126" s="1289" t="n"/>
    </row>
    <row r="127" ht="28.8" customHeight="1" s="21">
      <c r="A127" s="1977" t="n"/>
      <c r="B127" s="1350" t="inlineStr">
        <is>
          <t>城际城乡巡游出租旅客周转量（万人公里）</t>
        </is>
      </c>
      <c r="C127" s="1409" t="n">
        <v>571.97</v>
      </c>
      <c r="D127" s="31">
        <f>C127/AC127-1</f>
        <v/>
      </c>
      <c r="E127" s="1409" t="n">
        <v>549.6900000000001</v>
      </c>
      <c r="F127" s="31">
        <f>E127/AE127-1</f>
        <v/>
      </c>
      <c r="G127" s="1409">
        <f>出租!X26-出租!X28</f>
        <v/>
      </c>
      <c r="H127" s="31">
        <f>G127/AG127-1</f>
        <v/>
      </c>
      <c r="I127" s="1409">
        <f>出租!Z26-出租!Z28</f>
        <v/>
      </c>
      <c r="J127" s="31">
        <f>I127/AI127-1</f>
        <v/>
      </c>
      <c r="K127" s="1409">
        <f>出租!AB26-出租!AB28</f>
        <v/>
      </c>
      <c r="L127" s="31">
        <f>K127/AK127-1</f>
        <v/>
      </c>
      <c r="M127" s="1409">
        <f>出租!AD26-出租!AD28</f>
        <v/>
      </c>
      <c r="N127" s="31">
        <f>M127/AM127-1</f>
        <v/>
      </c>
      <c r="O127" s="1409">
        <f>出租!AF26-出租!AF28</f>
        <v/>
      </c>
      <c r="P127" s="31">
        <f>O127/AO127-1</f>
        <v/>
      </c>
      <c r="Q127" s="1409">
        <f>出租!AH26-出租!AH28</f>
        <v/>
      </c>
      <c r="R127" s="31">
        <f>Q127/AQ127-1</f>
        <v/>
      </c>
      <c r="S127" s="1409">
        <f>出租!AJ26-出租!AJ28</f>
        <v/>
      </c>
      <c r="T127" s="31">
        <f>S127/AS127-1</f>
        <v/>
      </c>
      <c r="U127" s="1409">
        <f>出租!AL26-出租!AL28</f>
        <v/>
      </c>
      <c r="V127" s="31">
        <f>U127/AU127-1</f>
        <v/>
      </c>
      <c r="W127" s="1409">
        <f>出租!AN26-出租!AN28</f>
        <v/>
      </c>
      <c r="X127" s="31">
        <f>W127/AW127-1</f>
        <v/>
      </c>
      <c r="Y127" s="1409">
        <f>E127+C127+G127+I127+K127+M127+O127+Q127+S127</f>
        <v/>
      </c>
      <c r="Z127" s="31">
        <f>Y127/SUM(AC127,AE127,AG127,AI127,AK127,AM127,AO127,AQ127,AS127)-1</f>
        <v/>
      </c>
      <c r="AA127" s="32" t="n"/>
      <c r="AB127" s="1915">
        <f>AC127+AE127</f>
        <v/>
      </c>
      <c r="AC127" s="1409" t="n">
        <v>636.88</v>
      </c>
      <c r="AD127" s="31" t="n"/>
      <c r="AE127" s="1409" t="n">
        <v>621.96</v>
      </c>
      <c r="AF127" s="31" t="n"/>
      <c r="AG127" s="1409" t="n">
        <v>607.91</v>
      </c>
      <c r="AH127" s="31" t="n"/>
      <c r="AI127" s="1409" t="n">
        <v>583.67</v>
      </c>
      <c r="AJ127" s="31" t="n"/>
      <c r="AK127" s="1409" t="n">
        <v>568.59</v>
      </c>
      <c r="AL127" s="31" t="n"/>
      <c r="AM127" s="1409" t="n">
        <v>571.01</v>
      </c>
      <c r="AN127" s="31" t="n"/>
      <c r="AO127" s="1409" t="n">
        <v>581.73</v>
      </c>
      <c r="AP127" s="31" t="n"/>
      <c r="AQ127" s="1409" t="n">
        <v>572.54</v>
      </c>
      <c r="AR127" s="31" t="n"/>
      <c r="AS127" s="1409" t="n">
        <v>555.21</v>
      </c>
      <c r="AT127" s="31" t="n"/>
      <c r="AU127" s="1409" t="n">
        <v>562.92</v>
      </c>
      <c r="AV127" s="31" t="n"/>
      <c r="AW127" s="1409" t="n">
        <v>536.59</v>
      </c>
      <c r="AX127" s="31" t="n"/>
      <c r="AY127" s="1409" t="n">
        <v>536.74</v>
      </c>
      <c r="AZ127" s="31" t="n"/>
      <c r="BA127" s="1409">
        <f>AC127+AE127+AG127+AI127+AK127+AM127+AO127+AQ127+AS127+AU127+AW127+AY127</f>
        <v/>
      </c>
      <c r="BB127" s="31" t="n"/>
      <c r="BC127" s="1354" t="n"/>
      <c r="BD127" s="1291" t="n"/>
      <c r="BE127" s="1291" t="n"/>
      <c r="BF127" s="1291" t="n"/>
      <c r="BG127" s="1291" t="n"/>
      <c r="BH127" s="1291" t="n"/>
      <c r="BI127" s="1291" t="n"/>
      <c r="BJ127" s="1417" t="n"/>
      <c r="BK127" s="1291" t="n"/>
      <c r="BL127" s="1417" t="n"/>
      <c r="BM127" s="1417" t="n"/>
      <c r="BN127" s="1417" t="n"/>
      <c r="BO127" s="1417" t="n"/>
      <c r="BP127" s="1289" t="n"/>
    </row>
    <row r="128" ht="28.8" customHeight="1" s="21">
      <c r="A128" s="1954" t="n"/>
      <c r="B128" s="1350" t="inlineStr">
        <is>
          <t>城际城乡网约车旅客周转量(万人公里)</t>
        </is>
      </c>
      <c r="C128" s="1409" t="n">
        <v>610.220863255992</v>
      </c>
      <c r="D128" s="31">
        <f>C128/AC128-1</f>
        <v/>
      </c>
      <c r="E128" s="1409" t="n">
        <v>563.828673410855</v>
      </c>
      <c r="F128" s="31">
        <f>E128/AE128-1</f>
        <v/>
      </c>
      <c r="G128" s="1409" t="n">
        <v>561.466748038953</v>
      </c>
      <c r="H128" s="31">
        <f>G128/AG128-1</f>
        <v/>
      </c>
      <c r="I128" s="1409">
        <f>网约车!Z26-网约车!Z28</f>
        <v/>
      </c>
      <c r="J128" s="31">
        <f>I128/AI128-1</f>
        <v/>
      </c>
      <c r="K128" s="1409">
        <f>网约车!AB26-网约车!AB28</f>
        <v/>
      </c>
      <c r="L128" s="31">
        <f>K128/AK128-1</f>
        <v/>
      </c>
      <c r="M128" s="1409">
        <f>网约车!AD26-网约车!AD28</f>
        <v/>
      </c>
      <c r="N128" s="31">
        <f>M128/AM128-1</f>
        <v/>
      </c>
      <c r="O128" s="1409">
        <f>网约车!AF26-网约车!AF28</f>
        <v/>
      </c>
      <c r="P128" s="31">
        <f>O128/AO128-1</f>
        <v/>
      </c>
      <c r="Q128" s="1409">
        <f>网约车!AH26-网约车!AH28</f>
        <v/>
      </c>
      <c r="R128" s="31">
        <f>Q128/AQ128-1</f>
        <v/>
      </c>
      <c r="S128" s="1409">
        <f>网约车!AJ26-网约车!AJ28</f>
        <v/>
      </c>
      <c r="T128" s="31">
        <f>S128/AS128-1</f>
        <v/>
      </c>
      <c r="U128" s="1409">
        <f>网约车!AL26-网约车!AL28</f>
        <v/>
      </c>
      <c r="V128" s="31">
        <f>U128/AU128-1</f>
        <v/>
      </c>
      <c r="W128" s="1409">
        <f>网约车!AN26-网约车!AN28</f>
        <v/>
      </c>
      <c r="X128" s="31">
        <f>W128/AW128-1</f>
        <v/>
      </c>
      <c r="Y128" s="1409">
        <f>E128+C128+G128+I128+K128+M128+O128+Q128+S128</f>
        <v/>
      </c>
      <c r="Z128" s="31">
        <f>Y128/SUM(AC128,AE128,AG128,AI128,AK128,AM128,AO128,AQ128,AS128)-1</f>
        <v/>
      </c>
      <c r="AA128" s="32" t="n"/>
      <c r="AB128" s="1915">
        <f>AC128+AE128</f>
        <v/>
      </c>
      <c r="AC128" s="1409" t="n">
        <v>417.138934836863</v>
      </c>
      <c r="AD128" s="31" t="n"/>
      <c r="AE128" s="1409" t="n">
        <v>313.973831323604</v>
      </c>
      <c r="AF128" s="31" t="n"/>
      <c r="AG128" s="1409" t="n">
        <v>375.113806243468</v>
      </c>
      <c r="AH128" s="31" t="n"/>
      <c r="AI128" s="1409" t="n">
        <v>403.385339463441</v>
      </c>
      <c r="AJ128" s="31" t="n"/>
      <c r="AK128" s="1409" t="n">
        <v>395.792912652456</v>
      </c>
      <c r="AL128" s="31" t="n"/>
      <c r="AM128" s="1409" t="n">
        <v>392.964948865141</v>
      </c>
      <c r="AN128" s="31" t="n"/>
      <c r="AO128" s="1409" t="n">
        <v>419.839481569794</v>
      </c>
      <c r="AP128" s="31" t="n"/>
      <c r="AQ128" s="1409" t="n">
        <v>410.473228096509</v>
      </c>
      <c r="AR128" s="31" t="n"/>
      <c r="AS128" s="1409" t="n">
        <v>395.856336627369</v>
      </c>
      <c r="AT128" s="31" t="n"/>
      <c r="AU128" s="1409" t="n">
        <v>434.415084114845</v>
      </c>
      <c r="AV128" s="31" t="n"/>
      <c r="AW128" s="1409" t="n">
        <v>406.646341151855</v>
      </c>
      <c r="AX128" s="31" t="n"/>
      <c r="AY128" s="1409" t="n">
        <v>400.872038043871</v>
      </c>
      <c r="AZ128" s="31" t="n"/>
      <c r="BA128" s="1409">
        <f>AC128+AE128+AG128+AI128+AK128+AM128+AO128+AQ128+AS128+AU128+AW128+AY128</f>
        <v/>
      </c>
      <c r="BB128" s="31" t="n"/>
      <c r="BC128" s="1354" t="n"/>
      <c r="BD128" s="1291" t="n"/>
      <c r="BE128" s="1291" t="n"/>
      <c r="BF128" s="1291" t="n"/>
      <c r="BG128" s="1291" t="n"/>
      <c r="BH128" s="1291" t="n"/>
      <c r="BI128" s="1291" t="n"/>
      <c r="BJ128" s="1291" t="n"/>
      <c r="BK128" s="1291" t="n"/>
      <c r="BL128" s="1291" t="n"/>
      <c r="BM128" s="1291" t="n"/>
      <c r="BN128" s="1291" t="n"/>
      <c r="BO128" s="1291" t="n"/>
      <c r="BP128" s="1289" t="n"/>
    </row>
    <row r="129" ht="28.8" customFormat="1" customHeight="1" s="24">
      <c r="A129" s="1358" t="inlineStr">
        <is>
          <t>鄂州市</t>
        </is>
      </c>
      <c r="B129" s="1350" t="inlineStr">
        <is>
          <t>总旅客周转量      （万人公里）</t>
        </is>
      </c>
      <c r="C129" s="1409">
        <f>C130+C131+C132+C133</f>
        <v/>
      </c>
      <c r="D129" s="31">
        <f>C129/AC129-1</f>
        <v/>
      </c>
      <c r="E129" s="1409">
        <f>E130+E131+E132+E133</f>
        <v/>
      </c>
      <c r="F129" s="31">
        <f>E129/AE129-1</f>
        <v/>
      </c>
      <c r="G129" s="1409">
        <f>G130+G131+G132+G133</f>
        <v/>
      </c>
      <c r="H129" s="31">
        <f>G129/AG129-1</f>
        <v/>
      </c>
      <c r="I129" s="1409">
        <f>I130+I131+I132+I133</f>
        <v/>
      </c>
      <c r="J129" s="31">
        <f>I129/AI129-1</f>
        <v/>
      </c>
      <c r="K129" s="1409">
        <f>K130+K131+K132+K133</f>
        <v/>
      </c>
      <c r="L129" s="31">
        <f>K129/AK129-1</f>
        <v/>
      </c>
      <c r="M129" s="1409">
        <f>M130+M131+M132+M133</f>
        <v/>
      </c>
      <c r="N129" s="31">
        <f>M129/AM129-1</f>
        <v/>
      </c>
      <c r="O129" s="1409">
        <f>O130+O131+O132+O133</f>
        <v/>
      </c>
      <c r="P129" s="31">
        <f>O129/AO129-1</f>
        <v/>
      </c>
      <c r="Q129" s="1409">
        <f>Q130+Q131+Q132+Q133</f>
        <v/>
      </c>
      <c r="R129" s="31">
        <f>Q129/AQ129-1</f>
        <v/>
      </c>
      <c r="S129" s="1409">
        <f>S130+S131+S132+S133</f>
        <v/>
      </c>
      <c r="T129" s="31">
        <f>S129/AS129-1</f>
        <v/>
      </c>
      <c r="U129" s="1409">
        <f>U130+U131+U132+U133</f>
        <v/>
      </c>
      <c r="V129" s="31">
        <f>U129/AU129-1</f>
        <v/>
      </c>
      <c r="W129" s="1409">
        <f>W130+W131+W132+W133</f>
        <v/>
      </c>
      <c r="X129" s="31">
        <f>W129/AW129-1</f>
        <v/>
      </c>
      <c r="Y129" s="1409">
        <f>E129+C129+G129+I129+K129+M129+O129+Q129+S129</f>
        <v/>
      </c>
      <c r="Z129" s="31">
        <f>Y129/SUM(AC129,AE129,AG129,AI129,AK129,AM129,AO129,AQ129,AS129)-1</f>
        <v/>
      </c>
      <c r="AA129" s="32" t="n"/>
      <c r="AB129" s="1915">
        <f>AC129+AE129</f>
        <v/>
      </c>
      <c r="AC129" s="1915">
        <f>AC130+AC131+AC132+AC133</f>
        <v/>
      </c>
      <c r="AD129" s="32" t="n"/>
      <c r="AE129" s="1915">
        <f>AE130+AE131+AE132+AE133</f>
        <v/>
      </c>
      <c r="AF129" s="32" t="n"/>
      <c r="AG129" s="1915">
        <f>AG130+AG131+AG132+AG133</f>
        <v/>
      </c>
      <c r="AH129" s="32" t="n"/>
      <c r="AI129" s="1915">
        <f>AI130+AI131+AI132+AI133</f>
        <v/>
      </c>
      <c r="AJ129" s="32" t="n"/>
      <c r="AK129" s="1915">
        <f>AK130+AK131+AK132+AK133</f>
        <v/>
      </c>
      <c r="AL129" s="32" t="n"/>
      <c r="AM129" s="1915">
        <f>AM130+AM131+AM132+AM133</f>
        <v/>
      </c>
      <c r="AN129" s="32" t="n"/>
      <c r="AO129" s="1915">
        <f>AO130+AO131+AO132+AO133</f>
        <v/>
      </c>
      <c r="AP129" s="32" t="n"/>
      <c r="AQ129" s="1915">
        <f>AQ130+AQ131+AQ132+AQ133</f>
        <v/>
      </c>
      <c r="AR129" s="32" t="n"/>
      <c r="AS129" s="1915">
        <f>AS130+AS131+AS132+AS133</f>
        <v/>
      </c>
      <c r="AT129" s="32" t="n"/>
      <c r="AU129" s="1915">
        <f>AU130+AU131+AU132+AU133</f>
        <v/>
      </c>
      <c r="AV129" s="32" t="n"/>
      <c r="AW129" s="1915">
        <f>AW130+AW131+AW132+AW133</f>
        <v/>
      </c>
      <c r="AX129" s="32" t="n"/>
      <c r="AY129" s="1915">
        <f>AY130+AY131+AY132+AY133</f>
        <v/>
      </c>
      <c r="AZ129" s="32" t="n"/>
      <c r="BA129" s="1915">
        <f>AC129+AE129+AG129+AI129+AK129+AM129+AO129+AQ129+AS129+AU129+AW129+AY129</f>
        <v/>
      </c>
      <c r="BB129" s="32" t="n"/>
      <c r="BC129" s="1353" t="n"/>
      <c r="BD129" s="1352" t="n"/>
      <c r="BE129" s="1352" t="n"/>
      <c r="BF129" s="1352" t="n"/>
      <c r="BG129" s="1352" t="n"/>
      <c r="BH129" s="1352" t="n"/>
      <c r="BI129" s="1352" t="n"/>
      <c r="BJ129" s="1352" t="n"/>
      <c r="BK129" s="1352" t="n"/>
      <c r="BL129" s="1352" t="n"/>
      <c r="BM129" s="1352" t="n"/>
      <c r="BN129" s="1352" t="n"/>
      <c r="BO129" s="1352" t="n"/>
      <c r="BP129" s="1352" t="n"/>
    </row>
    <row r="130" ht="28.8" customHeight="1" s="21">
      <c r="A130" s="1977" t="n"/>
      <c r="B130" s="1350" t="inlineStr">
        <is>
          <t>公路班线旅客周转量（万人公里）</t>
        </is>
      </c>
      <c r="C130" s="1409" t="n">
        <v>2279.1988</v>
      </c>
      <c r="D130" s="31">
        <f>C130/AC130-1</f>
        <v/>
      </c>
      <c r="E130" s="1409" t="n">
        <v>2077.1294</v>
      </c>
      <c r="F130" s="31">
        <f>E130/AE130-1</f>
        <v/>
      </c>
      <c r="G130" s="1409" t="n">
        <v>2185.5626</v>
      </c>
      <c r="H130" s="31">
        <f>G130/AG130-1</f>
        <v/>
      </c>
      <c r="I130" s="1409">
        <f>中口径明细!Z130</f>
        <v/>
      </c>
      <c r="J130" s="31">
        <f>I130/AI130-1</f>
        <v/>
      </c>
      <c r="K130" s="1409">
        <f>中口径明细!AB130</f>
        <v/>
      </c>
      <c r="L130" s="31">
        <f>K130/AK130-1</f>
        <v/>
      </c>
      <c r="M130" s="1409">
        <f>中口径明细!AD130</f>
        <v/>
      </c>
      <c r="N130" s="31">
        <f>M130/AM130-1</f>
        <v/>
      </c>
      <c r="O130" s="1409">
        <f>中口径明细!AF130</f>
        <v/>
      </c>
      <c r="P130" s="31">
        <f>O130/AO130-1</f>
        <v/>
      </c>
      <c r="Q130" s="1409">
        <f>中口径明细!AH130</f>
        <v/>
      </c>
      <c r="R130" s="31">
        <f>Q130/AQ130-1</f>
        <v/>
      </c>
      <c r="S130" s="1409">
        <f>中口径明细!AJ130</f>
        <v/>
      </c>
      <c r="T130" s="31">
        <f>S130/AS130-1</f>
        <v/>
      </c>
      <c r="U130" s="1409">
        <f>中口径明细!AL130</f>
        <v/>
      </c>
      <c r="V130" s="31">
        <f>U130/AU130-1</f>
        <v/>
      </c>
      <c r="W130" s="1409">
        <f>中口径明细!AN130</f>
        <v/>
      </c>
      <c r="X130" s="31">
        <f>W130/AW130-1</f>
        <v/>
      </c>
      <c r="Y130" s="1409">
        <f>E130+C130+G130+I130+K130+M130+O130+Q130+S130</f>
        <v/>
      </c>
      <c r="Z130" s="31">
        <f>Y130/SUM(AC130,AE130,AG130,AI130,AK130,AM130,AO130,AQ130,AS130)-1</f>
        <v/>
      </c>
      <c r="AA130" s="32" t="n"/>
      <c r="AB130" s="1915">
        <f>AC130+AE130</f>
        <v/>
      </c>
      <c r="AC130" s="1409" t="n">
        <v>1986.468</v>
      </c>
      <c r="AD130" s="31" t="n"/>
      <c r="AE130" s="1409" t="n">
        <v>1863.7694</v>
      </c>
      <c r="AF130" s="31" t="n"/>
      <c r="AG130" s="1409" t="n">
        <v>2053.4641</v>
      </c>
      <c r="AH130" s="31" t="n"/>
      <c r="AI130" s="1409" t="n">
        <v>2137.3247</v>
      </c>
      <c r="AJ130" s="31" t="n"/>
      <c r="AK130" s="1409" t="n">
        <v>2204.6692</v>
      </c>
      <c r="AL130" s="31" t="n"/>
      <c r="AM130" s="1409" t="n">
        <v>2504.8492</v>
      </c>
      <c r="AN130" s="31" t="n"/>
      <c r="AO130" s="1409" t="n">
        <v>2350.583</v>
      </c>
      <c r="AP130" s="31" t="n"/>
      <c r="AQ130" s="1409" t="n">
        <v>2350.628</v>
      </c>
      <c r="AR130" s="31" t="n"/>
      <c r="AS130" s="1409" t="n">
        <v>2335.6249</v>
      </c>
      <c r="AT130" s="31" t="n"/>
      <c r="AU130" s="1409" t="n">
        <v>2435.4038</v>
      </c>
      <c r="AV130" s="31" t="n"/>
      <c r="AW130" s="1409" t="n">
        <v>2712.2854</v>
      </c>
      <c r="AX130" s="31" t="n"/>
      <c r="AY130" s="1409" t="n">
        <v>2533.2785</v>
      </c>
      <c r="AZ130" s="31" t="n"/>
      <c r="BA130" s="1409">
        <f>AC130+AE130+AG130+AI130+AK130+AM130+AO130+AQ130+AS130+AU130+AW130+AY130</f>
        <v/>
      </c>
      <c r="BB130" s="31" t="n"/>
      <c r="BC130" s="1354" t="n"/>
      <c r="BD130" s="1355" t="n"/>
      <c r="BE130" s="1355" t="n"/>
      <c r="BF130" s="1355" t="n"/>
      <c r="BG130" s="1355" t="n"/>
      <c r="BH130" s="1355" t="n"/>
      <c r="BI130" s="1355" t="n"/>
      <c r="BJ130" s="1355" t="n"/>
      <c r="BK130" s="1355" t="n"/>
      <c r="BL130" s="1355" t="n"/>
      <c r="BM130" s="1355" t="n"/>
      <c r="BN130" s="1355" t="n"/>
      <c r="BO130" s="1355" t="n"/>
      <c r="BP130" s="1289" t="n"/>
    </row>
    <row r="131" ht="28.8" customHeight="1" s="21">
      <c r="A131" s="1977" t="n"/>
      <c r="B131" s="1350" t="inlineStr">
        <is>
          <t>城际城乡公交旅客周转量 （万人公里）</t>
        </is>
      </c>
      <c r="C131" s="1409" t="n">
        <v>251.49</v>
      </c>
      <c r="D131" s="31">
        <f>C131/AC131-1</f>
        <v/>
      </c>
      <c r="E131" s="1409" t="n">
        <v>218</v>
      </c>
      <c r="F131" s="31">
        <f>E131/AE131-1</f>
        <v/>
      </c>
      <c r="G131" s="1409">
        <f>公交!X30-公交!X32</f>
        <v/>
      </c>
      <c r="H131" s="31">
        <f>G131/AG131-1</f>
        <v/>
      </c>
      <c r="I131" s="1409">
        <f>公交!Z30-公交!Z32</f>
        <v/>
      </c>
      <c r="J131" s="31">
        <f>I131/AI131-1</f>
        <v/>
      </c>
      <c r="K131" s="1409">
        <f>公交!AB30-公交!AB32</f>
        <v/>
      </c>
      <c r="L131" s="31">
        <f>K131/AK131-1</f>
        <v/>
      </c>
      <c r="M131" s="1409">
        <f>公交!AD30-公交!AD32</f>
        <v/>
      </c>
      <c r="N131" s="31">
        <f>M131/AM131-1</f>
        <v/>
      </c>
      <c r="O131" s="1409">
        <f>公交!AF30-公交!AF32</f>
        <v/>
      </c>
      <c r="P131" s="31">
        <f>O131/AO131-1</f>
        <v/>
      </c>
      <c r="Q131" s="1409">
        <f>公交!AH30-公交!AH32</f>
        <v/>
      </c>
      <c r="R131" s="31">
        <f>Q131/AQ131-1</f>
        <v/>
      </c>
      <c r="S131" s="1409">
        <f>公交!AJ30-公交!AJ32</f>
        <v/>
      </c>
      <c r="T131" s="31">
        <f>S131/AS131-1</f>
        <v/>
      </c>
      <c r="U131" s="1409">
        <f>公交!AL30-公交!AL32</f>
        <v/>
      </c>
      <c r="V131" s="31">
        <f>U131/AU131-1</f>
        <v/>
      </c>
      <c r="W131" s="1409">
        <f>公交!AN30-公交!AN32</f>
        <v/>
      </c>
      <c r="X131" s="31">
        <f>W131/AW131-1</f>
        <v/>
      </c>
      <c r="Y131" s="1409">
        <f>E131+C131+G131+I131+K131+M131+O131+Q131+S131</f>
        <v/>
      </c>
      <c r="Z131" s="31">
        <f>Y131/SUM(AC131,AE131,AG131,AI131,AK131,AM131,AO131,AQ131,AS131)-1</f>
        <v/>
      </c>
      <c r="AA131" s="32" t="n"/>
      <c r="AB131" s="1915">
        <f>AC131+AE131</f>
        <v/>
      </c>
      <c r="AC131" s="1409" t="n">
        <v>312.69</v>
      </c>
      <c r="AD131" s="31" t="n"/>
      <c r="AE131" s="1409" t="n">
        <v>336.56</v>
      </c>
      <c r="AF131" s="31" t="n"/>
      <c r="AG131" s="1409" t="n">
        <v>312.7</v>
      </c>
      <c r="AH131" s="31" t="n"/>
      <c r="AI131" s="1409" t="n">
        <v>368.75</v>
      </c>
      <c r="AJ131" s="31" t="n"/>
      <c r="AK131" s="1409" t="n">
        <v>343.08</v>
      </c>
      <c r="AL131" s="31" t="n"/>
      <c r="AM131" s="1409" t="n">
        <v>321.17</v>
      </c>
      <c r="AN131" s="31" t="n"/>
      <c r="AO131" s="1409" t="n">
        <v>308.81</v>
      </c>
      <c r="AP131" s="31" t="n"/>
      <c r="AQ131" s="1409" t="n">
        <v>282.77</v>
      </c>
      <c r="AR131" s="31" t="n"/>
      <c r="AS131" s="1409" t="n">
        <v>281.56</v>
      </c>
      <c r="AT131" s="31" t="n"/>
      <c r="AU131" s="1409" t="n">
        <v>321.81</v>
      </c>
      <c r="AV131" s="31" t="n"/>
      <c r="AW131" s="1409" t="n">
        <v>290.15</v>
      </c>
      <c r="AX131" s="31" t="n"/>
      <c r="AY131" s="1409" t="n">
        <v>276.64</v>
      </c>
      <c r="AZ131" s="31" t="n"/>
      <c r="BA131" s="1409">
        <f>AC131+AE131+AG131+AI131+AK131+AM131+AO131+AQ131+AS131+AU131+AW131+AY131</f>
        <v/>
      </c>
      <c r="BB131" s="31" t="n"/>
      <c r="BC131" s="1354" t="n"/>
      <c r="BD131" s="1355" t="n"/>
      <c r="BE131" s="1355" t="n"/>
      <c r="BF131" s="1355" t="n"/>
      <c r="BG131" s="1355" t="n"/>
      <c r="BH131" s="1355" t="n"/>
      <c r="BI131" s="1355" t="n"/>
      <c r="BJ131" s="1355" t="n"/>
      <c r="BK131" s="1355" t="n"/>
      <c r="BL131" s="1355" t="n"/>
      <c r="BM131" s="1355" t="n"/>
      <c r="BN131" s="1355" t="n"/>
      <c r="BO131" s="1355" t="n"/>
      <c r="BP131" s="1289" t="n"/>
    </row>
    <row r="132" ht="28.8" customHeight="1" s="21">
      <c r="A132" s="1977" t="n"/>
      <c r="B132" s="1350" t="inlineStr">
        <is>
          <t>城际城乡巡游出租旅客周转量（万人公里）</t>
        </is>
      </c>
      <c r="C132" s="1409" t="n">
        <v>212.95</v>
      </c>
      <c r="D132" s="31">
        <f>C132/AC132-1</f>
        <v/>
      </c>
      <c r="E132" s="1409" t="n">
        <v>187.54</v>
      </c>
      <c r="F132" s="31">
        <f>E132/AE132-1</f>
        <v/>
      </c>
      <c r="G132" s="1409">
        <f>出租!X30-出租!X32</f>
        <v/>
      </c>
      <c r="H132" s="31">
        <f>G132/AG132-1</f>
        <v/>
      </c>
      <c r="I132" s="1409">
        <f>出租!Z30-出租!Z32</f>
        <v/>
      </c>
      <c r="J132" s="31">
        <f>I132/AI132-1</f>
        <v/>
      </c>
      <c r="K132" s="1409">
        <f>出租!AB30-出租!AB32</f>
        <v/>
      </c>
      <c r="L132" s="31">
        <f>K132/AK132-1</f>
        <v/>
      </c>
      <c r="M132" s="1409">
        <f>出租!AD30-出租!AD32</f>
        <v/>
      </c>
      <c r="N132" s="31">
        <f>M132/AM132-1</f>
        <v/>
      </c>
      <c r="O132" s="1409">
        <f>出租!AF30-出租!AF32</f>
        <v/>
      </c>
      <c r="P132" s="31">
        <f>O132/AO132-1</f>
        <v/>
      </c>
      <c r="Q132" s="1409">
        <f>出租!AH30-出租!AH32</f>
        <v/>
      </c>
      <c r="R132" s="31">
        <f>Q132/AQ132-1</f>
        <v/>
      </c>
      <c r="S132" s="1409">
        <f>出租!AJ30-出租!AJ32</f>
        <v/>
      </c>
      <c r="T132" s="31">
        <f>S132/AS132-1</f>
        <v/>
      </c>
      <c r="U132" s="1409">
        <f>出租!AL30-出租!AL32</f>
        <v/>
      </c>
      <c r="V132" s="31">
        <f>U132/AU132-1</f>
        <v/>
      </c>
      <c r="W132" s="1409">
        <f>出租!AN30-出租!AN32</f>
        <v/>
      </c>
      <c r="X132" s="31">
        <f>W132/AW132-1</f>
        <v/>
      </c>
      <c r="Y132" s="1409">
        <f>E132+C132+G132+I132+K132+M132+O132+Q132+S132</f>
        <v/>
      </c>
      <c r="Z132" s="31">
        <f>Y132/SUM(AC132,AE132,AG132,AI132,AK132,AM132,AO132,AQ132,AS132)-1</f>
        <v/>
      </c>
      <c r="AA132" s="32" t="n"/>
      <c r="AB132" s="1915">
        <f>AC132+AE132</f>
        <v/>
      </c>
      <c r="AC132" s="1409" t="n">
        <v>208.14</v>
      </c>
      <c r="AD132" s="31" t="n"/>
      <c r="AE132" s="1409" t="n">
        <v>199.2</v>
      </c>
      <c r="AF132" s="31" t="n"/>
      <c r="AG132" s="1409" t="n">
        <v>197.77</v>
      </c>
      <c r="AH132" s="31" t="n"/>
      <c r="AI132" s="1409" t="n">
        <v>198.38</v>
      </c>
      <c r="AJ132" s="31" t="n"/>
      <c r="AK132" s="1409" t="n">
        <v>207.53</v>
      </c>
      <c r="AL132" s="31" t="n"/>
      <c r="AM132" s="1409" t="n">
        <v>193.81</v>
      </c>
      <c r="AN132" s="31" t="n"/>
      <c r="AO132" s="1409" t="n">
        <v>188.33</v>
      </c>
      <c r="AP132" s="31" t="n"/>
      <c r="AQ132" s="1409" t="n">
        <v>188.31</v>
      </c>
      <c r="AR132" s="31" t="n"/>
      <c r="AS132" s="1409" t="n">
        <v>191.99</v>
      </c>
      <c r="AT132" s="31" t="n"/>
      <c r="AU132" s="1409" t="n">
        <v>199.03</v>
      </c>
      <c r="AV132" s="31" t="n"/>
      <c r="AW132" s="1409" t="n">
        <v>186.88</v>
      </c>
      <c r="AX132" s="31" t="n"/>
      <c r="AY132" s="1409" t="n">
        <v>199.21</v>
      </c>
      <c r="AZ132" s="31" t="n"/>
      <c r="BA132" s="1409">
        <f>AC132+AE132+AG132+AI132+AK132+AM132+AO132+AQ132+AS132+AU132+AW132+AY132</f>
        <v/>
      </c>
      <c r="BB132" s="31" t="n"/>
      <c r="BC132" s="1354" t="n"/>
      <c r="BD132" s="1291" t="n"/>
      <c r="BE132" s="1291" t="n"/>
      <c r="BF132" s="1291" t="n"/>
      <c r="BG132" s="1291" t="n"/>
      <c r="BH132" s="1291" t="n"/>
      <c r="BI132" s="1291" t="n"/>
      <c r="BJ132" s="1417" t="n"/>
      <c r="BK132" s="1291" t="n"/>
      <c r="BL132" s="1417" t="n"/>
      <c r="BM132" s="1417" t="n"/>
      <c r="BN132" s="1417" t="n"/>
      <c r="BO132" s="1417" t="n"/>
      <c r="BP132" s="1289" t="n"/>
    </row>
    <row r="133" ht="28.8" customHeight="1" s="21">
      <c r="A133" s="1954" t="n"/>
      <c r="B133" s="1350" t="inlineStr">
        <is>
          <t>城际城乡网约车旅客周转量(万人公里)</t>
        </is>
      </c>
      <c r="C133" s="1409" t="n">
        <v>55.7692645713145</v>
      </c>
      <c r="D133" s="31">
        <f>C133/AC133-1</f>
        <v/>
      </c>
      <c r="E133" s="1409" t="n">
        <v>96.97516535908809</v>
      </c>
      <c r="F133" s="31">
        <f>E133/AE133-1</f>
        <v/>
      </c>
      <c r="G133" s="1409" t="n">
        <v>104.052945880804</v>
      </c>
      <c r="H133" s="31">
        <f>G133/AG133-1</f>
        <v/>
      </c>
      <c r="I133" s="1409">
        <f>网约车!Z30-网约车!Z32</f>
        <v/>
      </c>
      <c r="J133" s="31">
        <f>I133/AI133-1</f>
        <v/>
      </c>
      <c r="K133" s="1409">
        <f>网约车!AB30-网约车!AB32</f>
        <v/>
      </c>
      <c r="L133" s="31">
        <f>K133/AK133-1</f>
        <v/>
      </c>
      <c r="M133" s="1409">
        <f>网约车!AD30-网约车!AD32</f>
        <v/>
      </c>
      <c r="N133" s="31">
        <f>M133/AM133-1</f>
        <v/>
      </c>
      <c r="O133" s="1409">
        <f>网约车!AF30-网约车!AF32</f>
        <v/>
      </c>
      <c r="P133" s="31">
        <f>O133/AO133-1</f>
        <v/>
      </c>
      <c r="Q133" s="1409">
        <f>网约车!AH30-网约车!AH32</f>
        <v/>
      </c>
      <c r="R133" s="31">
        <f>Q133/AQ133-1</f>
        <v/>
      </c>
      <c r="S133" s="1409">
        <f>网约车!AJ30-网约车!AJ32</f>
        <v/>
      </c>
      <c r="T133" s="31">
        <f>S133/AS133-1</f>
        <v/>
      </c>
      <c r="U133" s="1409">
        <f>网约车!AL30-网约车!AL32</f>
        <v/>
      </c>
      <c r="V133" s="31">
        <f>U133/AU133-1</f>
        <v/>
      </c>
      <c r="W133" s="1409">
        <f>网约车!AN30-网约车!AN32</f>
        <v/>
      </c>
      <c r="X133" s="31">
        <f>W133/AW133-1</f>
        <v/>
      </c>
      <c r="Y133" s="1409">
        <f>E133+C133+G133+I133+K133+M133+O133+Q133+S133</f>
        <v/>
      </c>
      <c r="Z133" s="31">
        <f>Y133/SUM(AC133,AE133,AG133,AI133,AK133,AM133,AO133,AQ133,AS133)-1</f>
        <v/>
      </c>
      <c r="AA133" s="32" t="n"/>
      <c r="AB133" s="1915">
        <f>AC133+AE133</f>
        <v/>
      </c>
      <c r="AC133" s="1409" t="n">
        <v>91.2612096537588</v>
      </c>
      <c r="AD133" s="31" t="n"/>
      <c r="AE133" s="1409" t="n">
        <v>73.7490085461549</v>
      </c>
      <c r="AF133" s="31" t="n"/>
      <c r="AG133" s="1409" t="n">
        <v>87.70610666997641</v>
      </c>
      <c r="AH133" s="31" t="n"/>
      <c r="AI133" s="1409" t="n">
        <v>94.297488700486</v>
      </c>
      <c r="AJ133" s="31" t="n"/>
      <c r="AK133" s="1409" t="n">
        <v>94.3600197372357</v>
      </c>
      <c r="AL133" s="31" t="n"/>
      <c r="AM133" s="1409" t="n">
        <v>91.42431626254201</v>
      </c>
      <c r="AN133" s="31" t="n"/>
      <c r="AO133" s="1409" t="n">
        <v>89.157067833254</v>
      </c>
      <c r="AP133" s="31" t="n"/>
      <c r="AQ133" s="1409" t="n">
        <v>85.8607146641516</v>
      </c>
      <c r="AR133" s="31" t="n"/>
      <c r="AS133" s="1409" t="n">
        <v>97.0998233457055</v>
      </c>
      <c r="AT133" s="31" t="n"/>
      <c r="AU133" s="1409" t="n">
        <v>99.0840040783478</v>
      </c>
      <c r="AV133" s="31" t="n"/>
      <c r="AW133" s="1409" t="n">
        <v>88.56089500512</v>
      </c>
      <c r="AX133" s="31" t="n"/>
      <c r="AY133" s="1409" t="n">
        <v>93.895384217694</v>
      </c>
      <c r="AZ133" s="31" t="n"/>
      <c r="BA133" s="1409">
        <f>AC133+AE133+AG133+AI133+AK133+AM133+AO133+AQ133+AS133+AU133+AW133+AY133</f>
        <v/>
      </c>
      <c r="BB133" s="31" t="n"/>
      <c r="BC133" s="1354" t="n"/>
      <c r="BD133" s="1291" t="n"/>
      <c r="BE133" s="1291" t="n"/>
      <c r="BF133" s="1291" t="n"/>
      <c r="BG133" s="1291" t="n"/>
      <c r="BH133" s="1291" t="n"/>
      <c r="BI133" s="1291" t="n"/>
      <c r="BJ133" s="1291" t="n"/>
      <c r="BK133" s="1291" t="n"/>
      <c r="BL133" s="1291" t="n"/>
      <c r="BM133" s="1291" t="n"/>
      <c r="BN133" s="1291" t="n"/>
      <c r="BO133" s="1291" t="n"/>
      <c r="BP133" s="1289" t="n"/>
    </row>
    <row r="134" ht="28.8" customFormat="1" customHeight="1" s="24">
      <c r="A134" s="1358" t="inlineStr">
        <is>
          <t>荆门市</t>
        </is>
      </c>
      <c r="B134" s="1350" t="inlineStr">
        <is>
          <t>总旅客周转量      （万人公里）</t>
        </is>
      </c>
      <c r="C134" s="1409">
        <f>C135+C136+C137+C138</f>
        <v/>
      </c>
      <c r="D134" s="31">
        <f>C134/AC134-1</f>
        <v/>
      </c>
      <c r="E134" s="1409">
        <f>E135+E136+E137+E138</f>
        <v/>
      </c>
      <c r="F134" s="31">
        <f>E134/AE134-1</f>
        <v/>
      </c>
      <c r="G134" s="1409">
        <f>G135+G136+G137+G138</f>
        <v/>
      </c>
      <c r="H134" s="31">
        <f>G134/AG134-1</f>
        <v/>
      </c>
      <c r="I134" s="1409">
        <f>I135+I136+I137+I138</f>
        <v/>
      </c>
      <c r="J134" s="31">
        <f>I134/AI134-1</f>
        <v/>
      </c>
      <c r="K134" s="1409">
        <f>K135+K136+K137+K138</f>
        <v/>
      </c>
      <c r="L134" s="31">
        <f>K134/AK134-1</f>
        <v/>
      </c>
      <c r="M134" s="1409">
        <f>M135+M136+M137+M138</f>
        <v/>
      </c>
      <c r="N134" s="31">
        <f>M134/AM134-1</f>
        <v/>
      </c>
      <c r="O134" s="1409">
        <f>O135+O136+O137+O138</f>
        <v/>
      </c>
      <c r="P134" s="31">
        <f>O134/AO134-1</f>
        <v/>
      </c>
      <c r="Q134" s="1409">
        <f>Q135+Q136+Q137+Q138</f>
        <v/>
      </c>
      <c r="R134" s="31">
        <f>Q134/AQ134-1</f>
        <v/>
      </c>
      <c r="S134" s="1409">
        <f>S135+S136+S137+S138</f>
        <v/>
      </c>
      <c r="T134" s="31">
        <f>S134/AS134-1</f>
        <v/>
      </c>
      <c r="U134" s="1409">
        <f>U135+U136+U137+U138</f>
        <v/>
      </c>
      <c r="V134" s="31">
        <f>U134/AU134-1</f>
        <v/>
      </c>
      <c r="W134" s="1409">
        <f>W135+W136+W137+W138</f>
        <v/>
      </c>
      <c r="X134" s="31">
        <f>W134/AW134-1</f>
        <v/>
      </c>
      <c r="Y134" s="1409">
        <f>E134+C134+G134+I134+K134+M134+O134+Q134+S134</f>
        <v/>
      </c>
      <c r="Z134" s="31">
        <f>Y134/SUM(AC134,AE134,AG134,AI134,AK134,AM134,AO134,AQ134,AS134)-1</f>
        <v/>
      </c>
      <c r="AA134" s="32" t="n"/>
      <c r="AB134" s="1915">
        <f>AC134+AE134</f>
        <v/>
      </c>
      <c r="AC134" s="1915">
        <f>AC135+AC136+AC137+AC138</f>
        <v/>
      </c>
      <c r="AD134" s="32" t="n"/>
      <c r="AE134" s="1915">
        <f>AE135+AE136+AE137+AE138</f>
        <v/>
      </c>
      <c r="AF134" s="32" t="n"/>
      <c r="AG134" s="1915">
        <f>AG135+AG136+AG137+AG138</f>
        <v/>
      </c>
      <c r="AH134" s="32" t="n"/>
      <c r="AI134" s="1915">
        <f>AI135+AI136+AI137+AI138</f>
        <v/>
      </c>
      <c r="AJ134" s="32" t="n"/>
      <c r="AK134" s="1915">
        <f>AK135+AK136+AK137+AK138</f>
        <v/>
      </c>
      <c r="AL134" s="32" t="n"/>
      <c r="AM134" s="1915">
        <f>AM135+AM136+AM137+AM138</f>
        <v/>
      </c>
      <c r="AN134" s="32" t="n"/>
      <c r="AO134" s="1915">
        <f>AO135+AO136+AO137+AO138</f>
        <v/>
      </c>
      <c r="AP134" s="32" t="n"/>
      <c r="AQ134" s="1915">
        <f>AQ135+AQ136+AQ137+AQ138</f>
        <v/>
      </c>
      <c r="AR134" s="32" t="n"/>
      <c r="AS134" s="1915">
        <f>AS135+AS136+AS137+AS138</f>
        <v/>
      </c>
      <c r="AT134" s="32" t="n"/>
      <c r="AU134" s="1915">
        <f>AU135+AU136+AU137+AU138</f>
        <v/>
      </c>
      <c r="AV134" s="32" t="n"/>
      <c r="AW134" s="1915">
        <f>AW135+AW136+AW137+AW138</f>
        <v/>
      </c>
      <c r="AX134" s="32" t="n"/>
      <c r="AY134" s="1915">
        <f>AY135+AY136+AY137+AY138</f>
        <v/>
      </c>
      <c r="AZ134" s="32" t="n"/>
      <c r="BA134" s="1915">
        <f>AC134+AE134+AG134+AI134+AK134+AM134+AO134+AQ134+AS134+AU134+AW134+AY134</f>
        <v/>
      </c>
      <c r="BB134" s="32" t="n"/>
      <c r="BC134" s="1353" t="n"/>
      <c r="BD134" s="1352" t="n"/>
      <c r="BE134" s="1352" t="n"/>
      <c r="BF134" s="1352" t="n"/>
      <c r="BG134" s="1352" t="n"/>
      <c r="BH134" s="1352" t="n"/>
      <c r="BI134" s="1352" t="n"/>
      <c r="BJ134" s="1352" t="n"/>
      <c r="BK134" s="1352" t="n"/>
      <c r="BL134" s="1352" t="n"/>
      <c r="BM134" s="1352" t="n"/>
      <c r="BN134" s="1352" t="n"/>
      <c r="BO134" s="1352" t="n"/>
      <c r="BP134" s="1352" t="n"/>
    </row>
    <row r="135" ht="28.8" customHeight="1" s="21">
      <c r="A135" s="1977" t="n"/>
      <c r="B135" s="1350" t="inlineStr">
        <is>
          <t>公路班线旅客周转量（万人公里）</t>
        </is>
      </c>
      <c r="C135" s="1409" t="n">
        <v>4097.1011</v>
      </c>
      <c r="D135" s="31">
        <f>C135/AC135-1</f>
        <v/>
      </c>
      <c r="E135" s="1409" t="n">
        <v>3949.0979</v>
      </c>
      <c r="F135" s="31">
        <f>E135/AE135-1</f>
        <v/>
      </c>
      <c r="G135" s="1409" t="n">
        <v>4255.7056</v>
      </c>
      <c r="H135" s="31">
        <f>G135/AG135-1</f>
        <v/>
      </c>
      <c r="I135" s="1409">
        <f>中口径明细!Z135</f>
        <v/>
      </c>
      <c r="J135" s="31">
        <f>I135/AI135-1</f>
        <v/>
      </c>
      <c r="K135" s="1409">
        <f>中口径明细!AB135</f>
        <v/>
      </c>
      <c r="L135" s="31">
        <f>K135/AK135-1</f>
        <v/>
      </c>
      <c r="M135" s="1409">
        <f>中口径明细!AD135</f>
        <v/>
      </c>
      <c r="N135" s="31">
        <f>M135/AM135-1</f>
        <v/>
      </c>
      <c r="O135" s="1409">
        <f>中口径明细!AF135</f>
        <v/>
      </c>
      <c r="P135" s="31">
        <f>O135/AO135-1</f>
        <v/>
      </c>
      <c r="Q135" s="1409">
        <f>中口径明细!AH135</f>
        <v/>
      </c>
      <c r="R135" s="31">
        <f>Q135/AQ135-1</f>
        <v/>
      </c>
      <c r="S135" s="1409">
        <f>中口径明细!AJ135</f>
        <v/>
      </c>
      <c r="T135" s="31">
        <f>S135/AS135-1</f>
        <v/>
      </c>
      <c r="U135" s="1409">
        <f>中口径明细!AL135</f>
        <v/>
      </c>
      <c r="V135" s="31">
        <f>U135/AU135-1</f>
        <v/>
      </c>
      <c r="W135" s="1409">
        <f>中口径明细!AN135</f>
        <v/>
      </c>
      <c r="X135" s="31">
        <f>W135/AW135-1</f>
        <v/>
      </c>
      <c r="Y135" s="1409">
        <f>E135+C135+G135+I135+K135+M135+O135+Q135+S135</f>
        <v/>
      </c>
      <c r="Z135" s="31">
        <f>Y135/SUM(AC135,AE135,AG135,AI135,AK135,AM135,AO135,AQ135,AS135)-1</f>
        <v/>
      </c>
      <c r="AA135" s="32" t="n"/>
      <c r="AB135" s="1915">
        <f>AC135+AE135</f>
        <v/>
      </c>
      <c r="AC135" s="1409" t="n">
        <v>4215.9521</v>
      </c>
      <c r="AD135" s="31" t="n"/>
      <c r="AE135" s="1409" t="n">
        <v>4255.7623</v>
      </c>
      <c r="AF135" s="31" t="n"/>
      <c r="AG135" s="1409" t="n">
        <v>4380.6747</v>
      </c>
      <c r="AH135" s="31" t="n"/>
      <c r="AI135" s="1409" t="n">
        <v>4734.108</v>
      </c>
      <c r="AJ135" s="31" t="n"/>
      <c r="AK135" s="1409" t="n">
        <v>4780.9194</v>
      </c>
      <c r="AL135" s="31" t="n"/>
      <c r="AM135" s="1409" t="n">
        <v>4349.5911</v>
      </c>
      <c r="AN135" s="31" t="n"/>
      <c r="AO135" s="1409" t="n">
        <v>4529.3099</v>
      </c>
      <c r="AP135" s="31" t="n"/>
      <c r="AQ135" s="1409" t="n">
        <v>4600.4986</v>
      </c>
      <c r="AR135" s="31" t="n"/>
      <c r="AS135" s="1409" t="n">
        <v>4446.7467</v>
      </c>
      <c r="AT135" s="31" t="n"/>
      <c r="AU135" s="1409" t="n">
        <v>5381.7577</v>
      </c>
      <c r="AV135" s="31" t="n"/>
      <c r="AW135" s="1409" t="n">
        <v>4748.6248</v>
      </c>
      <c r="AX135" s="31" t="n"/>
      <c r="AY135" s="1409" t="n">
        <v>4083.7239</v>
      </c>
      <c r="AZ135" s="31" t="n"/>
      <c r="BA135" s="1409">
        <f>AC135+AE135+AG135+AI135+AK135+AM135+AO135+AQ135+AS135+AU135+AW135+AY135</f>
        <v/>
      </c>
      <c r="BB135" s="31" t="n"/>
      <c r="BC135" s="1354" t="n"/>
      <c r="BD135" s="1355" t="n"/>
      <c r="BE135" s="1355" t="n"/>
      <c r="BF135" s="1355" t="n"/>
      <c r="BG135" s="1355" t="n"/>
      <c r="BH135" s="1355" t="n"/>
      <c r="BI135" s="1355" t="n"/>
      <c r="BJ135" s="1355" t="n"/>
      <c r="BK135" s="1355" t="n"/>
      <c r="BL135" s="1355" t="n"/>
      <c r="BM135" s="1355" t="n"/>
      <c r="BN135" s="1355" t="n"/>
      <c r="BO135" s="1355" t="n"/>
      <c r="BP135" s="1289" t="n"/>
    </row>
    <row r="136" ht="28.8" customHeight="1" s="21">
      <c r="A136" s="1977" t="n"/>
      <c r="B136" s="1350" t="inlineStr">
        <is>
          <t>城际城乡公交旅客周转量 （万人公里）</t>
        </is>
      </c>
      <c r="C136" s="1409" t="n">
        <v>2.70000000000027</v>
      </c>
      <c r="D136" s="31">
        <f>C136/AC136-1</f>
        <v/>
      </c>
      <c r="E136" s="1409" t="n">
        <v>2.48000000000002</v>
      </c>
      <c r="F136" s="31">
        <f>E136/AE136-1</f>
        <v/>
      </c>
      <c r="G136" s="1409">
        <f>公交!X34-公交!X36</f>
        <v/>
      </c>
      <c r="H136" s="31">
        <f>G136/AG136-1</f>
        <v/>
      </c>
      <c r="I136" s="1409">
        <f>公交!Z34-公交!Z36</f>
        <v/>
      </c>
      <c r="J136" s="31">
        <f>I136/AI136-1</f>
        <v/>
      </c>
      <c r="K136" s="1409">
        <f>公交!AB34-公交!AB36</f>
        <v/>
      </c>
      <c r="L136" s="31">
        <f>K136/AK136-1</f>
        <v/>
      </c>
      <c r="M136" s="1409">
        <f>公交!AD34-公交!AD36</f>
        <v/>
      </c>
      <c r="N136" s="31">
        <f>M136/AM136-1</f>
        <v/>
      </c>
      <c r="O136" s="1409">
        <f>公交!AF34-公交!AF36</f>
        <v/>
      </c>
      <c r="P136" s="31">
        <f>O136/AO136-1</f>
        <v/>
      </c>
      <c r="Q136" s="1409">
        <f>公交!AH34-公交!AH36</f>
        <v/>
      </c>
      <c r="R136" s="31">
        <f>Q136/AQ136-1</f>
        <v/>
      </c>
      <c r="S136" s="1409">
        <f>公交!AJ34-公交!AJ36</f>
        <v/>
      </c>
      <c r="T136" s="31">
        <f>S136/AS136-1</f>
        <v/>
      </c>
      <c r="U136" s="1409">
        <f>公交!AL34-公交!AL36</f>
        <v/>
      </c>
      <c r="V136" s="31">
        <f>U136/AU136-1</f>
        <v/>
      </c>
      <c r="W136" s="1409">
        <f>公交!AN34-公交!AN36</f>
        <v/>
      </c>
      <c r="X136" s="31">
        <f>W136/AW136-1</f>
        <v/>
      </c>
      <c r="Y136" s="1409">
        <f>E136+C136+G136+I136+K136+M136+O136+Q136+S136</f>
        <v/>
      </c>
      <c r="Z136" s="31">
        <f>Y136/SUM(AC136,AE136,AG136,AI136,AK136,AM136,AO136,AQ136,AS136)-1</f>
        <v/>
      </c>
      <c r="AA136" s="32" t="n"/>
      <c r="AB136" s="1915">
        <f>AC136+AE136</f>
        <v/>
      </c>
      <c r="AC136" s="1409" t="n">
        <v>1.28999999999996</v>
      </c>
      <c r="AD136" s="31" t="n"/>
      <c r="AE136" s="1409" t="n">
        <v>1.20000000000027</v>
      </c>
      <c r="AF136" s="31" t="n"/>
      <c r="AG136" s="1409" t="n">
        <v>1.90999999999985</v>
      </c>
      <c r="AH136" s="31" t="n"/>
      <c r="AI136" s="1409" t="n">
        <v>2.29999999999973</v>
      </c>
      <c r="AJ136" s="31" t="n"/>
      <c r="AK136" s="1409" t="n">
        <v>2.67000000000007</v>
      </c>
      <c r="AL136" s="31" t="n"/>
      <c r="AM136" s="1409" t="n">
        <v>2.69000000000005</v>
      </c>
      <c r="AN136" s="31" t="n"/>
      <c r="AO136" s="1409" t="n">
        <v>2.30999999999995</v>
      </c>
      <c r="AP136" s="31" t="n"/>
      <c r="AQ136" s="1409" t="n">
        <v>2.62000000000035</v>
      </c>
      <c r="AR136" s="31" t="n"/>
      <c r="AS136" s="1409" t="n">
        <v>2.52999999999975</v>
      </c>
      <c r="AT136" s="31" t="n"/>
      <c r="AU136" s="1409" t="n">
        <v>2.55999999999995</v>
      </c>
      <c r="AV136" s="31" t="n"/>
      <c r="AW136" s="1409" t="n">
        <v>2.48999999999978</v>
      </c>
      <c r="AX136" s="31" t="n"/>
      <c r="AY136" s="1409" t="n">
        <v>2.59999999999991</v>
      </c>
      <c r="AZ136" s="31" t="n"/>
      <c r="BA136" s="1409">
        <f>AC136+AE136+AG136+AI136+AK136+AM136+AO136+AQ136+AS136+AU136+AW136+AY136</f>
        <v/>
      </c>
      <c r="BB136" s="31" t="n"/>
      <c r="BC136" s="1354" t="n"/>
      <c r="BD136" s="1355" t="n"/>
      <c r="BE136" s="1355" t="n"/>
      <c r="BF136" s="1355" t="n"/>
      <c r="BG136" s="1355" t="n"/>
      <c r="BH136" s="1355" t="n"/>
      <c r="BI136" s="1355" t="n"/>
      <c r="BJ136" s="1355" t="n"/>
      <c r="BK136" s="1355" t="n"/>
      <c r="BL136" s="1355" t="n"/>
      <c r="BM136" s="1355" t="n"/>
      <c r="BN136" s="1355" t="n"/>
      <c r="BO136" s="1355" t="n"/>
      <c r="BP136" s="1289" t="n"/>
    </row>
    <row r="137" ht="28.8" customHeight="1" s="21">
      <c r="A137" s="1977" t="n"/>
      <c r="B137" s="1350" t="inlineStr">
        <is>
          <t>城际城乡巡游出租旅客周转量（万人公里）</t>
        </is>
      </c>
      <c r="C137" s="1409" t="n">
        <v>324.93</v>
      </c>
      <c r="D137" s="31">
        <f>C137/AC137-1</f>
        <v/>
      </c>
      <c r="E137" s="1409" t="n">
        <v>284.7</v>
      </c>
      <c r="F137" s="31">
        <f>E137/AE137-1</f>
        <v/>
      </c>
      <c r="G137" s="1409">
        <f>出租!X34-出租!X36</f>
        <v/>
      </c>
      <c r="H137" s="31">
        <f>G137/AG137-1</f>
        <v/>
      </c>
      <c r="I137" s="1409">
        <f>出租!Z34-出租!Z36</f>
        <v/>
      </c>
      <c r="J137" s="31">
        <f>I137/AI137-1</f>
        <v/>
      </c>
      <c r="K137" s="1409">
        <f>出租!AB34-出租!AB36</f>
        <v/>
      </c>
      <c r="L137" s="31">
        <f>K137/AK137-1</f>
        <v/>
      </c>
      <c r="M137" s="1409">
        <f>出租!AD34-出租!AD36</f>
        <v/>
      </c>
      <c r="N137" s="31">
        <f>M137/AM137-1</f>
        <v/>
      </c>
      <c r="O137" s="1409">
        <f>出租!AF34-出租!AF36</f>
        <v/>
      </c>
      <c r="P137" s="31">
        <f>O137/AO137-1</f>
        <v/>
      </c>
      <c r="Q137" s="1409">
        <f>出租!AH34-出租!AH36</f>
        <v/>
      </c>
      <c r="R137" s="31">
        <f>Q137/AQ137-1</f>
        <v/>
      </c>
      <c r="S137" s="1409">
        <f>出租!AJ34-出租!AJ36</f>
        <v/>
      </c>
      <c r="T137" s="31">
        <f>S137/AS137-1</f>
        <v/>
      </c>
      <c r="U137" s="1409">
        <f>出租!AL34-出租!AL36</f>
        <v/>
      </c>
      <c r="V137" s="31">
        <f>U137/AU137-1</f>
        <v/>
      </c>
      <c r="W137" s="1409">
        <f>出租!AN34-出租!AN36</f>
        <v/>
      </c>
      <c r="X137" s="31">
        <f>W137/AW137-1</f>
        <v/>
      </c>
      <c r="Y137" s="1409">
        <f>E137+C137+G137+I137+K137+M137+O137+Q137+S137</f>
        <v/>
      </c>
      <c r="Z137" s="31">
        <f>Y137/SUM(AC137,AE137,AG137,AI137,AK137,AM137,AO137,AQ137,AS137)-1</f>
        <v/>
      </c>
      <c r="AA137" s="32" t="n"/>
      <c r="AB137" s="1915">
        <f>AC137+AE137</f>
        <v/>
      </c>
      <c r="AC137" s="1409" t="n">
        <v>277.66</v>
      </c>
      <c r="AD137" s="31" t="n"/>
      <c r="AE137" s="1409" t="n">
        <v>265.03</v>
      </c>
      <c r="AF137" s="31" t="n"/>
      <c r="AG137" s="1409" t="n">
        <v>285.79</v>
      </c>
      <c r="AH137" s="31" t="n"/>
      <c r="AI137" s="1409" t="n">
        <v>231.15</v>
      </c>
      <c r="AJ137" s="31" t="n"/>
      <c r="AK137" s="1409" t="n">
        <v>250.36</v>
      </c>
      <c r="AL137" s="31" t="n"/>
      <c r="AM137" s="1409" t="n">
        <v>275.45</v>
      </c>
      <c r="AN137" s="31" t="n"/>
      <c r="AO137" s="1409" t="n">
        <v>288.62</v>
      </c>
      <c r="AP137" s="31" t="n"/>
      <c r="AQ137" s="1409" t="n">
        <v>274.97</v>
      </c>
      <c r="AR137" s="31" t="n"/>
      <c r="AS137" s="1409" t="n">
        <v>270.25</v>
      </c>
      <c r="AT137" s="31" t="n"/>
      <c r="AU137" s="1409" t="n">
        <v>283.46</v>
      </c>
      <c r="AV137" s="31" t="n"/>
      <c r="AW137" s="1409" t="n">
        <v>267.61</v>
      </c>
      <c r="AX137" s="31" t="n"/>
      <c r="AY137" s="1409" t="n">
        <v>286.55</v>
      </c>
      <c r="AZ137" s="31" t="n"/>
      <c r="BA137" s="1409">
        <f>AC137+AE137+AG137+AI137+AK137+AM137+AO137+AQ137+AS137+AU137+AW137+AY137</f>
        <v/>
      </c>
      <c r="BB137" s="31" t="n"/>
      <c r="BC137" s="1354" t="n"/>
      <c r="BD137" s="1291" t="n"/>
      <c r="BE137" s="1291" t="n"/>
      <c r="BF137" s="1291" t="n"/>
      <c r="BG137" s="1291" t="n"/>
      <c r="BH137" s="1291" t="n"/>
      <c r="BI137" s="1291" t="n"/>
      <c r="BJ137" s="1417" t="n"/>
      <c r="BK137" s="1291" t="n"/>
      <c r="BL137" s="1417" t="n"/>
      <c r="BM137" s="1417" t="n"/>
      <c r="BN137" s="1417" t="n"/>
      <c r="BO137" s="1417" t="n"/>
      <c r="BP137" s="1289" t="n"/>
    </row>
    <row r="138" ht="28.8" customHeight="1" s="21">
      <c r="A138" s="1954" t="n"/>
      <c r="B138" s="1350" t="inlineStr">
        <is>
          <t>城际城乡网约车旅客周转量(万人公里)</t>
        </is>
      </c>
      <c r="C138" s="1409" t="n">
        <v>67.21714058512281</v>
      </c>
      <c r="D138" s="31">
        <f>C138/AC138-1</f>
        <v/>
      </c>
      <c r="E138" s="1409" t="n">
        <v>69.8320305152866</v>
      </c>
      <c r="F138" s="31">
        <f>E138/AE138-1</f>
        <v/>
      </c>
      <c r="G138" s="1409" t="n">
        <v>83.52917996471869</v>
      </c>
      <c r="H138" s="31">
        <f>G138/AG138-1</f>
        <v/>
      </c>
      <c r="I138" s="1409">
        <f>网约车!Z34-网约车!Z36</f>
        <v/>
      </c>
      <c r="J138" s="31">
        <f>I138/AI138-1</f>
        <v/>
      </c>
      <c r="K138" s="1409">
        <f>网约车!AB34-网约车!AB36</f>
        <v/>
      </c>
      <c r="L138" s="31">
        <f>K138/AK138-1</f>
        <v/>
      </c>
      <c r="M138" s="1409">
        <f>网约车!AD34-网约车!AD36</f>
        <v/>
      </c>
      <c r="N138" s="31">
        <f>M138/AM138-1</f>
        <v/>
      </c>
      <c r="O138" s="1409">
        <f>网约车!AF34-网约车!AF36</f>
        <v/>
      </c>
      <c r="P138" s="31">
        <f>O138/AO138-1</f>
        <v/>
      </c>
      <c r="Q138" s="1409">
        <f>网约车!AH34-网约车!AH36</f>
        <v/>
      </c>
      <c r="R138" s="31">
        <f>Q138/AQ138-1</f>
        <v/>
      </c>
      <c r="S138" s="1409">
        <f>网约车!AJ34-网约车!AJ36</f>
        <v/>
      </c>
      <c r="T138" s="31">
        <f>S138/AS138-1</f>
        <v/>
      </c>
      <c r="U138" s="1409">
        <f>网约车!AL34-网约车!AL36</f>
        <v/>
      </c>
      <c r="V138" s="31">
        <f>U138/AU138-1</f>
        <v/>
      </c>
      <c r="W138" s="1409">
        <f>网约车!AN34-网约车!AN36</f>
        <v/>
      </c>
      <c r="X138" s="31">
        <f>W138/AW138-1</f>
        <v/>
      </c>
      <c r="Y138" s="1409">
        <f>E138+C138+G138+I138+K138+M138+O138+Q138+S138</f>
        <v/>
      </c>
      <c r="Z138" s="31">
        <f>Y138/SUM(AC138,AE138,AG138,AI138,AK138,AM138,AO138,AQ138,AS138)-1</f>
        <v/>
      </c>
      <c r="AA138" s="32" t="n"/>
      <c r="AB138" s="1915">
        <f>AC138+AE138</f>
        <v/>
      </c>
      <c r="AC138" s="1409" t="n">
        <v>100.173789736975</v>
      </c>
      <c r="AD138" s="31" t="n"/>
      <c r="AE138" s="1409" t="n">
        <v>56.662721629302</v>
      </c>
      <c r="AF138" s="31" t="n"/>
      <c r="AG138" s="1409" t="n">
        <v>90.323386312458</v>
      </c>
      <c r="AH138" s="31" t="n"/>
      <c r="AI138" s="1409" t="n">
        <v>97.93352526555201</v>
      </c>
      <c r="AJ138" s="31" t="n"/>
      <c r="AK138" s="1409" t="n">
        <v>96.11787150155401</v>
      </c>
      <c r="AL138" s="31" t="n"/>
      <c r="AM138" s="1409" t="n">
        <v>85.728533847371</v>
      </c>
      <c r="AN138" s="31" t="n"/>
      <c r="AO138" s="1409" t="n">
        <v>98.172945392655</v>
      </c>
      <c r="AP138" s="31" t="n"/>
      <c r="AQ138" s="1409" t="n">
        <v>95.5432777897266</v>
      </c>
      <c r="AR138" s="31" t="n"/>
      <c r="AS138" s="1409" t="n">
        <v>95.85964199953921</v>
      </c>
      <c r="AT138" s="31" t="n"/>
      <c r="AU138" s="1409" t="n">
        <v>104.835111797598</v>
      </c>
      <c r="AV138" s="31" t="n"/>
      <c r="AW138" s="1409" t="n">
        <v>103.98021373881</v>
      </c>
      <c r="AX138" s="31" t="n"/>
      <c r="AY138" s="1409" t="n">
        <v>110.201912965076</v>
      </c>
      <c r="AZ138" s="31" t="n"/>
      <c r="BA138" s="1409">
        <f>AC138+AE138+AG138+AI138+AK138+AM138+AO138+AQ138+AS138+AU138+AW138+AY138</f>
        <v/>
      </c>
      <c r="BB138" s="31" t="n"/>
      <c r="BC138" s="1354" t="n"/>
      <c r="BD138" s="1291" t="n"/>
      <c r="BE138" s="1291" t="n"/>
      <c r="BF138" s="1291" t="n"/>
      <c r="BG138" s="1291" t="n"/>
      <c r="BH138" s="1291" t="n"/>
      <c r="BI138" s="1291" t="n"/>
      <c r="BJ138" s="1291" t="n"/>
      <c r="BK138" s="1291" t="n"/>
      <c r="BL138" s="1291" t="n"/>
      <c r="BM138" s="1291" t="n"/>
      <c r="BN138" s="1291" t="n"/>
      <c r="BO138" s="1291" t="n"/>
      <c r="BP138" s="1289" t="n"/>
    </row>
    <row r="139" ht="28.8" customFormat="1" customHeight="1" s="24">
      <c r="A139" s="1358" t="inlineStr">
        <is>
          <t>孝感市</t>
        </is>
      </c>
      <c r="B139" s="1350" t="inlineStr">
        <is>
          <t>总旅客周转量      （万人公里）</t>
        </is>
      </c>
      <c r="C139" s="1409">
        <f>C140+C141+C142+C143</f>
        <v/>
      </c>
      <c r="D139" s="31">
        <f>C139/AC139-1</f>
        <v/>
      </c>
      <c r="E139" s="1409">
        <f>E140+E141+E142+E143</f>
        <v/>
      </c>
      <c r="F139" s="31">
        <f>E139/AE139-1</f>
        <v/>
      </c>
      <c r="G139" s="1409">
        <f>G140+G141+G142+G143</f>
        <v/>
      </c>
      <c r="H139" s="31">
        <f>G139/AG139-1</f>
        <v/>
      </c>
      <c r="I139" s="1409">
        <f>I140+I141+I142+I143</f>
        <v/>
      </c>
      <c r="J139" s="31">
        <f>I139/AI139-1</f>
        <v/>
      </c>
      <c r="K139" s="1409">
        <f>K140+K141+K142+K143</f>
        <v/>
      </c>
      <c r="L139" s="31">
        <f>K139/AK139-1</f>
        <v/>
      </c>
      <c r="M139" s="1409">
        <f>M140+M141+M142+M143</f>
        <v/>
      </c>
      <c r="N139" s="31">
        <f>M139/AM139-1</f>
        <v/>
      </c>
      <c r="O139" s="1409">
        <f>O140+O141+O142+O143</f>
        <v/>
      </c>
      <c r="P139" s="31">
        <f>O139/AO139-1</f>
        <v/>
      </c>
      <c r="Q139" s="1409">
        <f>Q140+Q141+Q142+Q143</f>
        <v/>
      </c>
      <c r="R139" s="31">
        <f>Q139/AQ139-1</f>
        <v/>
      </c>
      <c r="S139" s="1409">
        <f>S140+S141+S142+S143</f>
        <v/>
      </c>
      <c r="T139" s="31">
        <f>S139/AS139-1</f>
        <v/>
      </c>
      <c r="U139" s="1409">
        <f>U140+U141+U142+U143</f>
        <v/>
      </c>
      <c r="V139" s="31">
        <f>U139/AU139-1</f>
        <v/>
      </c>
      <c r="W139" s="1409">
        <f>W140+W141+W142+W143</f>
        <v/>
      </c>
      <c r="X139" s="31">
        <f>W139/AW139-1</f>
        <v/>
      </c>
      <c r="Y139" s="1409">
        <f>E139+C139+G139+I139+K139+M139+O139+Q139+S139</f>
        <v/>
      </c>
      <c r="Z139" s="31">
        <f>Y139/SUM(AC139,AE139,AG139,AI139,AK139,AM139,AO139,AQ139,AS139)-1</f>
        <v/>
      </c>
      <c r="AA139" s="32" t="n"/>
      <c r="AB139" s="1915">
        <f>AC139+AE139</f>
        <v/>
      </c>
      <c r="AC139" s="1915">
        <f>AC140+AC141+AC142+AC143</f>
        <v/>
      </c>
      <c r="AD139" s="32" t="n"/>
      <c r="AE139" s="1915">
        <f>AE140+AE141+AE142+AE143</f>
        <v/>
      </c>
      <c r="AF139" s="32" t="n"/>
      <c r="AG139" s="1915">
        <f>AG140+AG141+AG142+AG143</f>
        <v/>
      </c>
      <c r="AH139" s="32" t="n"/>
      <c r="AI139" s="1915">
        <f>AI140+AI141+AI142+AI143</f>
        <v/>
      </c>
      <c r="AJ139" s="32" t="n"/>
      <c r="AK139" s="1915">
        <f>AK140+AK141+AK142+AK143</f>
        <v/>
      </c>
      <c r="AL139" s="32" t="n"/>
      <c r="AM139" s="1915">
        <f>AM140+AM141+AM142+AM143</f>
        <v/>
      </c>
      <c r="AN139" s="32" t="n"/>
      <c r="AO139" s="1915">
        <f>AO140+AO141+AO142+AO143</f>
        <v/>
      </c>
      <c r="AP139" s="32" t="n"/>
      <c r="AQ139" s="1915">
        <f>AQ140+AQ141+AQ142+AQ143</f>
        <v/>
      </c>
      <c r="AR139" s="32" t="n"/>
      <c r="AS139" s="1915">
        <f>AS140+AS141+AS142+AS143</f>
        <v/>
      </c>
      <c r="AT139" s="32" t="n"/>
      <c r="AU139" s="1915">
        <f>AU140+AU141+AU142+AU143</f>
        <v/>
      </c>
      <c r="AV139" s="32" t="n"/>
      <c r="AW139" s="1915">
        <f>AW140+AW141+AW142+AW143</f>
        <v/>
      </c>
      <c r="AX139" s="32" t="n"/>
      <c r="AY139" s="1915">
        <f>AY140+AY141+AY142+AY143</f>
        <v/>
      </c>
      <c r="AZ139" s="32" t="n"/>
      <c r="BA139" s="1915">
        <f>AC139+AE139+AG139+AI139+AK139+AM139+AO139+AQ139+AS139+AU139+AW139+AY139</f>
        <v/>
      </c>
      <c r="BB139" s="32" t="n"/>
      <c r="BC139" s="1353" t="n"/>
      <c r="BD139" s="1352" t="n"/>
      <c r="BE139" s="1352" t="n"/>
      <c r="BF139" s="1352" t="n"/>
      <c r="BG139" s="1352" t="n"/>
      <c r="BH139" s="1352" t="n"/>
      <c r="BI139" s="1352" t="n"/>
      <c r="BJ139" s="1352" t="n"/>
      <c r="BK139" s="1352" t="n"/>
      <c r="BL139" s="1352" t="n"/>
      <c r="BM139" s="1352" t="n"/>
      <c r="BN139" s="1352" t="n"/>
      <c r="BO139" s="1352" t="n"/>
      <c r="BP139" s="1352" t="n"/>
    </row>
    <row r="140" ht="28.8" customHeight="1" s="21">
      <c r="A140" s="1977" t="n"/>
      <c r="B140" s="1350" t="inlineStr">
        <is>
          <t>公路班线旅客周转量（万人公里）</t>
        </is>
      </c>
      <c r="C140" s="1409" t="n">
        <v>3012.15431</v>
      </c>
      <c r="D140" s="31">
        <f>C140/AC140-1</f>
        <v/>
      </c>
      <c r="E140" s="1409" t="n">
        <v>3032.91915</v>
      </c>
      <c r="F140" s="31">
        <f>E140/AE140-1</f>
        <v/>
      </c>
      <c r="G140" s="1409" t="n">
        <v>3713.6165</v>
      </c>
      <c r="H140" s="31">
        <f>G140/AG140-1</f>
        <v/>
      </c>
      <c r="I140" s="1409">
        <f>中口径明细!Z140</f>
        <v/>
      </c>
      <c r="J140" s="31">
        <f>I140/AI140-1</f>
        <v/>
      </c>
      <c r="K140" s="1409">
        <f>中口径明细!AB140</f>
        <v/>
      </c>
      <c r="L140" s="31">
        <f>K140/AK140-1</f>
        <v/>
      </c>
      <c r="M140" s="1409">
        <f>中口径明细!AD140</f>
        <v/>
      </c>
      <c r="N140" s="31">
        <f>M140/AM140-1</f>
        <v/>
      </c>
      <c r="O140" s="1409">
        <f>中口径明细!AF140</f>
        <v/>
      </c>
      <c r="P140" s="31">
        <f>O140/AO140-1</f>
        <v/>
      </c>
      <c r="Q140" s="1409">
        <f>中口径明细!AH140</f>
        <v/>
      </c>
      <c r="R140" s="31">
        <f>Q140/AQ140-1</f>
        <v/>
      </c>
      <c r="S140" s="1409">
        <f>中口径明细!AJ140</f>
        <v/>
      </c>
      <c r="T140" s="31">
        <f>S140/AS140-1</f>
        <v/>
      </c>
      <c r="U140" s="1409">
        <f>中口径明细!AL140</f>
        <v/>
      </c>
      <c r="V140" s="31">
        <f>U140/AU140-1</f>
        <v/>
      </c>
      <c r="W140" s="1409">
        <f>中口径明细!AN140</f>
        <v/>
      </c>
      <c r="X140" s="31">
        <f>W140/AW140-1</f>
        <v/>
      </c>
      <c r="Y140" s="1409">
        <f>E140+C140+G140+I140+K140+M140+O140+Q140+S140</f>
        <v/>
      </c>
      <c r="Z140" s="31">
        <f>Y140/SUM(AC140,AE140,AG140,AI140,AK140,AM140,AO140,AQ140,AS140)-1</f>
        <v/>
      </c>
      <c r="AA140" s="32" t="n"/>
      <c r="AB140" s="1915">
        <f>AC140+AE140</f>
        <v/>
      </c>
      <c r="AC140" s="1409" t="n">
        <v>3210.0465</v>
      </c>
      <c r="AD140" s="31" t="n"/>
      <c r="AE140" s="1409" t="n">
        <v>3288.7968</v>
      </c>
      <c r="AF140" s="31" t="n"/>
      <c r="AG140" s="1409" t="n">
        <v>4022.413</v>
      </c>
      <c r="AH140" s="31" t="n"/>
      <c r="AI140" s="1409" t="n">
        <v>5019.3147</v>
      </c>
      <c r="AJ140" s="31" t="n"/>
      <c r="AK140" s="1409" t="n">
        <v>4577.879</v>
      </c>
      <c r="AL140" s="31" t="n"/>
      <c r="AM140" s="1409" t="n">
        <v>3764.2067</v>
      </c>
      <c r="AN140" s="31" t="n"/>
      <c r="AO140" s="1409" t="n">
        <v>3706.5364</v>
      </c>
      <c r="AP140" s="31" t="n"/>
      <c r="AQ140" s="1409" t="n">
        <v>3438.7117</v>
      </c>
      <c r="AR140" s="31" t="n"/>
      <c r="AS140" s="1409" t="n">
        <v>3459.9615</v>
      </c>
      <c r="AT140" s="31" t="n"/>
      <c r="AU140" s="1409" t="n">
        <v>4335.7787</v>
      </c>
      <c r="AV140" s="31" t="n"/>
      <c r="AW140" s="1409" t="n">
        <v>4322.3981</v>
      </c>
      <c r="AX140" s="31" t="n"/>
      <c r="AY140" s="1409" t="n">
        <v>3279.2029</v>
      </c>
      <c r="AZ140" s="31" t="n"/>
      <c r="BA140" s="1409">
        <f>AC140+AE140+AG140+AI140+AK140+AM140+AO140+AQ140+AS140+AU140+AW140+AY140</f>
        <v/>
      </c>
      <c r="BB140" s="31" t="n"/>
      <c r="BC140" s="1354" t="n"/>
      <c r="BD140" s="1417" t="n"/>
      <c r="BE140" s="1417" t="n"/>
      <c r="BF140" s="1417" t="n"/>
      <c r="BG140" s="1417" t="n"/>
      <c r="BH140" s="1417" t="n"/>
      <c r="BI140" s="1417" t="n"/>
      <c r="BJ140" s="1417" t="n"/>
      <c r="BK140" s="1417" t="n"/>
      <c r="BL140" s="1417" t="n"/>
      <c r="BM140" s="1417" t="n"/>
      <c r="BN140" s="1417" t="n"/>
      <c r="BO140" s="1417" t="n"/>
      <c r="BP140" s="1289" t="n"/>
    </row>
    <row r="141" ht="28.8" customHeight="1" s="21">
      <c r="A141" s="1977" t="n"/>
      <c r="B141" s="1350" t="inlineStr">
        <is>
          <t>城际城乡公交旅客周转量 （万人公里）</t>
        </is>
      </c>
      <c r="C141" s="1409" t="n">
        <v>2524.93</v>
      </c>
      <c r="D141" s="31">
        <f>C141/AC141-1</f>
        <v/>
      </c>
      <c r="E141" s="1409" t="n">
        <v>2512.84</v>
      </c>
      <c r="F141" s="31">
        <f>E141/AE141-1</f>
        <v/>
      </c>
      <c r="G141" s="1409">
        <f>公交!X38-公交!X40</f>
        <v/>
      </c>
      <c r="H141" s="31">
        <f>G141/AG141-1</f>
        <v/>
      </c>
      <c r="I141" s="1409">
        <f>公交!Z38-公交!Z40</f>
        <v/>
      </c>
      <c r="J141" s="31">
        <f>I141/AI141-1</f>
        <v/>
      </c>
      <c r="K141" s="1409">
        <f>公交!AB38-公交!AB40</f>
        <v/>
      </c>
      <c r="L141" s="31">
        <f>K141/AK141-1</f>
        <v/>
      </c>
      <c r="M141" s="1409">
        <f>公交!AD38-公交!AD40</f>
        <v/>
      </c>
      <c r="N141" s="31">
        <f>M141/AM141-1</f>
        <v/>
      </c>
      <c r="O141" s="1409">
        <f>公交!AF38-公交!AF40</f>
        <v/>
      </c>
      <c r="P141" s="31">
        <f>O141/AO141-1</f>
        <v/>
      </c>
      <c r="Q141" s="1409">
        <f>公交!AH38-公交!AH40</f>
        <v/>
      </c>
      <c r="R141" s="31">
        <f>Q141/AQ141-1</f>
        <v/>
      </c>
      <c r="S141" s="1409">
        <f>公交!AJ38-公交!AJ40</f>
        <v/>
      </c>
      <c r="T141" s="31">
        <f>S141/AS141-1</f>
        <v/>
      </c>
      <c r="U141" s="1409">
        <f>公交!AL38-公交!AL40</f>
        <v/>
      </c>
      <c r="V141" s="31">
        <f>U141/AU141-1</f>
        <v/>
      </c>
      <c r="W141" s="1409">
        <f>公交!AN38-公交!AN40</f>
        <v/>
      </c>
      <c r="X141" s="31">
        <f>W141/AW141-1</f>
        <v/>
      </c>
      <c r="Y141" s="1409">
        <f>E141+C141+G141+I141+K141+M141+O141+Q141+S141</f>
        <v/>
      </c>
      <c r="Z141" s="31">
        <f>Y141/SUM(AC141,AE141,AG141,AI141,AK141,AM141,AO141,AQ141,AS141)-1</f>
        <v/>
      </c>
      <c r="AA141" s="32" t="n"/>
      <c r="AB141" s="1915">
        <f>AC141+AE141</f>
        <v/>
      </c>
      <c r="AC141" s="1409" t="n">
        <v>2373.81</v>
      </c>
      <c r="AD141" s="31" t="n"/>
      <c r="AE141" s="1409" t="n">
        <v>2181.04</v>
      </c>
      <c r="AF141" s="31" t="n"/>
      <c r="AG141" s="1409" t="n">
        <v>2387.85</v>
      </c>
      <c r="AH141" s="31" t="n"/>
      <c r="AI141" s="1409" t="n">
        <v>2352.37</v>
      </c>
      <c r="AJ141" s="31" t="n"/>
      <c r="AK141" s="1409" t="n">
        <v>2415.07</v>
      </c>
      <c r="AL141" s="31" t="n"/>
      <c r="AM141" s="1409" t="n">
        <v>2343.12</v>
      </c>
      <c r="AN141" s="31" t="n"/>
      <c r="AO141" s="1409" t="n">
        <v>2321.13</v>
      </c>
      <c r="AP141" s="31" t="n"/>
      <c r="AQ141" s="1409" t="n">
        <v>2166.32</v>
      </c>
      <c r="AR141" s="31" t="n"/>
      <c r="AS141" s="1409" t="n">
        <v>2282.19</v>
      </c>
      <c r="AT141" s="31" t="n"/>
      <c r="AU141" s="1409" t="n">
        <v>2506.44</v>
      </c>
      <c r="AV141" s="31" t="n"/>
      <c r="AW141" s="1409" t="n">
        <v>2343.78</v>
      </c>
      <c r="AX141" s="31" t="n"/>
      <c r="AY141" s="1409" t="n">
        <v>2289.62</v>
      </c>
      <c r="AZ141" s="31" t="n"/>
      <c r="BA141" s="1409">
        <f>AC141+AE141+AG141+AI141+AK141+AM141+AO141+AQ141+AS141+AU141+AW141+AY141</f>
        <v/>
      </c>
      <c r="BB141" s="31" t="n"/>
      <c r="BC141" s="1354" t="n"/>
      <c r="BD141" s="1355" t="n"/>
      <c r="BE141" s="1355" t="n"/>
      <c r="BF141" s="1355" t="n"/>
      <c r="BG141" s="1355" t="n"/>
      <c r="BH141" s="1355" t="n"/>
      <c r="BI141" s="1355" t="n"/>
      <c r="BJ141" s="1355" t="n"/>
      <c r="BK141" s="1355" t="n"/>
      <c r="BL141" s="1355" t="n"/>
      <c r="BM141" s="1355" t="n"/>
      <c r="BN141" s="1355" t="n"/>
      <c r="BO141" s="1355" t="n"/>
      <c r="BP141" s="1289" t="n"/>
    </row>
    <row r="142" ht="28.8" customHeight="1" s="21">
      <c r="A142" s="1977" t="n"/>
      <c r="B142" s="1350" t="inlineStr">
        <is>
          <t>城际城乡巡游出租旅客周转量（万人公里）</t>
        </is>
      </c>
      <c r="C142" s="1409" t="n">
        <v>1059.32</v>
      </c>
      <c r="D142" s="31">
        <f>C142/AC142-1</f>
        <v/>
      </c>
      <c r="E142" s="1409" t="n">
        <v>1040.34</v>
      </c>
      <c r="F142" s="31">
        <f>E142/AE142-1</f>
        <v/>
      </c>
      <c r="G142" s="1409">
        <f>出租!X38-出租!X40</f>
        <v/>
      </c>
      <c r="H142" s="31">
        <f>G142/AG142-1</f>
        <v/>
      </c>
      <c r="I142" s="1409">
        <f>出租!Z38-出租!Z40</f>
        <v/>
      </c>
      <c r="J142" s="31">
        <f>I142/AI142-1</f>
        <v/>
      </c>
      <c r="K142" s="1409">
        <f>出租!AB38-出租!AB40</f>
        <v/>
      </c>
      <c r="L142" s="31">
        <f>K142/AK142-1</f>
        <v/>
      </c>
      <c r="M142" s="1409">
        <f>出租!AD38-出租!AD40</f>
        <v/>
      </c>
      <c r="N142" s="31">
        <f>M142/AM142-1</f>
        <v/>
      </c>
      <c r="O142" s="1409">
        <f>出租!AF38-出租!AF40</f>
        <v/>
      </c>
      <c r="P142" s="31">
        <f>O142/AO142-1</f>
        <v/>
      </c>
      <c r="Q142" s="1409">
        <f>出租!AH38-出租!AH40</f>
        <v/>
      </c>
      <c r="R142" s="31">
        <f>Q142/AQ142-1</f>
        <v/>
      </c>
      <c r="S142" s="1409">
        <f>出租!AJ38-出租!AJ40</f>
        <v/>
      </c>
      <c r="T142" s="31">
        <f>S142/AS142-1</f>
        <v/>
      </c>
      <c r="U142" s="1409">
        <f>出租!AL38-出租!AL40</f>
        <v/>
      </c>
      <c r="V142" s="31">
        <f>U142/AU142-1</f>
        <v/>
      </c>
      <c r="W142" s="1409">
        <f>出租!AN38-出租!AN40</f>
        <v/>
      </c>
      <c r="X142" s="31">
        <f>W142/AW142-1</f>
        <v/>
      </c>
      <c r="Y142" s="1409">
        <f>E142+C142+G142+I142+K142+M142+O142+Q142+S142</f>
        <v/>
      </c>
      <c r="Z142" s="31">
        <f>Y142/SUM(AC142,AE142,AG142,AI142,AK142,AM142,AO142,AQ142,AS142)-1</f>
        <v/>
      </c>
      <c r="AA142" s="32" t="n"/>
      <c r="AB142" s="1915">
        <f>AC142+AE142</f>
        <v/>
      </c>
      <c r="AC142" s="1409" t="n">
        <v>1209.32</v>
      </c>
      <c r="AD142" s="31" t="n"/>
      <c r="AE142" s="1409" t="n">
        <v>1073.55</v>
      </c>
      <c r="AF142" s="31" t="n"/>
      <c r="AG142" s="1409" t="n">
        <v>1036.29</v>
      </c>
      <c r="AH142" s="31" t="n"/>
      <c r="AI142" s="1409" t="n">
        <v>1003.18</v>
      </c>
      <c r="AJ142" s="31" t="n"/>
      <c r="AK142" s="1409" t="n">
        <v>1071.51</v>
      </c>
      <c r="AL142" s="31" t="n"/>
      <c r="AM142" s="1409" t="n">
        <v>1088.29</v>
      </c>
      <c r="AN142" s="31" t="n"/>
      <c r="AO142" s="1409" t="n">
        <v>1025.17</v>
      </c>
      <c r="AP142" s="31" t="n"/>
      <c r="AQ142" s="1409" t="n">
        <v>966.79</v>
      </c>
      <c r="AR142" s="31" t="n"/>
      <c r="AS142" s="1409" t="n">
        <v>935.2</v>
      </c>
      <c r="AT142" s="31" t="n"/>
      <c r="AU142" s="1409" t="n">
        <v>980.02</v>
      </c>
      <c r="AV142" s="31" t="n"/>
      <c r="AW142" s="1409" t="n">
        <v>924.21</v>
      </c>
      <c r="AX142" s="31" t="n"/>
      <c r="AY142" s="1409" t="n">
        <v>935.11</v>
      </c>
      <c r="AZ142" s="31" t="n"/>
      <c r="BA142" s="1409">
        <f>AC142+AE142+AG142+AI142+AK142+AM142+AO142+AQ142+AS142+AU142+AW142+AY142</f>
        <v/>
      </c>
      <c r="BB142" s="31" t="n"/>
      <c r="BC142" s="1354" t="n"/>
      <c r="BD142" s="1291" t="n"/>
      <c r="BE142" s="1291" t="n"/>
      <c r="BF142" s="1291" t="n"/>
      <c r="BG142" s="1291" t="n"/>
      <c r="BH142" s="1291" t="n"/>
      <c r="BI142" s="1291" t="n"/>
      <c r="BJ142" s="1417" t="n"/>
      <c r="BK142" s="1291" t="n"/>
      <c r="BL142" s="1417" t="n"/>
      <c r="BM142" s="1417" t="n"/>
      <c r="BN142" s="1417" t="n"/>
      <c r="BO142" s="1417" t="n"/>
      <c r="BP142" s="1289" t="n"/>
    </row>
    <row r="143" ht="28.8" customHeight="1" s="21">
      <c r="A143" s="1954" t="n"/>
      <c r="B143" s="1350" t="inlineStr">
        <is>
          <t>城际城乡网约车旅客周转量(万人公里)</t>
        </is>
      </c>
      <c r="C143" s="1409" t="n">
        <v>147.604773438182</v>
      </c>
      <c r="D143" s="31">
        <f>C143/AC143-1</f>
        <v/>
      </c>
      <c r="E143" s="1409" t="n">
        <v>147.516566457204</v>
      </c>
      <c r="F143" s="31">
        <f>E143/AE143-1</f>
        <v/>
      </c>
      <c r="G143" s="1409" t="n">
        <v>172.478555375779</v>
      </c>
      <c r="H143" s="31">
        <f>G143/AG143-1</f>
        <v/>
      </c>
      <c r="I143" s="1409">
        <f>网约车!Z38-网约车!Z40</f>
        <v/>
      </c>
      <c r="J143" s="31">
        <f>I143/AI143-1</f>
        <v/>
      </c>
      <c r="K143" s="1409">
        <f>网约车!AB38-网约车!AB40</f>
        <v/>
      </c>
      <c r="L143" s="31">
        <f>K143/AK143-1</f>
        <v/>
      </c>
      <c r="M143" s="1409">
        <f>网约车!AD38-网约车!AD40</f>
        <v/>
      </c>
      <c r="N143" s="31">
        <f>M143/AM143-1</f>
        <v/>
      </c>
      <c r="O143" s="1409">
        <f>网约车!AF38-网约车!AF40</f>
        <v/>
      </c>
      <c r="P143" s="31">
        <f>O143/AO143-1</f>
        <v/>
      </c>
      <c r="Q143" s="1409">
        <f>网约车!AH38-网约车!AH40</f>
        <v/>
      </c>
      <c r="R143" s="31">
        <f>Q143/AQ143-1</f>
        <v/>
      </c>
      <c r="S143" s="1409">
        <f>网约车!AJ38-网约车!AJ40</f>
        <v/>
      </c>
      <c r="T143" s="31">
        <f>S143/AS143-1</f>
        <v/>
      </c>
      <c r="U143" s="1409">
        <f>网约车!AL38-网约车!AL40</f>
        <v/>
      </c>
      <c r="V143" s="31">
        <f>U143/AU143-1</f>
        <v/>
      </c>
      <c r="W143" s="1409">
        <f>网约车!AN38-网约车!AN40</f>
        <v/>
      </c>
      <c r="X143" s="31">
        <f>W143/AW143-1</f>
        <v/>
      </c>
      <c r="Y143" s="1409">
        <f>E143+C143+G143+I143+K143+M143+O143+Q143+S143</f>
        <v/>
      </c>
      <c r="Z143" s="31">
        <f>Y143/SUM(AC143,AE143,AG143,AI143,AK143,AM143,AO143,AQ143,AS143)-1</f>
        <v/>
      </c>
      <c r="AA143" s="32" t="n"/>
      <c r="AB143" s="1915">
        <f>AC143+AE143</f>
        <v/>
      </c>
      <c r="AC143" s="1409" t="n">
        <v>204.530718616637</v>
      </c>
      <c r="AD143" s="31" t="n"/>
      <c r="AE143" s="1409" t="n">
        <v>130.062942149914</v>
      </c>
      <c r="AF143" s="31" t="n"/>
      <c r="AG143" s="1409" t="n">
        <v>163.969249408561</v>
      </c>
      <c r="AH143" s="31" t="n"/>
      <c r="AI143" s="1409" t="n">
        <v>176.137466871687</v>
      </c>
      <c r="AJ143" s="31" t="n"/>
      <c r="AK143" s="1409" t="n">
        <v>187.820459487702</v>
      </c>
      <c r="AL143" s="31" t="n"/>
      <c r="AM143" s="1409" t="n">
        <v>176.104682339012</v>
      </c>
      <c r="AN143" s="31" t="n"/>
      <c r="AO143" s="1409" t="n">
        <v>190.201797838533</v>
      </c>
      <c r="AP143" s="31" t="n"/>
      <c r="AQ143" s="1409" t="n">
        <v>180.250926334071</v>
      </c>
      <c r="AR143" s="31" t="n"/>
      <c r="AS143" s="1409" t="n">
        <v>205.932999182714</v>
      </c>
      <c r="AT143" s="31" t="n"/>
      <c r="AU143" s="1409" t="n">
        <v>224.808002002524</v>
      </c>
      <c r="AV143" s="31" t="n"/>
      <c r="AW143" s="1409" t="n">
        <v>213.896264989086</v>
      </c>
      <c r="AX143" s="31" t="n"/>
      <c r="AY143" s="1409" t="n">
        <v>232.661331215952</v>
      </c>
      <c r="AZ143" s="31" t="n"/>
      <c r="BA143" s="1409">
        <f>AC143+AE143+AG143+AI143+AK143+AM143+AO143+AQ143+AS143+AU143+AW143+AY143</f>
        <v/>
      </c>
      <c r="BB143" s="31" t="n"/>
      <c r="BC143" s="1354" t="n"/>
      <c r="BD143" s="1291" t="n"/>
      <c r="BE143" s="1291" t="n"/>
      <c r="BF143" s="1291" t="n"/>
      <c r="BG143" s="1291" t="n"/>
      <c r="BH143" s="1291" t="n"/>
      <c r="BI143" s="1291" t="n"/>
      <c r="BJ143" s="1291" t="n"/>
      <c r="BK143" s="1291" t="n"/>
      <c r="BL143" s="1291" t="n"/>
      <c r="BM143" s="1291" t="n"/>
      <c r="BN143" s="1291" t="n"/>
      <c r="BO143" s="1291" t="n"/>
      <c r="BP143" s="1289" t="n"/>
    </row>
    <row r="144" ht="28.8" customFormat="1" customHeight="1" s="24">
      <c r="A144" s="1358" t="inlineStr">
        <is>
          <t>荆州市</t>
        </is>
      </c>
      <c r="B144" s="1350" t="inlineStr">
        <is>
          <t>总旅客周转量      （万人公里）</t>
        </is>
      </c>
      <c r="C144" s="1409">
        <f>C145+C146+C147+C148</f>
        <v/>
      </c>
      <c r="D144" s="31">
        <f>C144/AC144-1</f>
        <v/>
      </c>
      <c r="E144" s="1409">
        <f>E145+E146+E147+E148</f>
        <v/>
      </c>
      <c r="F144" s="31">
        <f>E144/AE144-1</f>
        <v/>
      </c>
      <c r="G144" s="1409">
        <f>G145+G146+G147+G148</f>
        <v/>
      </c>
      <c r="H144" s="31">
        <f>G144/AG144-1</f>
        <v/>
      </c>
      <c r="I144" s="1409">
        <f>I145+I146+I147+I148</f>
        <v/>
      </c>
      <c r="J144" s="31">
        <f>I144/AI144-1</f>
        <v/>
      </c>
      <c r="K144" s="1409">
        <f>K145+K146+K147+K148</f>
        <v/>
      </c>
      <c r="L144" s="31">
        <f>K144/AK144-1</f>
        <v/>
      </c>
      <c r="M144" s="1409">
        <f>M145+M146+M147+M148</f>
        <v/>
      </c>
      <c r="N144" s="31">
        <f>M144/AM144-1</f>
        <v/>
      </c>
      <c r="O144" s="1409">
        <f>O145+O146+O147+O148</f>
        <v/>
      </c>
      <c r="P144" s="31">
        <f>O144/AO144-1</f>
        <v/>
      </c>
      <c r="Q144" s="1409">
        <f>Q145+Q146+Q147+Q148</f>
        <v/>
      </c>
      <c r="R144" s="31">
        <f>Q144/AQ144-1</f>
        <v/>
      </c>
      <c r="S144" s="1409">
        <f>S145+S146+S147+S148</f>
        <v/>
      </c>
      <c r="T144" s="31">
        <f>S144/AS144-1</f>
        <v/>
      </c>
      <c r="U144" s="1409">
        <f>U145+U146+U147+U148</f>
        <v/>
      </c>
      <c r="V144" s="31">
        <f>U144/AU144-1</f>
        <v/>
      </c>
      <c r="W144" s="1409">
        <f>W145+W146+W147+W148</f>
        <v/>
      </c>
      <c r="X144" s="31">
        <f>W144/AW144-1</f>
        <v/>
      </c>
      <c r="Y144" s="1409">
        <f>E144+C144+G144+I144+K144+M144+O144+Q144+S144</f>
        <v/>
      </c>
      <c r="Z144" s="31">
        <f>Y144/SUM(AC144,AE144,AG144,AI144,AK144,AM144,AO144,AQ144,AS144)-1</f>
        <v/>
      </c>
      <c r="AA144" s="32" t="n"/>
      <c r="AB144" s="1915">
        <f>AC144+AE144</f>
        <v/>
      </c>
      <c r="AC144" s="1915">
        <f>AC145+AC146+AC147+AC148</f>
        <v/>
      </c>
      <c r="AD144" s="32" t="n"/>
      <c r="AE144" s="1915">
        <f>AE145+AE146+AE147+AE148</f>
        <v/>
      </c>
      <c r="AF144" s="32" t="n"/>
      <c r="AG144" s="1915">
        <f>AG145+AG146+AG147+AG148</f>
        <v/>
      </c>
      <c r="AH144" s="32" t="n"/>
      <c r="AI144" s="1915">
        <f>AI145+AI146+AI147+AI148</f>
        <v/>
      </c>
      <c r="AJ144" s="32" t="n"/>
      <c r="AK144" s="1915">
        <f>AK145+AK146+AK147+AK148</f>
        <v/>
      </c>
      <c r="AL144" s="32" t="n"/>
      <c r="AM144" s="1915">
        <f>AM145+AM146+AM147+AM148</f>
        <v/>
      </c>
      <c r="AN144" s="32" t="n"/>
      <c r="AO144" s="1915">
        <f>AO145+AO146+AO147+AO148</f>
        <v/>
      </c>
      <c r="AP144" s="32" t="n"/>
      <c r="AQ144" s="1915">
        <f>AQ145+AQ146+AQ147+AQ148</f>
        <v/>
      </c>
      <c r="AR144" s="32" t="n"/>
      <c r="AS144" s="1915">
        <f>AS145+AS146+AS147+AS148</f>
        <v/>
      </c>
      <c r="AT144" s="32" t="n"/>
      <c r="AU144" s="1915">
        <f>AU145+AU146+AU147+AU148</f>
        <v/>
      </c>
      <c r="AV144" s="32" t="n"/>
      <c r="AW144" s="1915">
        <f>AW145+AW146+AW147+AW148</f>
        <v/>
      </c>
      <c r="AX144" s="32" t="n"/>
      <c r="AY144" s="1915">
        <f>AY145+AY146+AY147+AY148</f>
        <v/>
      </c>
      <c r="AZ144" s="32" t="n"/>
      <c r="BA144" s="1915">
        <f>AC144+AE144+AG144+AI144+AK144+AM144+AO144+AQ144+AS144+AU144+AW144+AY144</f>
        <v/>
      </c>
      <c r="BB144" s="32" t="n"/>
      <c r="BC144" s="1353" t="n"/>
      <c r="BD144" s="1352" t="n"/>
      <c r="BE144" s="1352" t="n"/>
      <c r="BF144" s="1352" t="n"/>
      <c r="BG144" s="1352" t="n"/>
      <c r="BH144" s="1352" t="n"/>
      <c r="BI144" s="1352" t="n"/>
      <c r="BJ144" s="1352" t="n"/>
      <c r="BK144" s="1352" t="n"/>
      <c r="BL144" s="1352" t="n"/>
      <c r="BM144" s="1352" t="n"/>
      <c r="BN144" s="1352" t="n"/>
      <c r="BO144" s="1352" t="n"/>
      <c r="BP144" s="1352" t="n"/>
    </row>
    <row r="145" ht="28.8" customHeight="1" s="21">
      <c r="A145" s="1977" t="n"/>
      <c r="B145" s="1350" t="inlineStr">
        <is>
          <t>公路班线旅客周转量（万人公里）</t>
        </is>
      </c>
      <c r="C145" s="1409" t="n">
        <v>10799.7779</v>
      </c>
      <c r="D145" s="31">
        <f>C145/AC145-1</f>
        <v/>
      </c>
      <c r="E145" s="1409" t="n">
        <v>13153.0143</v>
      </c>
      <c r="F145" s="31">
        <f>E145/AE145-1</f>
        <v/>
      </c>
      <c r="G145" s="1409" t="n">
        <v>10881.1162</v>
      </c>
      <c r="H145" s="31">
        <f>G145/AG145-1</f>
        <v/>
      </c>
      <c r="I145" s="1409">
        <f>中口径明细!Z145</f>
        <v/>
      </c>
      <c r="J145" s="31">
        <f>I145/AI145-1</f>
        <v/>
      </c>
      <c r="K145" s="1409">
        <f>中口径明细!AB145</f>
        <v/>
      </c>
      <c r="L145" s="31">
        <f>K145/AK145-1</f>
        <v/>
      </c>
      <c r="M145" s="1409">
        <f>中口径明细!AD145</f>
        <v/>
      </c>
      <c r="N145" s="31">
        <f>M145/AM145-1</f>
        <v/>
      </c>
      <c r="O145" s="1409">
        <f>中口径明细!AF145</f>
        <v/>
      </c>
      <c r="P145" s="31">
        <f>O145/AO145-1</f>
        <v/>
      </c>
      <c r="Q145" s="1409">
        <f>中口径明细!AH145</f>
        <v/>
      </c>
      <c r="R145" s="31">
        <f>Q145/AQ145-1</f>
        <v/>
      </c>
      <c r="S145" s="1409">
        <f>中口径明细!AJ145</f>
        <v/>
      </c>
      <c r="T145" s="31">
        <f>S145/AS145-1</f>
        <v/>
      </c>
      <c r="U145" s="1409">
        <f>中口径明细!AL145</f>
        <v/>
      </c>
      <c r="V145" s="31">
        <f>U145/AU145-1</f>
        <v/>
      </c>
      <c r="W145" s="1409">
        <f>中口径明细!AN145</f>
        <v/>
      </c>
      <c r="X145" s="31">
        <f>W145/AW145-1</f>
        <v/>
      </c>
      <c r="Y145" s="1409">
        <f>E145+C145+G145+I145+K145+M145+O145+Q145+S145</f>
        <v/>
      </c>
      <c r="Z145" s="31">
        <f>Y145/SUM(AC145,AE145,AG145,AI145,AK145,AM145,AO145,AQ145,AS145)-1</f>
        <v/>
      </c>
      <c r="AA145" s="32" t="n"/>
      <c r="AB145" s="1915">
        <f>AC145+AE145</f>
        <v/>
      </c>
      <c r="AC145" s="1409" t="n">
        <v>9452.7022</v>
      </c>
      <c r="AD145" s="31" t="n"/>
      <c r="AE145" s="1409" t="n">
        <v>13557.7368</v>
      </c>
      <c r="AF145" s="31" t="n"/>
      <c r="AG145" s="1409" t="n">
        <v>10272.9172</v>
      </c>
      <c r="AH145" s="31" t="n"/>
      <c r="AI145" s="1409" t="n">
        <v>11245.4144</v>
      </c>
      <c r="AJ145" s="31" t="n"/>
      <c r="AK145" s="1409" t="n">
        <v>11804.8435</v>
      </c>
      <c r="AL145" s="31" t="n"/>
      <c r="AM145" s="1409" t="n">
        <v>10524.2317</v>
      </c>
      <c r="AN145" s="31" t="n"/>
      <c r="AO145" s="1409" t="n">
        <v>10914.3791</v>
      </c>
      <c r="AP145" s="31" t="n"/>
      <c r="AQ145" s="1409" t="n">
        <v>10387.0477</v>
      </c>
      <c r="AR145" s="31" t="n"/>
      <c r="AS145" s="1409" t="n">
        <v>9858.844499999999</v>
      </c>
      <c r="AT145" s="31" t="n"/>
      <c r="AU145" s="1409" t="n">
        <v>10725.552</v>
      </c>
      <c r="AV145" s="31" t="n"/>
      <c r="AW145" s="1409" t="n">
        <v>9132.621800000001</v>
      </c>
      <c r="AX145" s="31" t="n"/>
      <c r="AY145" s="1409" t="n">
        <v>9073.592000000001</v>
      </c>
      <c r="AZ145" s="31" t="n"/>
      <c r="BA145" s="1409">
        <f>AC145+AE145+AG145+AI145+AK145+AM145+AO145+AQ145+AS145+AU145+AW145+AY145</f>
        <v/>
      </c>
      <c r="BB145" s="31" t="n"/>
      <c r="BC145" s="1354" t="n"/>
      <c r="BD145" s="1355" t="n"/>
      <c r="BE145" s="1355" t="n"/>
      <c r="BF145" s="1355" t="n"/>
      <c r="BG145" s="1355" t="n"/>
      <c r="BH145" s="1355" t="n"/>
      <c r="BI145" s="1355" t="n"/>
      <c r="BJ145" s="1355" t="n"/>
      <c r="BK145" s="1355" t="n"/>
      <c r="BL145" s="1355" t="n"/>
      <c r="BM145" s="1355" t="n"/>
      <c r="BN145" s="1355" t="n"/>
      <c r="BO145" s="1355" t="n"/>
      <c r="BP145" s="1289" t="n"/>
    </row>
    <row r="146" ht="28.8" customHeight="1" s="21">
      <c r="A146" s="1977" t="n"/>
      <c r="B146" s="1350" t="inlineStr">
        <is>
          <t>城际城乡公交旅客周转量 （万人公里）</t>
        </is>
      </c>
      <c r="C146" s="1409" t="n">
        <v>125.16</v>
      </c>
      <c r="D146" s="31">
        <f>C146/AC146-1</f>
        <v/>
      </c>
      <c r="E146" s="1409" t="n">
        <v>125.13</v>
      </c>
      <c r="F146" s="31">
        <f>E146/AE146-1</f>
        <v/>
      </c>
      <c r="G146" s="1409">
        <f>公交!X42-公交!X44</f>
        <v/>
      </c>
      <c r="H146" s="31">
        <f>G146/AG146-1</f>
        <v/>
      </c>
      <c r="I146" s="1409">
        <f>公交!Z42-公交!Z44</f>
        <v/>
      </c>
      <c r="J146" s="31">
        <f>I146/AI146-1</f>
        <v/>
      </c>
      <c r="K146" s="1409">
        <f>公交!AB42-公交!AB44</f>
        <v/>
      </c>
      <c r="L146" s="31">
        <f>K146/AK146-1</f>
        <v/>
      </c>
      <c r="M146" s="1409">
        <f>公交!AD42-公交!AD44</f>
        <v/>
      </c>
      <c r="N146" s="31">
        <f>M146/AM146-1</f>
        <v/>
      </c>
      <c r="O146" s="1409">
        <f>公交!AF42-公交!AF44</f>
        <v/>
      </c>
      <c r="P146" s="31">
        <f>O146/AO146-1</f>
        <v/>
      </c>
      <c r="Q146" s="1409">
        <f>公交!AH42-公交!AH44</f>
        <v/>
      </c>
      <c r="R146" s="31">
        <f>Q146/AQ146-1</f>
        <v/>
      </c>
      <c r="S146" s="1409">
        <f>公交!AJ42-公交!AJ44</f>
        <v/>
      </c>
      <c r="T146" s="31">
        <f>S146/AS146-1</f>
        <v/>
      </c>
      <c r="U146" s="1409">
        <f>公交!AL42-公交!AL44</f>
        <v/>
      </c>
      <c r="V146" s="31">
        <f>U146/AU146-1</f>
        <v/>
      </c>
      <c r="W146" s="1409">
        <f>公交!AN42-公交!AN44</f>
        <v/>
      </c>
      <c r="X146" s="31">
        <f>W146/AW146-1</f>
        <v/>
      </c>
      <c r="Y146" s="1409">
        <f>E146+C146+G146+I146+K146+M146+O146+Q146+S146</f>
        <v/>
      </c>
      <c r="Z146" s="31">
        <f>Y146/SUM(AC146,AE146,AG146,AI146,AK146,AM146,AO146,AQ146,AS146)-1</f>
        <v/>
      </c>
      <c r="AA146" s="32" t="n"/>
      <c r="AB146" s="1915">
        <f>AC146+AE146</f>
        <v/>
      </c>
      <c r="AC146" s="1409" t="n">
        <v>124</v>
      </c>
      <c r="AD146" s="31" t="n"/>
      <c r="AE146" s="1409" t="n">
        <v>123.54</v>
      </c>
      <c r="AF146" s="31" t="n"/>
      <c r="AG146" s="1409" t="n">
        <v>123.62</v>
      </c>
      <c r="AH146" s="31" t="n"/>
      <c r="AI146" s="1409" t="n">
        <v>123.71</v>
      </c>
      <c r="AJ146" s="31" t="n"/>
      <c r="AK146" s="1409" t="n">
        <v>123.59</v>
      </c>
      <c r="AL146" s="31" t="n"/>
      <c r="AM146" s="1409" t="n">
        <v>123.59</v>
      </c>
      <c r="AN146" s="31" t="n"/>
      <c r="AO146" s="1409" t="n">
        <v>127.610000000001</v>
      </c>
      <c r="AP146" s="31" t="n"/>
      <c r="AQ146" s="1409" t="n">
        <v>127.39</v>
      </c>
      <c r="AR146" s="31" t="n"/>
      <c r="AS146" s="1409" t="n">
        <v>124.9</v>
      </c>
      <c r="AT146" s="31" t="n"/>
      <c r="AU146" s="1409" t="n">
        <v>125.15</v>
      </c>
      <c r="AV146" s="31" t="n"/>
      <c r="AW146" s="1409" t="n">
        <v>124.73</v>
      </c>
      <c r="AX146" s="31" t="n"/>
      <c r="AY146" s="1409" t="n">
        <v>124.9</v>
      </c>
      <c r="AZ146" s="31" t="n"/>
      <c r="BA146" s="1409">
        <f>AC146+AE146+AG146+AI146+AK146+AM146+AO146+AQ146+AS146+AU146+AW146+AY146</f>
        <v/>
      </c>
      <c r="BB146" s="31" t="n"/>
      <c r="BC146" s="1354" t="n"/>
      <c r="BD146" s="1355" t="n"/>
      <c r="BE146" s="1355" t="n"/>
      <c r="BF146" s="1355" t="n"/>
      <c r="BG146" s="1355" t="n"/>
      <c r="BH146" s="1355" t="n"/>
      <c r="BI146" s="1355" t="n"/>
      <c r="BJ146" s="1355" t="n"/>
      <c r="BK146" s="1355" t="n"/>
      <c r="BL146" s="1355" t="n"/>
      <c r="BM146" s="1355" t="n"/>
      <c r="BN146" s="1355" t="n"/>
      <c r="BO146" s="1355" t="n"/>
      <c r="BP146" s="1289" t="n"/>
    </row>
    <row r="147" ht="28.8" customHeight="1" s="21">
      <c r="A147" s="1977" t="n"/>
      <c r="B147" s="1350" t="inlineStr">
        <is>
          <t>城际城乡巡游出租旅客周转量（万人公里）</t>
        </is>
      </c>
      <c r="C147" s="1409" t="n">
        <v>862.91</v>
      </c>
      <c r="D147" s="31">
        <f>C147/AC147-1</f>
        <v/>
      </c>
      <c r="E147" s="1409" t="n">
        <v>780.83</v>
      </c>
      <c r="F147" s="31">
        <f>E147/AE147-1</f>
        <v/>
      </c>
      <c r="G147" s="1409">
        <f>出租!X42-出租!X44</f>
        <v/>
      </c>
      <c r="H147" s="31">
        <f>G147/AG147-1</f>
        <v/>
      </c>
      <c r="I147" s="1409">
        <f>出租!Z42-出租!Z44</f>
        <v/>
      </c>
      <c r="J147" s="31">
        <f>I147/AI147-1</f>
        <v/>
      </c>
      <c r="K147" s="1409">
        <f>出租!AB42-出租!AB44</f>
        <v/>
      </c>
      <c r="L147" s="31">
        <f>K147/AK147-1</f>
        <v/>
      </c>
      <c r="M147" s="1409">
        <f>出租!AD42-出租!AD44</f>
        <v/>
      </c>
      <c r="N147" s="31">
        <f>M147/AM147-1</f>
        <v/>
      </c>
      <c r="O147" s="1409">
        <f>出租!AF42-出租!AF44</f>
        <v/>
      </c>
      <c r="P147" s="31">
        <f>O147/AO147-1</f>
        <v/>
      </c>
      <c r="Q147" s="1409">
        <f>出租!AH42-出租!AH44</f>
        <v/>
      </c>
      <c r="R147" s="31">
        <f>Q147/AQ147-1</f>
        <v/>
      </c>
      <c r="S147" s="1409">
        <f>出租!AJ42-出租!AJ44</f>
        <v/>
      </c>
      <c r="T147" s="31">
        <f>S147/AS147-1</f>
        <v/>
      </c>
      <c r="U147" s="1409">
        <f>出租!AL42-出租!AL44</f>
        <v/>
      </c>
      <c r="V147" s="31">
        <f>U147/AU147-1</f>
        <v/>
      </c>
      <c r="W147" s="1409">
        <f>出租!AN42-出租!AN44</f>
        <v/>
      </c>
      <c r="X147" s="31">
        <f>W147/AW147-1</f>
        <v/>
      </c>
      <c r="Y147" s="1409">
        <f>E147+C147+G147+I147+K147+M147+O147+Q147+S147</f>
        <v/>
      </c>
      <c r="Z147" s="31">
        <f>Y147/SUM(AC147,AE147,AG147,AI147,AK147,AM147,AO147,AQ147,AS147)-1</f>
        <v/>
      </c>
      <c r="AA147" s="32" t="n"/>
      <c r="AB147" s="1915">
        <f>AC147+AE147</f>
        <v/>
      </c>
      <c r="AC147" s="1409" t="n">
        <v>931.65</v>
      </c>
      <c r="AD147" s="31" t="n"/>
      <c r="AE147" s="1409" t="n">
        <v>1014.8</v>
      </c>
      <c r="AF147" s="31" t="n"/>
      <c r="AG147" s="1409" t="n">
        <v>867.08</v>
      </c>
      <c r="AH147" s="31" t="n"/>
      <c r="AI147" s="1409" t="n">
        <v>797.5</v>
      </c>
      <c r="AJ147" s="31" t="n"/>
      <c r="AK147" s="1409" t="n">
        <v>800.75</v>
      </c>
      <c r="AL147" s="31" t="n"/>
      <c r="AM147" s="1409" t="n">
        <v>801.1</v>
      </c>
      <c r="AN147" s="31" t="n"/>
      <c r="AO147" s="1409" t="n">
        <v>816.51</v>
      </c>
      <c r="AP147" s="31" t="n"/>
      <c r="AQ147" s="1409" t="n">
        <v>770.35</v>
      </c>
      <c r="AR147" s="31" t="n"/>
      <c r="AS147" s="1409" t="n">
        <v>698.08</v>
      </c>
      <c r="AT147" s="31" t="n"/>
      <c r="AU147" s="1409" t="n">
        <v>714.05</v>
      </c>
      <c r="AV147" s="31" t="n"/>
      <c r="AW147" s="1409" t="n">
        <v>693.8200000000001</v>
      </c>
      <c r="AX147" s="31" t="n"/>
      <c r="AY147" s="1409" t="n">
        <v>731.73</v>
      </c>
      <c r="AZ147" s="31" t="n"/>
      <c r="BA147" s="1409">
        <f>AC147+AE147+AG147+AI147+AK147+AM147+AO147+AQ147+AS147+AU147+AW147+AY147</f>
        <v/>
      </c>
      <c r="BB147" s="31" t="n"/>
      <c r="BC147" s="1354" t="n"/>
      <c r="BD147" s="1355" t="n"/>
      <c r="BE147" s="1355" t="n"/>
      <c r="BF147" s="1355" t="n"/>
      <c r="BG147" s="1355" t="n"/>
      <c r="BH147" s="1355" t="n"/>
      <c r="BI147" s="1355" t="n"/>
      <c r="BJ147" s="1414" t="n"/>
      <c r="BK147" s="1355" t="n"/>
      <c r="BL147" s="1414" t="n"/>
      <c r="BM147" s="1414" t="n"/>
      <c r="BN147" s="1414" t="n"/>
      <c r="BO147" s="1414" t="n"/>
      <c r="BP147" s="1289" t="n"/>
    </row>
    <row r="148" ht="28.8" customHeight="1" s="21">
      <c r="A148" s="1954" t="n"/>
      <c r="B148" s="1350" t="inlineStr">
        <is>
          <t>城际城乡网约车旅客周转量(万人公里)</t>
        </is>
      </c>
      <c r="C148" s="1409" t="n">
        <v>111.080745453823</v>
      </c>
      <c r="D148" s="31">
        <f>C148/AC148-1</f>
        <v/>
      </c>
      <c r="E148" s="1409" t="n">
        <v>185.904714435056</v>
      </c>
      <c r="F148" s="31">
        <f>E148/AE148-1</f>
        <v/>
      </c>
      <c r="G148" s="1409" t="n">
        <v>202.852133753913</v>
      </c>
      <c r="H148" s="31">
        <f>G148/AG148-1</f>
        <v/>
      </c>
      <c r="I148" s="1409">
        <f>网约车!Z42-网约车!Z44</f>
        <v/>
      </c>
      <c r="J148" s="31">
        <f>I148/AI148-1</f>
        <v/>
      </c>
      <c r="K148" s="1409">
        <f>网约车!AB42-网约车!AB44</f>
        <v/>
      </c>
      <c r="L148" s="31">
        <f>K148/AK148-1</f>
        <v/>
      </c>
      <c r="M148" s="1409">
        <f>网约车!AD42-网约车!AD44</f>
        <v/>
      </c>
      <c r="N148" s="31">
        <f>M148/AM148-1</f>
        <v/>
      </c>
      <c r="O148" s="1409">
        <f>网约车!AF42-网约车!AF44</f>
        <v/>
      </c>
      <c r="P148" s="31">
        <f>O148/AO148-1</f>
        <v/>
      </c>
      <c r="Q148" s="1409">
        <f>网约车!AH42-网约车!AH44</f>
        <v/>
      </c>
      <c r="R148" s="31">
        <f>Q148/AQ148-1</f>
        <v/>
      </c>
      <c r="S148" s="1409">
        <f>网约车!AJ42-网约车!AJ44</f>
        <v/>
      </c>
      <c r="T148" s="31">
        <f>S148/AS148-1</f>
        <v/>
      </c>
      <c r="U148" s="1409">
        <f>网约车!AL42-网约车!AL44</f>
        <v/>
      </c>
      <c r="V148" s="31">
        <f>U148/AU148-1</f>
        <v/>
      </c>
      <c r="W148" s="1409">
        <f>网约车!AN42-网约车!AN44</f>
        <v/>
      </c>
      <c r="X148" s="31">
        <f>W148/AW148-1</f>
        <v/>
      </c>
      <c r="Y148" s="1409">
        <f>E148+C148+G148+I148+K148+M148+O148+Q148+S148</f>
        <v/>
      </c>
      <c r="Z148" s="31">
        <f>Y148/SUM(AC148,AE148,AG148,AI148,AK148,AM148,AO148,AQ148,AS148)-1</f>
        <v/>
      </c>
      <c r="AA148" s="32" t="n"/>
      <c r="AB148" s="1915">
        <f>AC148+AE148</f>
        <v/>
      </c>
      <c r="AC148" s="1409" t="n">
        <v>188.153838048667</v>
      </c>
      <c r="AD148" s="31" t="n"/>
      <c r="AE148" s="1409" t="n">
        <v>115.847961189865</v>
      </c>
      <c r="AF148" s="31" t="n"/>
      <c r="AG148" s="1409" t="n">
        <v>171.305905447099</v>
      </c>
      <c r="AH148" s="31" t="n"/>
      <c r="AI148" s="1409" t="n">
        <v>186.498909350152</v>
      </c>
      <c r="AJ148" s="31" t="n"/>
      <c r="AK148" s="1409" t="n">
        <v>189.935555642802</v>
      </c>
      <c r="AL148" s="31" t="n"/>
      <c r="AM148" s="1409" t="n">
        <v>184.452139437491</v>
      </c>
      <c r="AN148" s="31" t="n"/>
      <c r="AO148" s="1409" t="n">
        <v>197.659292364483</v>
      </c>
      <c r="AP148" s="31" t="n"/>
      <c r="AQ148" s="1409" t="n">
        <v>181.051751817955</v>
      </c>
      <c r="AR148" s="31" t="n"/>
      <c r="AS148" s="1409" t="n">
        <v>177.784124299494</v>
      </c>
      <c r="AT148" s="31" t="n"/>
      <c r="AU148" s="1409" t="n">
        <v>194.740478209331</v>
      </c>
      <c r="AV148" s="31" t="n"/>
      <c r="AW148" s="1409" t="n">
        <v>179.546213494404</v>
      </c>
      <c r="AX148" s="31" t="n"/>
      <c r="AY148" s="1409" t="n">
        <v>182.957070582075</v>
      </c>
      <c r="AZ148" s="31" t="n"/>
      <c r="BA148" s="1409">
        <f>AC148+AE148+AG148+AI148+AK148+AM148+AO148+AQ148+AS148+AU148+AW148+AY148</f>
        <v/>
      </c>
      <c r="BB148" s="31" t="n"/>
      <c r="BC148" s="1354" t="n"/>
      <c r="BD148" s="1355" t="n"/>
      <c r="BE148" s="1355" t="n"/>
      <c r="BF148" s="1355" t="n"/>
      <c r="BG148" s="1355" t="n"/>
      <c r="BH148" s="1355" t="n"/>
      <c r="BI148" s="1355" t="n"/>
      <c r="BJ148" s="1355" t="n"/>
      <c r="BK148" s="1355" t="n"/>
      <c r="BL148" s="1355" t="n"/>
      <c r="BM148" s="1355" t="n"/>
      <c r="BN148" s="1355" t="n"/>
      <c r="BO148" s="1355" t="n"/>
      <c r="BP148" s="1289" t="n"/>
    </row>
    <row r="149" ht="28.8" customFormat="1" customHeight="1" s="24">
      <c r="A149" s="1358" t="inlineStr">
        <is>
          <t>黄冈市</t>
        </is>
      </c>
      <c r="B149" s="1350" t="inlineStr">
        <is>
          <t>总旅客周转量      （万人公里）</t>
        </is>
      </c>
      <c r="C149" s="1409">
        <f>C150+C151+C152+C153</f>
        <v/>
      </c>
      <c r="D149" s="31">
        <f>C149/AC149-1</f>
        <v/>
      </c>
      <c r="E149" s="1409">
        <f>E150+E151+E152+E153</f>
        <v/>
      </c>
      <c r="F149" s="31">
        <f>E149/AE149-1</f>
        <v/>
      </c>
      <c r="G149" s="1409">
        <f>G150+G151+G152+G153</f>
        <v/>
      </c>
      <c r="H149" s="31">
        <f>G149/AG149-1</f>
        <v/>
      </c>
      <c r="I149" s="1409">
        <f>I150+I151+I152+I153</f>
        <v/>
      </c>
      <c r="J149" s="31">
        <f>I149/AI149-1</f>
        <v/>
      </c>
      <c r="K149" s="1409">
        <f>K150+K151+K152+K153</f>
        <v/>
      </c>
      <c r="L149" s="31">
        <f>K149/AK149-1</f>
        <v/>
      </c>
      <c r="M149" s="1409">
        <f>M150+M151+M152+M153</f>
        <v/>
      </c>
      <c r="N149" s="31">
        <f>M149/AM149-1</f>
        <v/>
      </c>
      <c r="O149" s="1409">
        <f>O150+O151+O152+O153</f>
        <v/>
      </c>
      <c r="P149" s="31">
        <f>O149/AO149-1</f>
        <v/>
      </c>
      <c r="Q149" s="1409">
        <f>Q150+Q151+Q152+Q153</f>
        <v/>
      </c>
      <c r="R149" s="31">
        <f>Q149/AQ149-1</f>
        <v/>
      </c>
      <c r="S149" s="1409">
        <f>S150+S151+S152+S153</f>
        <v/>
      </c>
      <c r="T149" s="31">
        <f>S149/AS149-1</f>
        <v/>
      </c>
      <c r="U149" s="1409">
        <f>U150+U151+U152+U153</f>
        <v/>
      </c>
      <c r="V149" s="31">
        <f>U149/AU149-1</f>
        <v/>
      </c>
      <c r="W149" s="1409">
        <f>W150+W151+W152+W153</f>
        <v/>
      </c>
      <c r="X149" s="31">
        <f>W149/AW149-1</f>
        <v/>
      </c>
      <c r="Y149" s="1409">
        <f>E149+C149+G149+I149+K149+M149+O149+Q149+S149</f>
        <v/>
      </c>
      <c r="Z149" s="31">
        <f>Y149/SUM(AC149,AE149,AG149,AI149,AK149,AM149,AO149,AQ149,AS149)-1</f>
        <v/>
      </c>
      <c r="AA149" s="32" t="n"/>
      <c r="AB149" s="1915">
        <f>AC149+AE149</f>
        <v/>
      </c>
      <c r="AC149" s="1915">
        <f>AC150+AC151+AC152+AC153</f>
        <v/>
      </c>
      <c r="AD149" s="32" t="n"/>
      <c r="AE149" s="1915">
        <f>AE150+AE151+AE152+AE153</f>
        <v/>
      </c>
      <c r="AF149" s="32" t="n"/>
      <c r="AG149" s="1915">
        <f>AG150+AG151+AG152+AG153</f>
        <v/>
      </c>
      <c r="AH149" s="32" t="n"/>
      <c r="AI149" s="1915">
        <f>AI150+AI151+AI152+AI153</f>
        <v/>
      </c>
      <c r="AJ149" s="32" t="n"/>
      <c r="AK149" s="1915">
        <f>AK150+AK151+AK152+AK153</f>
        <v/>
      </c>
      <c r="AL149" s="32" t="n"/>
      <c r="AM149" s="1915">
        <f>AM150+AM151+AM152+AM153</f>
        <v/>
      </c>
      <c r="AN149" s="32" t="n"/>
      <c r="AO149" s="1915">
        <f>AO150+AO151+AO152+AO153</f>
        <v/>
      </c>
      <c r="AP149" s="32" t="n"/>
      <c r="AQ149" s="1915">
        <f>AQ150+AQ151+AQ152+AQ153</f>
        <v/>
      </c>
      <c r="AR149" s="32" t="n"/>
      <c r="AS149" s="1915">
        <f>AS150+AS151+AS152+AS153</f>
        <v/>
      </c>
      <c r="AT149" s="32" t="n"/>
      <c r="AU149" s="1915">
        <f>AU150+AU151+AU152+AU153</f>
        <v/>
      </c>
      <c r="AV149" s="32" t="n"/>
      <c r="AW149" s="1915">
        <f>AW150+AW151+AW152+AW153</f>
        <v/>
      </c>
      <c r="AX149" s="32" t="n"/>
      <c r="AY149" s="1915">
        <f>AY150+AY151+AY152+AY153</f>
        <v/>
      </c>
      <c r="AZ149" s="32" t="n"/>
      <c r="BA149" s="1915">
        <f>AC149+AE149+AG149+AI149+AK149+AM149+AO149+AQ149+AS149+AU149+AW149+AY149</f>
        <v/>
      </c>
      <c r="BB149" s="32" t="n"/>
      <c r="BC149" s="1353" t="n"/>
      <c r="BD149" s="1352" t="n"/>
      <c r="BE149" s="1352" t="n"/>
      <c r="BF149" s="1352" t="n"/>
      <c r="BG149" s="1352" t="n"/>
      <c r="BH149" s="1352" t="n"/>
      <c r="BI149" s="1352" t="n"/>
      <c r="BJ149" s="1352" t="n"/>
      <c r="BK149" s="1352" t="n"/>
      <c r="BL149" s="1352" t="n"/>
      <c r="BM149" s="1352" t="n"/>
      <c r="BN149" s="1352" t="n"/>
      <c r="BO149" s="1352" t="n"/>
      <c r="BP149" s="1352" t="n"/>
    </row>
    <row r="150" ht="28.8" customHeight="1" s="21">
      <c r="A150" s="1977" t="n"/>
      <c r="B150" s="1350" t="inlineStr">
        <is>
          <t>公路班线旅客周转量（万人公里）</t>
        </is>
      </c>
      <c r="C150" s="1409" t="n">
        <v>8652.7027</v>
      </c>
      <c r="D150" s="31">
        <f>C150/AC150-1</f>
        <v/>
      </c>
      <c r="E150" s="1409" t="n">
        <v>8874.886</v>
      </c>
      <c r="F150" s="31">
        <f>E150/AE150-1</f>
        <v/>
      </c>
      <c r="G150" s="1409" t="n">
        <v>8663.102699999999</v>
      </c>
      <c r="H150" s="31">
        <f>G150/AG150-1</f>
        <v/>
      </c>
      <c r="I150" s="1409">
        <f>中口径明细!Z150</f>
        <v/>
      </c>
      <c r="J150" s="31">
        <f>I150/AI150-1</f>
        <v/>
      </c>
      <c r="K150" s="1409">
        <f>中口径明细!AB150</f>
        <v/>
      </c>
      <c r="L150" s="31">
        <f>K150/AK150-1</f>
        <v/>
      </c>
      <c r="M150" s="1409">
        <f>中口径明细!AD150</f>
        <v/>
      </c>
      <c r="N150" s="31">
        <f>M150/AM150-1</f>
        <v/>
      </c>
      <c r="O150" s="1409">
        <f>中口径明细!AF150</f>
        <v/>
      </c>
      <c r="P150" s="31">
        <f>O150/AO150-1</f>
        <v/>
      </c>
      <c r="Q150" s="1409">
        <f>中口径明细!AH150</f>
        <v/>
      </c>
      <c r="R150" s="31">
        <f>Q150/AQ150-1</f>
        <v/>
      </c>
      <c r="S150" s="1409">
        <f>中口径明细!AJ150</f>
        <v/>
      </c>
      <c r="T150" s="31">
        <f>S150/AS150-1</f>
        <v/>
      </c>
      <c r="U150" s="1409">
        <f>中口径明细!AL150</f>
        <v/>
      </c>
      <c r="V150" s="31">
        <f>U150/AU150-1</f>
        <v/>
      </c>
      <c r="W150" s="1409">
        <f>中口径明细!AN150</f>
        <v/>
      </c>
      <c r="X150" s="31">
        <f>W150/AW150-1</f>
        <v/>
      </c>
      <c r="Y150" s="1409">
        <f>E150+C150+G150+I150+K150+M150+O150+Q150+S150</f>
        <v/>
      </c>
      <c r="Z150" s="31">
        <f>Y150/SUM(AC150,AE150,AG150,AI150,AK150,AM150,AO150,AQ150,AS150)-1</f>
        <v/>
      </c>
      <c r="AA150" s="32" t="n"/>
      <c r="AB150" s="1915">
        <f>AC150+AE150</f>
        <v/>
      </c>
      <c r="AC150" s="1409" t="n">
        <v>6827.7155</v>
      </c>
      <c r="AD150" s="31" t="n"/>
      <c r="AE150" s="1409" t="n">
        <v>7273.4122</v>
      </c>
      <c r="AF150" s="31" t="n"/>
      <c r="AG150" s="1409" t="n">
        <v>6992.3083</v>
      </c>
      <c r="AH150" s="31" t="n"/>
      <c r="AI150" s="1409" t="n">
        <v>7303.4141</v>
      </c>
      <c r="AJ150" s="31" t="n"/>
      <c r="AK150" s="1409" t="n">
        <v>7190.1009</v>
      </c>
      <c r="AL150" s="31" t="n"/>
      <c r="AM150" s="1409" t="n">
        <v>6705.5898</v>
      </c>
      <c r="AN150" s="31" t="n"/>
      <c r="AO150" s="1409" t="n">
        <v>6622.5097</v>
      </c>
      <c r="AP150" s="31" t="n"/>
      <c r="AQ150" s="1409" t="n">
        <v>9086.399799999999</v>
      </c>
      <c r="AR150" s="31" t="n"/>
      <c r="AS150" s="1409" t="n">
        <v>10672.3079</v>
      </c>
      <c r="AT150" s="31" t="n"/>
      <c r="AU150" s="1409" t="n">
        <v>11591.1821</v>
      </c>
      <c r="AV150" s="31" t="n"/>
      <c r="AW150" s="1409" t="n">
        <v>9597.021000000001</v>
      </c>
      <c r="AX150" s="31" t="n"/>
      <c r="AY150" s="1409" t="n">
        <v>8521.7629</v>
      </c>
      <c r="AZ150" s="31" t="n"/>
      <c r="BA150" s="1409">
        <f>AC150+AE150+AG150+AI150+AK150+AM150+AO150+AQ150+AS150+AU150+AW150+AY150</f>
        <v/>
      </c>
      <c r="BB150" s="31" t="n"/>
      <c r="BC150" s="1354" t="n"/>
      <c r="BD150" s="1355" t="n"/>
      <c r="BE150" s="1355" t="n"/>
      <c r="BF150" s="1355" t="n"/>
      <c r="BG150" s="1355" t="n"/>
      <c r="BH150" s="1355" t="n"/>
      <c r="BI150" s="1355" t="n"/>
      <c r="BJ150" s="1355" t="n"/>
      <c r="BK150" s="1355" t="n"/>
      <c r="BL150" s="1355" t="n"/>
      <c r="BM150" s="1355" t="n"/>
      <c r="BN150" s="1355" t="n"/>
      <c r="BO150" s="1355" t="n"/>
      <c r="BP150" s="1289" t="n"/>
    </row>
    <row r="151" ht="28.8" customHeight="1" s="21">
      <c r="A151" s="1977" t="n"/>
      <c r="B151" s="1350" t="inlineStr">
        <is>
          <t>城际城乡公交旅客周转量 （万人公里）</t>
        </is>
      </c>
      <c r="C151" s="1409" t="n">
        <v>4789.39</v>
      </c>
      <c r="D151" s="31">
        <f>C151/AC151-1</f>
        <v/>
      </c>
      <c r="E151" s="1409" t="n">
        <v>5985.38</v>
      </c>
      <c r="F151" s="31">
        <f>E151/AE151-1</f>
        <v/>
      </c>
      <c r="G151" s="1409">
        <f>公交!X46-公交!X48</f>
        <v/>
      </c>
      <c r="H151" s="31">
        <f>G151/AG151-1</f>
        <v/>
      </c>
      <c r="I151" s="1409">
        <f>公交!Z46-公交!Z48</f>
        <v/>
      </c>
      <c r="J151" s="31">
        <f>I151/AI151-1</f>
        <v/>
      </c>
      <c r="K151" s="1409">
        <f>公交!AB46-公交!AB48</f>
        <v/>
      </c>
      <c r="L151" s="31">
        <f>K151/AK151-1</f>
        <v/>
      </c>
      <c r="M151" s="1409">
        <f>公交!AD46-公交!AD48</f>
        <v/>
      </c>
      <c r="N151" s="31">
        <f>M151/AM151-1</f>
        <v/>
      </c>
      <c r="O151" s="1409">
        <f>公交!AF46-公交!AF48</f>
        <v/>
      </c>
      <c r="P151" s="31">
        <f>O151/AO151-1</f>
        <v/>
      </c>
      <c r="Q151" s="1409">
        <f>公交!AH46-公交!AH48</f>
        <v/>
      </c>
      <c r="R151" s="31">
        <f>Q151/AQ151-1</f>
        <v/>
      </c>
      <c r="S151" s="1409">
        <f>公交!AJ46-公交!AJ48</f>
        <v/>
      </c>
      <c r="T151" s="31">
        <f>S151/AS151-1</f>
        <v/>
      </c>
      <c r="U151" s="1409">
        <f>公交!AL46-公交!AL48</f>
        <v/>
      </c>
      <c r="V151" s="31">
        <f>U151/AU151-1</f>
        <v/>
      </c>
      <c r="W151" s="1409">
        <f>公交!AN46-公交!AN48</f>
        <v/>
      </c>
      <c r="X151" s="31">
        <f>W151/AW151-1</f>
        <v/>
      </c>
      <c r="Y151" s="1409">
        <f>E151+C151+G151+I151+K151+M151+O151+Q151+S151</f>
        <v/>
      </c>
      <c r="Z151" s="31">
        <f>Y151/SUM(AC151,AE151,AG151,AI151,AK151,AM151,AO151,AQ151,AS151)-1</f>
        <v/>
      </c>
      <c r="AA151" s="32" t="n"/>
      <c r="AB151" s="1915">
        <f>AC151+AE151</f>
        <v/>
      </c>
      <c r="AC151" s="1409" t="n">
        <v>4506.92</v>
      </c>
      <c r="AD151" s="31" t="n"/>
      <c r="AE151" s="1409" t="n">
        <v>4017.84</v>
      </c>
      <c r="AF151" s="31" t="n"/>
      <c r="AG151" s="1409" t="n">
        <v>4343.36</v>
      </c>
      <c r="AH151" s="31" t="n"/>
      <c r="AI151" s="1409" t="n">
        <v>4498.11</v>
      </c>
      <c r="AJ151" s="31" t="n"/>
      <c r="AK151" s="1409" t="n">
        <v>4466.12</v>
      </c>
      <c r="AL151" s="31" t="n"/>
      <c r="AM151" s="1409" t="n">
        <v>4417.59</v>
      </c>
      <c r="AN151" s="31" t="n"/>
      <c r="AO151" s="1409" t="n">
        <v>4272.59</v>
      </c>
      <c r="AP151" s="31" t="n"/>
      <c r="AQ151" s="1409" t="n">
        <v>4565.88</v>
      </c>
      <c r="AR151" s="31" t="n"/>
      <c r="AS151" s="1409" t="n">
        <v>4798.83</v>
      </c>
      <c r="AT151" s="31" t="n"/>
      <c r="AU151" s="1409" t="n">
        <v>4907.65</v>
      </c>
      <c r="AV151" s="31" t="n"/>
      <c r="AW151" s="1409" t="n">
        <v>4793.38</v>
      </c>
      <c r="AX151" s="31" t="n"/>
      <c r="AY151" s="1409" t="n">
        <v>4775.44</v>
      </c>
      <c r="AZ151" s="31" t="n"/>
      <c r="BA151" s="1409">
        <f>AC151+AE151+AG151+AI151+AK151+AM151+AO151+AQ151+AS151+AU151+AW151+AY151</f>
        <v/>
      </c>
      <c r="BB151" s="31" t="n"/>
      <c r="BC151" s="1354" t="n"/>
      <c r="BD151" s="1355" t="n"/>
      <c r="BE151" s="1355" t="n"/>
      <c r="BF151" s="1355" t="n"/>
      <c r="BG151" s="1355" t="n"/>
      <c r="BH151" s="1355" t="n"/>
      <c r="BI151" s="1355" t="n"/>
      <c r="BJ151" s="1355" t="n"/>
      <c r="BK151" s="1355" t="n"/>
      <c r="BL151" s="1355" t="n"/>
      <c r="BM151" s="1355" t="n"/>
      <c r="BN151" s="1355" t="n"/>
      <c r="BO151" s="1355" t="n"/>
      <c r="BP151" s="1289" t="n"/>
    </row>
    <row r="152" ht="28.8" customHeight="1" s="21">
      <c r="A152" s="1977" t="n"/>
      <c r="B152" s="1350" t="inlineStr">
        <is>
          <t>城际城乡巡游出租旅客周转量（万人公里）</t>
        </is>
      </c>
      <c r="C152" s="1409" t="n">
        <v>457.49</v>
      </c>
      <c r="D152" s="31">
        <f>C152/AC152-1</f>
        <v/>
      </c>
      <c r="E152" s="1409" t="n">
        <v>447.38</v>
      </c>
      <c r="F152" s="31">
        <f>E152/AE152-1</f>
        <v/>
      </c>
      <c r="G152" s="1409">
        <f>出租!X46-出租!X48</f>
        <v/>
      </c>
      <c r="H152" s="31">
        <f>G152/AG152-1</f>
        <v/>
      </c>
      <c r="I152" s="1409">
        <f>出租!Z46-出租!Z48</f>
        <v/>
      </c>
      <c r="J152" s="31">
        <f>I152/AI152-1</f>
        <v/>
      </c>
      <c r="K152" s="1409">
        <f>出租!AB46-出租!AB48</f>
        <v/>
      </c>
      <c r="L152" s="31">
        <f>K152/AK152-1</f>
        <v/>
      </c>
      <c r="M152" s="1409">
        <f>出租!AD46-出租!AD48</f>
        <v/>
      </c>
      <c r="N152" s="31">
        <f>M152/AM152-1</f>
        <v/>
      </c>
      <c r="O152" s="1409">
        <f>出租!AF46-出租!AF48</f>
        <v/>
      </c>
      <c r="P152" s="31">
        <f>O152/AO152-1</f>
        <v/>
      </c>
      <c r="Q152" s="1409">
        <f>出租!AH46-出租!AH48</f>
        <v/>
      </c>
      <c r="R152" s="31">
        <f>Q152/AQ152-1</f>
        <v/>
      </c>
      <c r="S152" s="1409">
        <f>出租!AJ46-出租!AJ48</f>
        <v/>
      </c>
      <c r="T152" s="31">
        <f>S152/AS152-1</f>
        <v/>
      </c>
      <c r="U152" s="1409">
        <f>出租!AL46-出租!AL48</f>
        <v/>
      </c>
      <c r="V152" s="31">
        <f>U152/AU152-1</f>
        <v/>
      </c>
      <c r="W152" s="1409">
        <f>出租!AN46-出租!AN48</f>
        <v/>
      </c>
      <c r="X152" s="31">
        <f>W152/AW152-1</f>
        <v/>
      </c>
      <c r="Y152" s="1409">
        <f>E152+C152+G152+I152+K152+M152+O152+Q152+S152</f>
        <v/>
      </c>
      <c r="Z152" s="31">
        <f>Y152/SUM(AC152,AE152,AG152,AI152,AK152,AM152,AO152,AQ152,AS152)-1</f>
        <v/>
      </c>
      <c r="AA152" s="32" t="n"/>
      <c r="AB152" s="1915">
        <f>AC152+AE152</f>
        <v/>
      </c>
      <c r="AC152" s="1409" t="n">
        <v>888</v>
      </c>
      <c r="AD152" s="31" t="n"/>
      <c r="AE152" s="1409" t="n">
        <v>842.28</v>
      </c>
      <c r="AF152" s="31" t="n"/>
      <c r="AG152" s="1409" t="n">
        <v>657.52</v>
      </c>
      <c r="AH152" s="31" t="n"/>
      <c r="AI152" s="1409" t="n">
        <v>626</v>
      </c>
      <c r="AJ152" s="31" t="n"/>
      <c r="AK152" s="1409" t="n">
        <v>366.28</v>
      </c>
      <c r="AL152" s="31" t="n"/>
      <c r="AM152" s="1409" t="n">
        <v>406.44</v>
      </c>
      <c r="AN152" s="31" t="n"/>
      <c r="AO152" s="1409" t="n">
        <v>398.01</v>
      </c>
      <c r="AP152" s="31" t="n"/>
      <c r="AQ152" s="1409" t="n">
        <v>343.53</v>
      </c>
      <c r="AR152" s="31" t="n"/>
      <c r="AS152" s="1409" t="n">
        <v>346.32</v>
      </c>
      <c r="AT152" s="31" t="n"/>
      <c r="AU152" s="1409" t="n">
        <v>396.98</v>
      </c>
      <c r="AV152" s="31" t="n"/>
      <c r="AW152" s="1409" t="n">
        <v>447.56</v>
      </c>
      <c r="AX152" s="31" t="n"/>
      <c r="AY152" s="1409" t="n">
        <v>389.36</v>
      </c>
      <c r="AZ152" s="31" t="n"/>
      <c r="BA152" s="1409">
        <f>AC152+AE152+AG152+AI152+AK152+AM152+AO152+AQ152+AS152+AU152+AW152+AY152</f>
        <v/>
      </c>
      <c r="BB152" s="31" t="n"/>
      <c r="BC152" s="1354" t="n"/>
      <c r="BD152" s="1291" t="n"/>
      <c r="BE152" s="1291" t="n"/>
      <c r="BF152" s="1291" t="n"/>
      <c r="BG152" s="1291" t="n"/>
      <c r="BH152" s="1291" t="n"/>
      <c r="BI152" s="1291" t="n"/>
      <c r="BJ152" s="1417" t="n"/>
      <c r="BK152" s="1291" t="n"/>
      <c r="BL152" s="1417" t="n"/>
      <c r="BM152" s="1417" t="n"/>
      <c r="BN152" s="1417" t="n"/>
      <c r="BO152" s="1417" t="n"/>
      <c r="BP152" s="1289" t="n"/>
    </row>
    <row r="153" ht="28.8" customHeight="1" s="21">
      <c r="A153" s="1954" t="n"/>
      <c r="B153" s="1350" t="inlineStr">
        <is>
          <t>城际城乡网约车旅客周转量(万人公里)</t>
        </is>
      </c>
      <c r="C153" s="1409" t="n">
        <v>107.538322552146</v>
      </c>
      <c r="D153" s="31">
        <f>C153/AC153-1</f>
        <v/>
      </c>
      <c r="E153" s="1409" t="n">
        <v>120.331314492651</v>
      </c>
      <c r="F153" s="31">
        <f>E153/AE153-1</f>
        <v/>
      </c>
      <c r="G153" s="1409" t="n">
        <v>118.161535135653</v>
      </c>
      <c r="H153" s="31">
        <f>G153/AG153-1</f>
        <v/>
      </c>
      <c r="I153" s="1409">
        <f>网约车!Z46-网约车!Z48</f>
        <v/>
      </c>
      <c r="J153" s="31">
        <f>I153/AI153-1</f>
        <v/>
      </c>
      <c r="K153" s="1409">
        <f>网约车!AB46-网约车!AB48</f>
        <v/>
      </c>
      <c r="L153" s="31">
        <f>K153/AK153-1</f>
        <v/>
      </c>
      <c r="M153" s="1409">
        <f>网约车!AD46-网约车!AD48</f>
        <v/>
      </c>
      <c r="N153" s="31">
        <f>M153/AM153-1</f>
        <v/>
      </c>
      <c r="O153" s="1409">
        <f>网约车!AF46-网约车!AF48</f>
        <v/>
      </c>
      <c r="P153" s="31">
        <f>O153/AO153-1</f>
        <v/>
      </c>
      <c r="Q153" s="1409">
        <f>网约车!AH46-网约车!AH48</f>
        <v/>
      </c>
      <c r="R153" s="31">
        <f>Q153/AQ153-1</f>
        <v/>
      </c>
      <c r="S153" s="1409">
        <f>网约车!AJ46-网约车!AJ48</f>
        <v/>
      </c>
      <c r="T153" s="31">
        <f>S153/AS153-1</f>
        <v/>
      </c>
      <c r="U153" s="1409">
        <f>网约车!AL46-网约车!AL48</f>
        <v/>
      </c>
      <c r="V153" s="31">
        <f>U153/AU153-1</f>
        <v/>
      </c>
      <c r="W153" s="1409">
        <f>网约车!AN46-网约车!AN48</f>
        <v/>
      </c>
      <c r="X153" s="31">
        <f>W153/AW153-1</f>
        <v/>
      </c>
      <c r="Y153" s="1409">
        <f>E153+C153+G153+I153+K153+M153+O153+Q153+S153</f>
        <v/>
      </c>
      <c r="Z153" s="31">
        <f>Y153/SUM(AC153,AE153,AG153,AI153,AK153,AM153,AO153,AQ153,AS153)-1</f>
        <v/>
      </c>
      <c r="AA153" s="32" t="n"/>
      <c r="AB153" s="1915">
        <f>AC153+AE153</f>
        <v/>
      </c>
      <c r="AC153" s="1409" t="n">
        <v>245.488738818683</v>
      </c>
      <c r="AD153" s="31" t="n"/>
      <c r="AE153" s="1409" t="n">
        <v>190.859961117735</v>
      </c>
      <c r="AF153" s="31" t="n"/>
      <c r="AG153" s="1409" t="n">
        <v>169.735730290788</v>
      </c>
      <c r="AH153" s="31" t="n"/>
      <c r="AI153" s="1409" t="n">
        <v>186.653092657008</v>
      </c>
      <c r="AJ153" s="31" t="n"/>
      <c r="AK153" s="1409" t="n">
        <v>170.999667894655</v>
      </c>
      <c r="AL153" s="31" t="n"/>
      <c r="AM153" s="1409" t="n">
        <v>160.040134446646</v>
      </c>
      <c r="AN153" s="31" t="n"/>
      <c r="AO153" s="1409" t="n">
        <v>159.000657690644</v>
      </c>
      <c r="AP153" s="31" t="n"/>
      <c r="AQ153" s="1409" t="n">
        <v>139.598971655664</v>
      </c>
      <c r="AR153" s="31" t="n"/>
      <c r="AS153" s="1409" t="n">
        <v>141.396207048207</v>
      </c>
      <c r="AT153" s="31" t="n"/>
      <c r="AU153" s="1409" t="n">
        <v>160.009340685406</v>
      </c>
      <c r="AV153" s="31" t="n"/>
      <c r="AW153" s="1409" t="n">
        <v>167.65134635325</v>
      </c>
      <c r="AX153" s="31" t="n"/>
      <c r="AY153" s="1409" t="n">
        <v>167.39656620403</v>
      </c>
      <c r="AZ153" s="31" t="n"/>
      <c r="BA153" s="1409">
        <f>AC153+AE153+AG153+AI153+AK153+AM153+AO153+AQ153+AS153+AU153+AW153+AY153</f>
        <v/>
      </c>
      <c r="BB153" s="31" t="n"/>
      <c r="BC153" s="1354" t="n"/>
      <c r="BD153" s="1291" t="n"/>
      <c r="BE153" s="1291" t="n"/>
      <c r="BF153" s="1291" t="n"/>
      <c r="BG153" s="1291" t="n"/>
      <c r="BH153" s="1291" t="n"/>
      <c r="BI153" s="1291" t="n"/>
      <c r="BJ153" s="1291" t="n"/>
      <c r="BK153" s="1291" t="n"/>
      <c r="BL153" s="1291" t="n"/>
      <c r="BM153" s="1291" t="n"/>
      <c r="BN153" s="1291" t="n"/>
      <c r="BO153" s="1291" t="n"/>
      <c r="BP153" s="1289" t="n"/>
    </row>
    <row r="154" ht="28.8" customFormat="1" customHeight="1" s="24">
      <c r="A154" s="1358" t="inlineStr">
        <is>
          <t>咸宁市</t>
        </is>
      </c>
      <c r="B154" s="1350" t="inlineStr">
        <is>
          <t>总旅客周转量      （万人公里）</t>
        </is>
      </c>
      <c r="C154" s="1409">
        <f>C155+C156+C157+C158</f>
        <v/>
      </c>
      <c r="D154" s="31">
        <f>C154/AC154-1</f>
        <v/>
      </c>
      <c r="E154" s="1409">
        <f>E155+E156+E157+E158</f>
        <v/>
      </c>
      <c r="F154" s="31">
        <f>E154/AE154-1</f>
        <v/>
      </c>
      <c r="G154" s="1409">
        <f>G155+G156+G157+G158</f>
        <v/>
      </c>
      <c r="H154" s="31">
        <f>G154/AG154-1</f>
        <v/>
      </c>
      <c r="I154" s="1409">
        <f>I155+I156+I157+I158</f>
        <v/>
      </c>
      <c r="J154" s="31">
        <f>I154/AI154-1</f>
        <v/>
      </c>
      <c r="K154" s="1409">
        <f>K155+K156+K157+K158</f>
        <v/>
      </c>
      <c r="L154" s="31">
        <f>K154/AK154-1</f>
        <v/>
      </c>
      <c r="M154" s="1409">
        <f>M155+M156+M157+M158</f>
        <v/>
      </c>
      <c r="N154" s="31">
        <f>M154/AM154-1</f>
        <v/>
      </c>
      <c r="O154" s="1409">
        <f>O155+O156+O157+O158</f>
        <v/>
      </c>
      <c r="P154" s="31">
        <f>O154/AO154-1</f>
        <v/>
      </c>
      <c r="Q154" s="1409">
        <f>Q155+Q156+Q157+Q158</f>
        <v/>
      </c>
      <c r="R154" s="31">
        <f>Q154/AQ154-1</f>
        <v/>
      </c>
      <c r="S154" s="1409">
        <f>S155+S156+S157+S158</f>
        <v/>
      </c>
      <c r="T154" s="31">
        <f>S154/AS154-1</f>
        <v/>
      </c>
      <c r="U154" s="1409">
        <f>U155+U156+U157+U158</f>
        <v/>
      </c>
      <c r="V154" s="31">
        <f>U154/AU154-1</f>
        <v/>
      </c>
      <c r="W154" s="1409">
        <f>W155+W156+W157+W158</f>
        <v/>
      </c>
      <c r="X154" s="31">
        <f>W154/AW154-1</f>
        <v/>
      </c>
      <c r="Y154" s="1409">
        <f>E154+C154+G154+I154+K154+M154+O154+Q154+S154</f>
        <v/>
      </c>
      <c r="Z154" s="31">
        <f>Y154/SUM(AC154,AE154,AG154,AI154,AK154,AM154,AO154,AQ154,AS154)-1</f>
        <v/>
      </c>
      <c r="AA154" s="32" t="n"/>
      <c r="AB154" s="1915">
        <f>AC154+AE154</f>
        <v/>
      </c>
      <c r="AC154" s="1915">
        <f>AC155+AC156+AC157+AC158</f>
        <v/>
      </c>
      <c r="AD154" s="32" t="n"/>
      <c r="AE154" s="1915">
        <f>AE155+AE156+AE157+AE158</f>
        <v/>
      </c>
      <c r="AF154" s="32" t="n"/>
      <c r="AG154" s="1915">
        <f>AG155+AG156+AG157+AG158</f>
        <v/>
      </c>
      <c r="AH154" s="32" t="n"/>
      <c r="AI154" s="1915">
        <f>AI155+AI156+AI157+AI158</f>
        <v/>
      </c>
      <c r="AJ154" s="32" t="n"/>
      <c r="AK154" s="1915">
        <f>AK155+AK156+AK157+AK158</f>
        <v/>
      </c>
      <c r="AL154" s="32" t="n"/>
      <c r="AM154" s="1915">
        <f>AM155+AM156+AM157+AM158</f>
        <v/>
      </c>
      <c r="AN154" s="32" t="n"/>
      <c r="AO154" s="1915">
        <f>AO155+AO156+AO157+AO158</f>
        <v/>
      </c>
      <c r="AP154" s="32" t="n"/>
      <c r="AQ154" s="1915">
        <f>AQ155+AQ156+AQ157+AQ158</f>
        <v/>
      </c>
      <c r="AR154" s="32" t="n"/>
      <c r="AS154" s="1915">
        <f>AS155+AS156+AS157+AS158</f>
        <v/>
      </c>
      <c r="AT154" s="32" t="n"/>
      <c r="AU154" s="1915">
        <f>AU155+AU156+AU157+AU158</f>
        <v/>
      </c>
      <c r="AV154" s="32" t="n"/>
      <c r="AW154" s="1915">
        <f>AW155+AW156+AW157+AW158</f>
        <v/>
      </c>
      <c r="AX154" s="32" t="n"/>
      <c r="AY154" s="1915">
        <f>AY155+AY156+AY157+AY158</f>
        <v/>
      </c>
      <c r="AZ154" s="32" t="n"/>
      <c r="BA154" s="1915">
        <f>AC154+AE154+AG154+AI154+AK154+AM154+AO154+AQ154+AS154+AU154+AW154+AY154</f>
        <v/>
      </c>
      <c r="BB154" s="32" t="n"/>
      <c r="BC154" s="1353" t="n"/>
      <c r="BD154" s="1352" t="n"/>
      <c r="BE154" s="1352" t="n"/>
      <c r="BF154" s="1352" t="n"/>
      <c r="BG154" s="1352" t="n"/>
      <c r="BH154" s="1352" t="n"/>
      <c r="BI154" s="1352" t="n"/>
      <c r="BJ154" s="1352" t="n"/>
      <c r="BK154" s="1352" t="n"/>
      <c r="BL154" s="1352" t="n"/>
      <c r="BM154" s="1352" t="n"/>
      <c r="BN154" s="1352" t="n"/>
      <c r="BO154" s="1352" t="n"/>
      <c r="BP154" s="1352" t="n"/>
    </row>
    <row r="155" ht="28.8" customHeight="1" s="21">
      <c r="A155" s="1977" t="n"/>
      <c r="B155" s="1350" t="inlineStr">
        <is>
          <t>公路班线旅客周转量（万人公里）</t>
        </is>
      </c>
      <c r="C155" s="1409" t="n">
        <v>5287.1867</v>
      </c>
      <c r="D155" s="31">
        <f>C155/AC155-1</f>
        <v/>
      </c>
      <c r="E155" s="1409" t="n">
        <v>5754.2622</v>
      </c>
      <c r="F155" s="31">
        <f>E155/AE155-1</f>
        <v/>
      </c>
      <c r="G155" s="1409" t="n">
        <v>6140.7334</v>
      </c>
      <c r="H155" s="31">
        <f>G155/AG155-1</f>
        <v/>
      </c>
      <c r="I155" s="1409">
        <f>中口径明细!Z155</f>
        <v/>
      </c>
      <c r="J155" s="31">
        <f>I155/AI155-1</f>
        <v/>
      </c>
      <c r="K155" s="1409">
        <f>中口径明细!AB155</f>
        <v/>
      </c>
      <c r="L155" s="31">
        <f>K155/AK155-1</f>
        <v/>
      </c>
      <c r="M155" s="1409">
        <f>中口径明细!AD155</f>
        <v/>
      </c>
      <c r="N155" s="31">
        <f>M155/AM155-1</f>
        <v/>
      </c>
      <c r="O155" s="1409">
        <f>中口径明细!AF155</f>
        <v/>
      </c>
      <c r="P155" s="31">
        <f>O155/AO155-1</f>
        <v/>
      </c>
      <c r="Q155" s="1409">
        <f>中口径明细!AH155</f>
        <v/>
      </c>
      <c r="R155" s="31">
        <f>Q155/AQ155-1</f>
        <v/>
      </c>
      <c r="S155" s="1409">
        <f>中口径明细!AJ155</f>
        <v/>
      </c>
      <c r="T155" s="31">
        <f>S155/AS155-1</f>
        <v/>
      </c>
      <c r="U155" s="1409">
        <f>中口径明细!AL155</f>
        <v/>
      </c>
      <c r="V155" s="31">
        <f>U155/AU155-1</f>
        <v/>
      </c>
      <c r="W155" s="1409">
        <f>中口径明细!AN155</f>
        <v/>
      </c>
      <c r="X155" s="31">
        <f>W155/AW155-1</f>
        <v/>
      </c>
      <c r="Y155" s="1409">
        <f>E155+C155+G155+I155+K155+M155+O155+Q155+S155</f>
        <v/>
      </c>
      <c r="Z155" s="31">
        <f>Y155/SUM(AC155,AE155,AG155,AI155,AK155,AM155,AO155,AQ155,AS155)-1</f>
        <v/>
      </c>
      <c r="AA155" s="32" t="n"/>
      <c r="AB155" s="1915">
        <f>AC155+AE155</f>
        <v/>
      </c>
      <c r="AC155" s="1409" t="n">
        <v>3726.7897</v>
      </c>
      <c r="AD155" s="31" t="n"/>
      <c r="AE155" s="1409" t="n">
        <v>4178.52</v>
      </c>
      <c r="AF155" s="31" t="n"/>
      <c r="AG155" s="1409" t="n">
        <v>4542.9886</v>
      </c>
      <c r="AH155" s="31" t="n"/>
      <c r="AI155" s="1409" t="n">
        <v>4760.537</v>
      </c>
      <c r="AJ155" s="31" t="n"/>
      <c r="AK155" s="1409" t="n">
        <v>4872.6035</v>
      </c>
      <c r="AL155" s="31" t="n"/>
      <c r="AM155" s="1409" t="n">
        <v>4438.5219</v>
      </c>
      <c r="AN155" s="31" t="n"/>
      <c r="AO155" s="1409" t="n">
        <v>4442.0206</v>
      </c>
      <c r="AP155" s="31" t="n"/>
      <c r="AQ155" s="1409" t="n">
        <v>4687.1809</v>
      </c>
      <c r="AR155" s="31" t="n"/>
      <c r="AS155" s="1409" t="n">
        <v>4871.8678</v>
      </c>
      <c r="AT155" s="31" t="n"/>
      <c r="AU155" s="1409" t="n">
        <v>5821.2918</v>
      </c>
      <c r="AV155" s="31" t="n"/>
      <c r="AW155" s="1409" t="n">
        <v>5871.4326</v>
      </c>
      <c r="AX155" s="31" t="n"/>
      <c r="AY155" s="1409" t="n">
        <v>5196.9256</v>
      </c>
      <c r="AZ155" s="31" t="n"/>
      <c r="BA155" s="1409">
        <f>AC155+AE155+AG155+AI155+AK155+AM155+AO155+AQ155+AS155+AU155+AW155+AY155</f>
        <v/>
      </c>
      <c r="BB155" s="31" t="n"/>
      <c r="BC155" s="1354" t="n"/>
      <c r="BD155" s="1355" t="n"/>
      <c r="BE155" s="1355" t="n"/>
      <c r="BF155" s="1355" t="n"/>
      <c r="BG155" s="1355" t="n"/>
      <c r="BH155" s="1355" t="n"/>
      <c r="BI155" s="1355" t="n"/>
      <c r="BJ155" s="1355" t="n"/>
      <c r="BK155" s="1355" t="n"/>
      <c r="BL155" s="1355" t="n"/>
      <c r="BM155" s="1355" t="n"/>
      <c r="BN155" s="1355" t="n"/>
      <c r="BO155" s="1355" t="n"/>
      <c r="BP155" s="1289" t="n"/>
    </row>
    <row r="156" ht="28.8" customHeight="1" s="21">
      <c r="A156" s="1977" t="n"/>
      <c r="B156" s="1350" t="inlineStr">
        <is>
          <t>城际城乡公交旅客周转量 （万人公里）</t>
        </is>
      </c>
      <c r="C156" s="1409" t="n">
        <v>5443.93</v>
      </c>
      <c r="D156" s="31">
        <f>C156/AC156-1</f>
        <v/>
      </c>
      <c r="E156" s="1409" t="n">
        <v>5134.49</v>
      </c>
      <c r="F156" s="31">
        <f>E156/AE156-1</f>
        <v/>
      </c>
      <c r="G156" s="1409">
        <f>公交!X50-公交!X52</f>
        <v/>
      </c>
      <c r="H156" s="31">
        <f>G156/AG156-1</f>
        <v/>
      </c>
      <c r="I156" s="1409">
        <f>公交!Z50-公交!Z52</f>
        <v/>
      </c>
      <c r="J156" s="31">
        <f>I156/AI156-1</f>
        <v/>
      </c>
      <c r="K156" s="1409">
        <f>公交!AB50-公交!AB52</f>
        <v/>
      </c>
      <c r="L156" s="31">
        <f>K156/AK156-1</f>
        <v/>
      </c>
      <c r="M156" s="1409">
        <f>公交!AD50-公交!AD52</f>
        <v/>
      </c>
      <c r="N156" s="31">
        <f>M156/AM156-1</f>
        <v/>
      </c>
      <c r="O156" s="1409">
        <f>公交!AF50-公交!AF52</f>
        <v/>
      </c>
      <c r="P156" s="31">
        <f>O156/AO156-1</f>
        <v/>
      </c>
      <c r="Q156" s="1409">
        <f>公交!AH50-公交!AH52</f>
        <v/>
      </c>
      <c r="R156" s="31">
        <f>Q156/AQ156-1</f>
        <v/>
      </c>
      <c r="S156" s="1409">
        <f>公交!AJ50-公交!AJ52</f>
        <v/>
      </c>
      <c r="T156" s="31">
        <f>S156/AS156-1</f>
        <v/>
      </c>
      <c r="U156" s="1409">
        <f>公交!AL50-公交!AL52</f>
        <v/>
      </c>
      <c r="V156" s="31">
        <f>U156/AU156-1</f>
        <v/>
      </c>
      <c r="W156" s="1409">
        <f>公交!AN50-公交!AN52</f>
        <v/>
      </c>
      <c r="X156" s="31">
        <f>W156/AW156-1</f>
        <v/>
      </c>
      <c r="Y156" s="1409">
        <f>E156+C156+G156+I156+K156+M156+O156+Q156+S156</f>
        <v/>
      </c>
      <c r="Z156" s="31">
        <f>Y156/SUM(AC156,AE156,AG156,AI156,AK156,AM156,AO156,AQ156,AS156)-1</f>
        <v/>
      </c>
      <c r="AA156" s="32" t="n"/>
      <c r="AB156" s="1915">
        <f>AC156+AE156</f>
        <v/>
      </c>
      <c r="AC156" s="1409" t="n">
        <v>4707.41</v>
      </c>
      <c r="AD156" s="31" t="n"/>
      <c r="AE156" s="1409" t="n">
        <v>4035.95</v>
      </c>
      <c r="AF156" s="31" t="n"/>
      <c r="AG156" s="1409" t="n">
        <v>4034.19</v>
      </c>
      <c r="AH156" s="31" t="n"/>
      <c r="AI156" s="1409" t="n">
        <v>4465.07</v>
      </c>
      <c r="AJ156" s="31" t="n"/>
      <c r="AK156" s="1409" t="n">
        <v>4494.19</v>
      </c>
      <c r="AL156" s="31" t="n"/>
      <c r="AM156" s="1409" t="n">
        <v>4236.28</v>
      </c>
      <c r="AN156" s="31" t="n"/>
      <c r="AO156" s="1409" t="n">
        <v>3907.61</v>
      </c>
      <c r="AP156" s="31" t="n"/>
      <c r="AQ156" s="1409" t="n">
        <v>4011.42</v>
      </c>
      <c r="AR156" s="31" t="n"/>
      <c r="AS156" s="1409" t="n">
        <v>4100.24</v>
      </c>
      <c r="AT156" s="31" t="n"/>
      <c r="AU156" s="1409" t="n">
        <v>5356.21</v>
      </c>
      <c r="AV156" s="31" t="n"/>
      <c r="AW156" s="1409" t="n">
        <v>5126.88</v>
      </c>
      <c r="AX156" s="31" t="n"/>
      <c r="AY156" s="1409" t="n">
        <v>5230.58</v>
      </c>
      <c r="AZ156" s="31" t="n"/>
      <c r="BA156" s="1409">
        <f>AC156+AE156+AG156+AI156+AK156+AM156+AO156+AQ156+AS156+AU156+AW156+AY156</f>
        <v/>
      </c>
      <c r="BB156" s="31" t="n"/>
      <c r="BC156" s="1354" t="n"/>
      <c r="BD156" s="1291" t="n"/>
      <c r="BE156" s="1291" t="n"/>
      <c r="BF156" s="1291" t="n"/>
      <c r="BG156" s="1291" t="n"/>
      <c r="BH156" s="1291" t="n"/>
      <c r="BI156" s="1291" t="n"/>
      <c r="BJ156" s="1417" t="n"/>
      <c r="BK156" s="1291" t="n"/>
      <c r="BL156" s="1417" t="n"/>
      <c r="BM156" s="1417" t="n"/>
      <c r="BN156" s="1417" t="n"/>
      <c r="BO156" s="1417" t="n"/>
      <c r="BP156" s="1289" t="n"/>
    </row>
    <row r="157" ht="28.8" customHeight="1" s="21">
      <c r="A157" s="1977" t="n"/>
      <c r="B157" s="1350" t="inlineStr">
        <is>
          <t>城际城乡巡游出租旅客周转量（万人公里）</t>
        </is>
      </c>
      <c r="C157" s="1409" t="n">
        <v>637.58</v>
      </c>
      <c r="D157" s="31">
        <f>C157/AC157-1</f>
        <v/>
      </c>
      <c r="E157" s="1409" t="n">
        <v>618.1799999999999</v>
      </c>
      <c r="F157" s="31">
        <f>E157/AE157-1</f>
        <v/>
      </c>
      <c r="G157" s="1409">
        <f>出租!X50-出租!X52</f>
        <v/>
      </c>
      <c r="H157" s="31">
        <f>G157/AG157-1</f>
        <v/>
      </c>
      <c r="I157" s="1409">
        <f>出租!Z50-出租!Z52</f>
        <v/>
      </c>
      <c r="J157" s="31">
        <f>I157/AI157-1</f>
        <v/>
      </c>
      <c r="K157" s="1409">
        <f>出租!AB50-出租!AB52</f>
        <v/>
      </c>
      <c r="L157" s="31">
        <f>K157/AK157-1</f>
        <v/>
      </c>
      <c r="M157" s="1409">
        <f>出租!AD50-出租!AD52</f>
        <v/>
      </c>
      <c r="N157" s="31">
        <f>M157/AM157-1</f>
        <v/>
      </c>
      <c r="O157" s="1409">
        <f>出租!AF50-出租!AF52</f>
        <v/>
      </c>
      <c r="P157" s="31">
        <f>O157/AO157-1</f>
        <v/>
      </c>
      <c r="Q157" s="1409">
        <f>出租!AH50-出租!AH52</f>
        <v/>
      </c>
      <c r="R157" s="31">
        <f>Q157/AQ157-1</f>
        <v/>
      </c>
      <c r="S157" s="1409">
        <f>出租!AJ50-出租!AJ52</f>
        <v/>
      </c>
      <c r="T157" s="31">
        <f>S157/AS157-1</f>
        <v/>
      </c>
      <c r="U157" s="1409">
        <f>出租!AL50-出租!AL52</f>
        <v/>
      </c>
      <c r="V157" s="31">
        <f>U157/AU157-1</f>
        <v/>
      </c>
      <c r="W157" s="1409">
        <f>出租!AN50-出租!AN52</f>
        <v/>
      </c>
      <c r="X157" s="31">
        <f>W157/AW157-1</f>
        <v/>
      </c>
      <c r="Y157" s="1409">
        <f>E157+C157+G157+I157+K157+M157+O157+Q157+S157</f>
        <v/>
      </c>
      <c r="Z157" s="31">
        <f>Y157/SUM(AC157,AE157,AG157,AI157,AK157,AM157,AO157,AQ157,AS157)-1</f>
        <v/>
      </c>
      <c r="AA157" s="32" t="n"/>
      <c r="AB157" s="1915">
        <f>AC157+AE157</f>
        <v/>
      </c>
      <c r="AC157" s="1409" t="n">
        <v>1126.16</v>
      </c>
      <c r="AD157" s="31" t="n"/>
      <c r="AE157" s="1409" t="n">
        <v>514.84</v>
      </c>
      <c r="AF157" s="31" t="n"/>
      <c r="AG157" s="1409" t="n">
        <v>492.9</v>
      </c>
      <c r="AH157" s="31" t="n"/>
      <c r="AI157" s="1409" t="n">
        <v>595.84</v>
      </c>
      <c r="AJ157" s="31" t="n"/>
      <c r="AK157" s="1409" t="n">
        <v>597.61</v>
      </c>
      <c r="AL157" s="31" t="n"/>
      <c r="AM157" s="1409" t="n">
        <v>596.38</v>
      </c>
      <c r="AN157" s="31" t="n"/>
      <c r="AO157" s="1409" t="n">
        <v>598.78</v>
      </c>
      <c r="AP157" s="31" t="n"/>
      <c r="AQ157" s="1409" t="n">
        <v>557.23</v>
      </c>
      <c r="AR157" s="31" t="n"/>
      <c r="AS157" s="1409" t="n">
        <v>558.42</v>
      </c>
      <c r="AT157" s="31" t="n"/>
      <c r="AU157" s="1409" t="n">
        <v>634.02</v>
      </c>
      <c r="AV157" s="31" t="n"/>
      <c r="AW157" s="1409" t="n">
        <v>571.13</v>
      </c>
      <c r="AX157" s="31" t="n"/>
      <c r="AY157" s="1409" t="n">
        <v>460.91</v>
      </c>
      <c r="AZ157" s="31" t="n"/>
      <c r="BA157" s="1409">
        <f>AC157+AE157+AG157+AI157+AK157+AM157+AO157+AQ157+AS157+AU157+AW157+AY157</f>
        <v/>
      </c>
      <c r="BB157" s="31" t="n"/>
      <c r="BC157" s="1354" t="n"/>
      <c r="BD157" s="1291" t="n"/>
      <c r="BE157" s="1291" t="n"/>
      <c r="BF157" s="1291" t="n"/>
      <c r="BG157" s="1291" t="n"/>
      <c r="BH157" s="1291" t="n"/>
      <c r="BI157" s="1291" t="n"/>
      <c r="BJ157" s="1417" t="n"/>
      <c r="BK157" s="1291" t="n"/>
      <c r="BL157" s="1417" t="n"/>
      <c r="BM157" s="1417" t="n"/>
      <c r="BN157" s="1417" t="n"/>
      <c r="BO157" s="1417" t="n"/>
      <c r="BP157" s="1289" t="n"/>
    </row>
    <row r="158" ht="28.8" customHeight="1" s="21">
      <c r="A158" s="1954" t="n"/>
      <c r="B158" s="1350" t="inlineStr">
        <is>
          <t>城际城乡网约车旅客周转量(万人公里)</t>
        </is>
      </c>
      <c r="C158" s="1409" t="n">
        <v>517.588006152544</v>
      </c>
      <c r="D158" s="31">
        <f>C158/AC158-1</f>
        <v/>
      </c>
      <c r="E158" s="1409" t="n">
        <v>317.406345743321</v>
      </c>
      <c r="F158" s="31">
        <f>E158/AE158-1</f>
        <v/>
      </c>
      <c r="G158" s="1409" t="n">
        <v>331.683917055309</v>
      </c>
      <c r="H158" s="31">
        <f>G158/AG158-1</f>
        <v/>
      </c>
      <c r="I158" s="1409">
        <f>网约车!Z50-网约车!Z52</f>
        <v/>
      </c>
      <c r="J158" s="31">
        <f>I158/AI158-1</f>
        <v/>
      </c>
      <c r="K158" s="1409">
        <f>网约车!AB50-网约车!AB52</f>
        <v/>
      </c>
      <c r="L158" s="31">
        <f>K158/AK158-1</f>
        <v/>
      </c>
      <c r="M158" s="1409">
        <f>网约车!AD50-网约车!AD52</f>
        <v/>
      </c>
      <c r="N158" s="31">
        <f>M158/AM158-1</f>
        <v/>
      </c>
      <c r="O158" s="1409">
        <f>网约车!AF50-网约车!AF52</f>
        <v/>
      </c>
      <c r="P158" s="31">
        <f>O158/AO158-1</f>
        <v/>
      </c>
      <c r="Q158" s="1409">
        <f>网约车!AH50-网约车!AH52</f>
        <v/>
      </c>
      <c r="R158" s="31">
        <f>Q158/AQ158-1</f>
        <v/>
      </c>
      <c r="S158" s="1409">
        <f>网约车!AJ50-网约车!AJ52</f>
        <v/>
      </c>
      <c r="T158" s="31">
        <f>S158/AS158-1</f>
        <v/>
      </c>
      <c r="U158" s="1409">
        <f>网约车!AL50-网约车!AL52</f>
        <v/>
      </c>
      <c r="V158" s="31">
        <f>U158/AU158-1</f>
        <v/>
      </c>
      <c r="W158" s="1409">
        <f>网约车!AN50-网约车!AN52</f>
        <v/>
      </c>
      <c r="X158" s="31">
        <f>W158/AW158-1</f>
        <v/>
      </c>
      <c r="Y158" s="1409">
        <f>E158+C158+G158+I158+K158+M158+O158+Q158+S158</f>
        <v/>
      </c>
      <c r="Z158" s="31">
        <f>Y158/SUM(AC158,AE158,AG158,AI158,AK158,AM158,AO158,AQ158,AS158)-1</f>
        <v/>
      </c>
      <c r="AA158" s="32" t="n"/>
      <c r="AB158" s="1915">
        <f>AC158+AE158</f>
        <v/>
      </c>
      <c r="AC158" s="1409" t="n">
        <v>567.8994356464081</v>
      </c>
      <c r="AD158" s="31" t="n"/>
      <c r="AE158" s="1409" t="n">
        <v>256.041266132595</v>
      </c>
      <c r="AF158" s="31" t="n"/>
      <c r="AG158" s="1409" t="n">
        <v>316.814757800437</v>
      </c>
      <c r="AH158" s="31" t="n"/>
      <c r="AI158" s="1409" t="n">
        <v>388.917643191646</v>
      </c>
      <c r="AJ158" s="31" t="n"/>
      <c r="AK158" s="1409" t="n">
        <v>383.214639869684</v>
      </c>
      <c r="AL158" s="31" t="n"/>
      <c r="AM158" s="1409" t="n">
        <v>471.693411027595</v>
      </c>
      <c r="AN158" s="31" t="n"/>
      <c r="AO158" s="1409" t="n">
        <v>461.859421484495</v>
      </c>
      <c r="AP158" s="31" t="n"/>
      <c r="AQ158" s="1409" t="n">
        <v>431.302520946166</v>
      </c>
      <c r="AR158" s="31" t="n"/>
      <c r="AS158" s="1409" t="n">
        <v>435.465948621739</v>
      </c>
      <c r="AT158" s="31" t="n"/>
      <c r="AU158" s="1409" t="n">
        <v>471.383742234931</v>
      </c>
      <c r="AV158" s="31" t="n"/>
      <c r="AW158" s="1409" t="n">
        <v>440.344404091763</v>
      </c>
      <c r="AX158" s="31" t="n"/>
      <c r="AY158" s="1409" t="n">
        <v>383.376470123733</v>
      </c>
      <c r="AZ158" s="31" t="n"/>
      <c r="BA158" s="1409">
        <f>AC158+AE158+AG158+AI158+AK158+AM158+AO158+AQ158+AS158+AU158+AW158+AY158</f>
        <v/>
      </c>
      <c r="BB158" s="31" t="n"/>
      <c r="BC158" s="1354" t="n"/>
      <c r="BD158" s="1291" t="n"/>
      <c r="BE158" s="1291" t="n"/>
      <c r="BF158" s="1291" t="n"/>
      <c r="BG158" s="1291" t="n"/>
      <c r="BH158" s="1291" t="n"/>
      <c r="BI158" s="1291" t="n"/>
      <c r="BJ158" s="1291" t="n"/>
      <c r="BK158" s="1291" t="n"/>
      <c r="BL158" s="1291" t="n"/>
      <c r="BM158" s="1291" t="n"/>
      <c r="BN158" s="1291" t="n"/>
      <c r="BO158" s="1291" t="n"/>
      <c r="BP158" s="1289" t="n"/>
    </row>
    <row r="159" ht="28.8" customFormat="1" customHeight="1" s="24">
      <c r="A159" s="1358" t="inlineStr">
        <is>
          <t>随州市</t>
        </is>
      </c>
      <c r="B159" s="1350" t="inlineStr">
        <is>
          <t>总旅客周转量      （万人公里）</t>
        </is>
      </c>
      <c r="C159" s="1409">
        <f>C160+C161+C162+C163</f>
        <v/>
      </c>
      <c r="D159" s="31">
        <f>C159/AC159-1</f>
        <v/>
      </c>
      <c r="E159" s="1409">
        <f>E160+E161+E162+E163</f>
        <v/>
      </c>
      <c r="F159" s="31">
        <f>E159/AE159-1</f>
        <v/>
      </c>
      <c r="G159" s="1409">
        <f>G160+G161+G162+G163</f>
        <v/>
      </c>
      <c r="H159" s="31">
        <f>G159/AG159-1</f>
        <v/>
      </c>
      <c r="I159" s="1409">
        <f>I160+I161+I162+I163</f>
        <v/>
      </c>
      <c r="J159" s="31">
        <f>I159/AI159-1</f>
        <v/>
      </c>
      <c r="K159" s="1409">
        <f>K160+K161+K162+K163</f>
        <v/>
      </c>
      <c r="L159" s="31">
        <f>K159/AK159-1</f>
        <v/>
      </c>
      <c r="M159" s="1409">
        <f>M160+M161+M162+M163</f>
        <v/>
      </c>
      <c r="N159" s="31">
        <f>M159/AM159-1</f>
        <v/>
      </c>
      <c r="O159" s="1409">
        <f>O160+O161+O162+O163</f>
        <v/>
      </c>
      <c r="P159" s="31">
        <f>O159/AO159-1</f>
        <v/>
      </c>
      <c r="Q159" s="1409">
        <f>Q160+Q161+Q162+Q163</f>
        <v/>
      </c>
      <c r="R159" s="31">
        <f>Q159/AQ159-1</f>
        <v/>
      </c>
      <c r="S159" s="1409">
        <f>S160+S161+S162+S163</f>
        <v/>
      </c>
      <c r="T159" s="31">
        <f>S159/AS159-1</f>
        <v/>
      </c>
      <c r="U159" s="1409">
        <f>U160+U161+U162+U163</f>
        <v/>
      </c>
      <c r="V159" s="31">
        <f>U159/AU159-1</f>
        <v/>
      </c>
      <c r="W159" s="1409">
        <f>W160+W161+W162+W163</f>
        <v/>
      </c>
      <c r="X159" s="31">
        <f>W159/AW159-1</f>
        <v/>
      </c>
      <c r="Y159" s="1409">
        <f>E159+C159+G159+I159+K159+M159+O159+Q159+S159</f>
        <v/>
      </c>
      <c r="Z159" s="31">
        <f>Y159/SUM(AC159,AE159,AG159,AI159,AK159,AM159,AO159,AQ159,AS159)-1</f>
        <v/>
      </c>
      <c r="AA159" s="32" t="n"/>
      <c r="AB159" s="1915">
        <f>AC159+AE159</f>
        <v/>
      </c>
      <c r="AC159" s="1915">
        <f>AC160+AC161+AC162+AC163</f>
        <v/>
      </c>
      <c r="AD159" s="32" t="n"/>
      <c r="AE159" s="1915">
        <f>AE160+AE161+AE162+AE163</f>
        <v/>
      </c>
      <c r="AF159" s="32" t="n"/>
      <c r="AG159" s="1915">
        <f>AG160+AG161+AG162+AG163</f>
        <v/>
      </c>
      <c r="AH159" s="32" t="n"/>
      <c r="AI159" s="1915">
        <f>AI160+AI161+AI162+AI163</f>
        <v/>
      </c>
      <c r="AJ159" s="32" t="n"/>
      <c r="AK159" s="1915">
        <f>AK160+AK161+AK162+AK163</f>
        <v/>
      </c>
      <c r="AL159" s="32" t="n"/>
      <c r="AM159" s="1915">
        <f>AM160+AM161+AM162+AM163</f>
        <v/>
      </c>
      <c r="AN159" s="32" t="n"/>
      <c r="AO159" s="1915">
        <f>AO160+AO161+AO162+AO163</f>
        <v/>
      </c>
      <c r="AP159" s="32" t="n"/>
      <c r="AQ159" s="1915">
        <f>AQ160+AQ161+AQ162+AQ163</f>
        <v/>
      </c>
      <c r="AR159" s="32" t="n"/>
      <c r="AS159" s="1915">
        <f>AS160+AS161+AS162+AS163</f>
        <v/>
      </c>
      <c r="AT159" s="32" t="n"/>
      <c r="AU159" s="1915">
        <f>AU160+AU161+AU162+AU163</f>
        <v/>
      </c>
      <c r="AV159" s="32" t="n"/>
      <c r="AW159" s="1915">
        <f>AW160+AW161+AW162+AW163</f>
        <v/>
      </c>
      <c r="AX159" s="32" t="n"/>
      <c r="AY159" s="1915">
        <f>AY160+AY161+AY162+AY163</f>
        <v/>
      </c>
      <c r="AZ159" s="32" t="n"/>
      <c r="BA159" s="1915">
        <f>AC159+AE159+AG159+AI159+AK159+AM159+AO159+AQ159+AS159+AU159+AW159+AY159</f>
        <v/>
      </c>
      <c r="BB159" s="32" t="n"/>
      <c r="BC159" s="1353" t="n"/>
      <c r="BD159" s="1352" t="n"/>
      <c r="BE159" s="1352" t="n"/>
      <c r="BF159" s="1352" t="n"/>
      <c r="BG159" s="1352" t="n"/>
      <c r="BH159" s="1352" t="n"/>
      <c r="BI159" s="1352" t="n"/>
      <c r="BJ159" s="1352" t="n"/>
      <c r="BK159" s="1352" t="n"/>
      <c r="BL159" s="1352" t="n"/>
      <c r="BM159" s="1352" t="n"/>
      <c r="BN159" s="1352" t="n"/>
      <c r="BO159" s="1352" t="n"/>
      <c r="BP159" s="1352" t="n"/>
    </row>
    <row r="160" ht="28.8" customHeight="1" s="21">
      <c r="A160" s="1977" t="n"/>
      <c r="B160" s="1350" t="inlineStr">
        <is>
          <t>公路班线旅客周转量（万人公里）</t>
        </is>
      </c>
      <c r="C160" s="1409" t="n">
        <v>6597.743</v>
      </c>
      <c r="D160" s="31">
        <f>C160/AC160-1</f>
        <v/>
      </c>
      <c r="E160" s="1409" t="n">
        <v>6737.6004</v>
      </c>
      <c r="F160" s="31">
        <f>E160/AE160-1</f>
        <v/>
      </c>
      <c r="G160" s="1409" t="n">
        <v>6751.7551</v>
      </c>
      <c r="H160" s="31">
        <f>G160/AG160-1</f>
        <v/>
      </c>
      <c r="I160" s="1409">
        <f>中口径明细!Z160</f>
        <v/>
      </c>
      <c r="J160" s="31">
        <f>I160/AI160-1</f>
        <v/>
      </c>
      <c r="K160" s="1409">
        <f>中口径明细!AB160</f>
        <v/>
      </c>
      <c r="L160" s="31">
        <f>K160/AK160-1</f>
        <v/>
      </c>
      <c r="M160" s="1409">
        <f>中口径明细!AD160</f>
        <v/>
      </c>
      <c r="N160" s="31">
        <f>M160/AM160-1</f>
        <v/>
      </c>
      <c r="O160" s="1409">
        <f>中口径明细!AF160</f>
        <v/>
      </c>
      <c r="P160" s="31">
        <f>O160/AO160-1</f>
        <v/>
      </c>
      <c r="Q160" s="1409">
        <f>中口径明细!AH160</f>
        <v/>
      </c>
      <c r="R160" s="31">
        <f>Q160/AQ160-1</f>
        <v/>
      </c>
      <c r="S160" s="1409">
        <f>中口径明细!AJ160</f>
        <v/>
      </c>
      <c r="T160" s="31">
        <f>S160/AS160-1</f>
        <v/>
      </c>
      <c r="U160" s="1409">
        <f>中口径明细!AL160</f>
        <v/>
      </c>
      <c r="V160" s="31">
        <f>U160/AU160-1</f>
        <v/>
      </c>
      <c r="W160" s="1409">
        <f>中口径明细!AN160</f>
        <v/>
      </c>
      <c r="X160" s="31">
        <f>W160/AW160-1</f>
        <v/>
      </c>
      <c r="Y160" s="1409">
        <f>E160+C160+G160+I160+K160+M160+O160+Q160+S160</f>
        <v/>
      </c>
      <c r="Z160" s="31">
        <f>Y160/SUM(AC160,AE160,AG160,AI160,AK160,AM160,AO160,AQ160,AS160)-1</f>
        <v/>
      </c>
      <c r="AA160" s="32" t="n"/>
      <c r="AB160" s="1915">
        <f>AC160+AE160</f>
        <v/>
      </c>
      <c r="AC160" s="1409" t="n">
        <v>6138.5352</v>
      </c>
      <c r="AD160" s="31" t="n"/>
      <c r="AE160" s="1409" t="n">
        <v>6328.0714</v>
      </c>
      <c r="AF160" s="31" t="n"/>
      <c r="AG160" s="1409" t="n">
        <v>6310.3957</v>
      </c>
      <c r="AH160" s="31" t="n"/>
      <c r="AI160" s="1409" t="n">
        <v>6759.9481</v>
      </c>
      <c r="AJ160" s="31" t="n"/>
      <c r="AK160" s="1409" t="n">
        <v>7072.0342</v>
      </c>
      <c r="AL160" s="31" t="n"/>
      <c r="AM160" s="1409" t="n">
        <v>6747.0181</v>
      </c>
      <c r="AN160" s="31" t="n"/>
      <c r="AO160" s="1409" t="n">
        <v>6760.5359</v>
      </c>
      <c r="AP160" s="31" t="n"/>
      <c r="AQ160" s="1409" t="n">
        <v>6636.8642</v>
      </c>
      <c r="AR160" s="31" t="n"/>
      <c r="AS160" s="1409" t="n">
        <v>6377.6778</v>
      </c>
      <c r="AT160" s="31" t="n"/>
      <c r="AU160" s="1409" t="n">
        <v>6780.4748</v>
      </c>
      <c r="AV160" s="31" t="n"/>
      <c r="AW160" s="1409" t="n">
        <v>6563.4149</v>
      </c>
      <c r="AX160" s="31" t="n"/>
      <c r="AY160" s="1409" t="n">
        <v>6261.3784</v>
      </c>
      <c r="AZ160" s="31" t="n"/>
      <c r="BA160" s="1409">
        <f>AC160+AE160+AG160+AI160+AK160+AM160+AO160+AQ160+AS160+AU160+AW160+AY160</f>
        <v/>
      </c>
      <c r="BB160" s="31" t="n"/>
      <c r="BC160" s="1354" t="n"/>
      <c r="BD160" s="1355" t="n"/>
      <c r="BE160" s="1355" t="n"/>
      <c r="BF160" s="1355" t="n"/>
      <c r="BG160" s="1355" t="n"/>
      <c r="BH160" s="1355" t="n"/>
      <c r="BI160" s="1355" t="n"/>
      <c r="BJ160" s="1355" t="n"/>
      <c r="BK160" s="1355" t="n"/>
      <c r="BL160" s="1355" t="n"/>
      <c r="BM160" s="1355" t="n"/>
      <c r="BN160" s="1355" t="n"/>
      <c r="BO160" s="1355" t="n"/>
      <c r="BP160" s="1289" t="n"/>
    </row>
    <row r="161" ht="28.8" customHeight="1" s="21">
      <c r="A161" s="1977" t="n"/>
      <c r="B161" s="1350" t="inlineStr">
        <is>
          <t>城际城乡公交旅客周转量 （万人公里）</t>
        </is>
      </c>
      <c r="C161" s="1409" t="n">
        <v>628.17</v>
      </c>
      <c r="D161" s="31">
        <f>C161/AC161-1</f>
        <v/>
      </c>
      <c r="E161" s="1409" t="n">
        <v>643.7</v>
      </c>
      <c r="F161" s="31">
        <f>E161/AE161-1</f>
        <v/>
      </c>
      <c r="G161" s="1409">
        <f>公交!X54-公交!X56</f>
        <v/>
      </c>
      <c r="H161" s="31">
        <f>G161/AG161-1</f>
        <v/>
      </c>
      <c r="I161" s="1409">
        <f>公交!Z54-公交!Z56</f>
        <v/>
      </c>
      <c r="J161" s="31">
        <f>I161/AI161-1</f>
        <v/>
      </c>
      <c r="K161" s="1409">
        <f>公交!AB54-公交!AB56</f>
        <v/>
      </c>
      <c r="L161" s="31">
        <f>K161/AK161-1</f>
        <v/>
      </c>
      <c r="M161" s="1409">
        <f>公交!AD54-公交!AD56</f>
        <v/>
      </c>
      <c r="N161" s="31">
        <f>M161/AM161-1</f>
        <v/>
      </c>
      <c r="O161" s="1409">
        <f>公交!AF54-公交!AF56</f>
        <v/>
      </c>
      <c r="P161" s="31">
        <f>O161/AO161-1</f>
        <v/>
      </c>
      <c r="Q161" s="1409">
        <f>公交!AH54-公交!AH56</f>
        <v/>
      </c>
      <c r="R161" s="31">
        <f>Q161/AQ161-1</f>
        <v/>
      </c>
      <c r="S161" s="1409">
        <f>公交!AJ54-公交!AJ56</f>
        <v/>
      </c>
      <c r="T161" s="31">
        <f>S161/AS161-1</f>
        <v/>
      </c>
      <c r="U161" s="1409">
        <f>公交!AL54-公交!AL56</f>
        <v/>
      </c>
      <c r="V161" s="31">
        <f>U161/AU161-1</f>
        <v/>
      </c>
      <c r="W161" s="1409">
        <f>公交!AN54-公交!AN56</f>
        <v/>
      </c>
      <c r="X161" s="31">
        <f>W161/AW161-1</f>
        <v/>
      </c>
      <c r="Y161" s="1409">
        <f>E161+C161+G161+I161+K161+M161+O161+Q161+S161</f>
        <v/>
      </c>
      <c r="Z161" s="31">
        <f>Y161/SUM(AC161,AE161,AG161,AI161,AK161,AM161,AO161,AQ161,AS161)-1</f>
        <v/>
      </c>
      <c r="AA161" s="32" t="n"/>
      <c r="AB161" s="1915">
        <f>AC161+AE161</f>
        <v/>
      </c>
      <c r="AC161" s="1409" t="n">
        <v>592.42</v>
      </c>
      <c r="AD161" s="31" t="n"/>
      <c r="AE161" s="1409" t="n">
        <v>643.39</v>
      </c>
      <c r="AF161" s="31" t="n"/>
      <c r="AG161" s="1409" t="n">
        <v>662.13</v>
      </c>
      <c r="AH161" s="31" t="n"/>
      <c r="AI161" s="1409" t="n">
        <v>568.8</v>
      </c>
      <c r="AJ161" s="31" t="n"/>
      <c r="AK161" s="1409" t="n">
        <v>532.96</v>
      </c>
      <c r="AL161" s="31" t="n"/>
      <c r="AM161" s="1409" t="n">
        <v>517.54</v>
      </c>
      <c r="AN161" s="31" t="n"/>
      <c r="AO161" s="1409" t="n">
        <v>492.01</v>
      </c>
      <c r="AP161" s="31" t="n"/>
      <c r="AQ161" s="1409" t="n">
        <v>442.12</v>
      </c>
      <c r="AR161" s="31" t="n"/>
      <c r="AS161" s="1409" t="n">
        <v>436.9</v>
      </c>
      <c r="AT161" s="31" t="n"/>
      <c r="AU161" s="1409" t="n">
        <v>504.26</v>
      </c>
      <c r="AV161" s="31" t="n"/>
      <c r="AW161" s="1409" t="n">
        <v>503.73</v>
      </c>
      <c r="AX161" s="31" t="n"/>
      <c r="AY161" s="1409" t="n">
        <v>578.85</v>
      </c>
      <c r="AZ161" s="31" t="n"/>
      <c r="BA161" s="1409">
        <f>AC161+AE161+AG161+AI161+AK161+AM161+AO161+AQ161+AS161+AU161+AW161+AY161</f>
        <v/>
      </c>
      <c r="BB161" s="31" t="n"/>
      <c r="BC161" s="1354" t="n"/>
      <c r="BD161" s="1291" t="n"/>
      <c r="BE161" s="1291" t="n"/>
      <c r="BF161" s="1291" t="n"/>
      <c r="BG161" s="1291" t="n"/>
      <c r="BH161" s="1291" t="n"/>
      <c r="BI161" s="1291" t="n"/>
      <c r="BJ161" s="1417" t="n"/>
      <c r="BK161" s="1291" t="n"/>
      <c r="BL161" s="1417" t="n"/>
      <c r="BM161" s="1417" t="n"/>
      <c r="BN161" s="1417" t="n"/>
      <c r="BO161" s="1417" t="n"/>
      <c r="BP161" s="1289" t="n"/>
    </row>
    <row r="162" ht="28.8" customHeight="1" s="21">
      <c r="A162" s="1977" t="n"/>
      <c r="B162" s="1350" t="inlineStr">
        <is>
          <t>城际城乡巡游出租旅客周转量（万人公里）</t>
        </is>
      </c>
      <c r="C162" s="1409" t="n">
        <v>269.97</v>
      </c>
      <c r="D162" s="31">
        <f>C162/AC162-1</f>
        <v/>
      </c>
      <c r="E162" s="1409" t="n">
        <v>261.43</v>
      </c>
      <c r="F162" s="31">
        <f>E162/AE162-1</f>
        <v/>
      </c>
      <c r="G162" s="1409">
        <f>出租!X54-出租!X56</f>
        <v/>
      </c>
      <c r="H162" s="31">
        <f>G162/AG162-1</f>
        <v/>
      </c>
      <c r="I162" s="1409">
        <f>出租!Z54-出租!Z56</f>
        <v/>
      </c>
      <c r="J162" s="31">
        <f>I162/AI162-1</f>
        <v/>
      </c>
      <c r="K162" s="1409">
        <f>出租!AB54-出租!AB56</f>
        <v/>
      </c>
      <c r="L162" s="31">
        <f>K162/AK162-1</f>
        <v/>
      </c>
      <c r="M162" s="1409">
        <f>出租!AD54-出租!AD56</f>
        <v/>
      </c>
      <c r="N162" s="31">
        <f>M162/AM162-1</f>
        <v/>
      </c>
      <c r="O162" s="1409">
        <f>出租!AF54-出租!AF56</f>
        <v/>
      </c>
      <c r="P162" s="31">
        <f>O162/AO162-1</f>
        <v/>
      </c>
      <c r="Q162" s="1409">
        <f>出租!AH54-出租!AH56</f>
        <v/>
      </c>
      <c r="R162" s="31">
        <f>Q162/AQ162-1</f>
        <v/>
      </c>
      <c r="S162" s="1409">
        <f>出租!AJ54-出租!AJ56</f>
        <v/>
      </c>
      <c r="T162" s="31">
        <f>S162/AS162-1</f>
        <v/>
      </c>
      <c r="U162" s="1409">
        <f>出租!AL54-出租!AL56</f>
        <v/>
      </c>
      <c r="V162" s="31">
        <f>U162/AU162-1</f>
        <v/>
      </c>
      <c r="W162" s="1409">
        <f>出租!AN54-出租!AN56</f>
        <v/>
      </c>
      <c r="X162" s="31">
        <f>W162/AW162-1</f>
        <v/>
      </c>
      <c r="Y162" s="1409">
        <f>E162+C162+G162+I162+K162+M162+O162+Q162+S162</f>
        <v/>
      </c>
      <c r="Z162" s="31">
        <f>Y162/SUM(AC162,AE162,AG162,AI162,AK162,AM162,AO162,AQ162,AS162)-1</f>
        <v/>
      </c>
      <c r="AA162" s="32" t="n"/>
      <c r="AB162" s="1915">
        <f>AC162+AE162</f>
        <v/>
      </c>
      <c r="AC162" s="1409" t="n">
        <v>269.22</v>
      </c>
      <c r="AD162" s="31" t="n"/>
      <c r="AE162" s="1409" t="n">
        <v>277.24</v>
      </c>
      <c r="AF162" s="31" t="n"/>
      <c r="AG162" s="1409" t="n">
        <v>259.39</v>
      </c>
      <c r="AH162" s="31" t="n"/>
      <c r="AI162" s="1409" t="n">
        <v>250.65</v>
      </c>
      <c r="AJ162" s="31" t="n"/>
      <c r="AK162" s="1409" t="n">
        <v>255.7</v>
      </c>
      <c r="AL162" s="31" t="n"/>
      <c r="AM162" s="1409" t="n">
        <v>279.59</v>
      </c>
      <c r="AN162" s="31" t="n"/>
      <c r="AO162" s="1409" t="n">
        <v>249.37</v>
      </c>
      <c r="AP162" s="31" t="n"/>
      <c r="AQ162" s="1409" t="n">
        <v>252.2</v>
      </c>
      <c r="AR162" s="31" t="n"/>
      <c r="AS162" s="1409" t="n">
        <v>253.46</v>
      </c>
      <c r="AT162" s="31" t="n"/>
      <c r="AU162" s="1409" t="n">
        <v>258.34</v>
      </c>
      <c r="AV162" s="31" t="n"/>
      <c r="AW162" s="1409" t="n">
        <v>250.66</v>
      </c>
      <c r="AX162" s="31" t="n"/>
      <c r="AY162" s="1409" t="n">
        <v>253.66</v>
      </c>
      <c r="AZ162" s="31" t="n"/>
      <c r="BA162" s="1409">
        <f>AC162+AE162+AG162+AI162+AK162+AM162+AO162+AQ162+AS162+AU162+AW162+AY162</f>
        <v/>
      </c>
      <c r="BB162" s="31" t="n"/>
      <c r="BC162" s="1354" t="n"/>
      <c r="BD162" s="1291" t="n"/>
      <c r="BE162" s="1291" t="n"/>
      <c r="BF162" s="1291" t="n"/>
      <c r="BG162" s="1291" t="n"/>
      <c r="BH162" s="1291" t="n"/>
      <c r="BI162" s="1291" t="n"/>
      <c r="BJ162" s="1417" t="n"/>
      <c r="BK162" s="1291" t="n"/>
      <c r="BL162" s="1417" t="n"/>
      <c r="BM162" s="1417" t="n"/>
      <c r="BN162" s="1417" t="n"/>
      <c r="BO162" s="1417" t="n"/>
      <c r="BP162" s="1289" t="n"/>
    </row>
    <row r="163" ht="28.8" customHeight="1" s="21">
      <c r="A163" s="1954" t="n"/>
      <c r="B163" s="1350" t="inlineStr">
        <is>
          <t>城际城乡网约车旅客周转量(万人公里)</t>
        </is>
      </c>
      <c r="C163" s="1409" t="n">
        <v>37.1743590104078</v>
      </c>
      <c r="D163" s="31">
        <f>C163/AC163-1</f>
        <v/>
      </c>
      <c r="E163" s="1409" t="n">
        <v>40.4848891672623</v>
      </c>
      <c r="F163" s="31">
        <f>E163/AE163-1</f>
        <v/>
      </c>
      <c r="G163" s="1409" t="n">
        <v>42.6367934720947</v>
      </c>
      <c r="H163" s="31">
        <f>G163/AG163-1</f>
        <v/>
      </c>
      <c r="I163" s="1409">
        <f>网约车!Z54-网约车!Z56</f>
        <v/>
      </c>
      <c r="J163" s="31">
        <f>I163/AI163-1</f>
        <v/>
      </c>
      <c r="K163" s="1409">
        <f>网约车!AB54-网约车!AB56</f>
        <v/>
      </c>
      <c r="L163" s="31">
        <f>K163/AK163-1</f>
        <v/>
      </c>
      <c r="M163" s="1409">
        <f>网约车!AD54-网约车!AD56</f>
        <v/>
      </c>
      <c r="N163" s="31">
        <f>M163/AM163-1</f>
        <v/>
      </c>
      <c r="O163" s="1409">
        <f>网约车!AF54-网约车!AF56</f>
        <v/>
      </c>
      <c r="P163" s="31">
        <f>O163/AO163-1</f>
        <v/>
      </c>
      <c r="Q163" s="1409">
        <f>网约车!AH54-网约车!AH56</f>
        <v/>
      </c>
      <c r="R163" s="31">
        <f>Q163/AQ163-1</f>
        <v/>
      </c>
      <c r="S163" s="1409">
        <f>网约车!AJ54-网约车!AJ56</f>
        <v/>
      </c>
      <c r="T163" s="31">
        <f>S163/AS163-1</f>
        <v/>
      </c>
      <c r="U163" s="1409">
        <f>网约车!AL54-网约车!AL56</f>
        <v/>
      </c>
      <c r="V163" s="31">
        <f>U163/AU163-1</f>
        <v/>
      </c>
      <c r="W163" s="1409">
        <f>网约车!AN54-网约车!AN56</f>
        <v/>
      </c>
      <c r="X163" s="31">
        <f>W163/AW163-1</f>
        <v/>
      </c>
      <c r="Y163" s="1409">
        <f>E163+C163+G163+I163+K163+M163+O163+Q163+S163</f>
        <v/>
      </c>
      <c r="Z163" s="31">
        <f>Y163/SUM(AC163,AE163,AG163,AI163,AK163,AM163,AO163,AQ163,AS163)-1</f>
        <v/>
      </c>
      <c r="AA163" s="32" t="n"/>
      <c r="AB163" s="1915">
        <f>AC163+AE163</f>
        <v/>
      </c>
      <c r="AC163" s="1409" t="n">
        <v>128.135507885344</v>
      </c>
      <c r="AD163" s="31" t="n"/>
      <c r="AE163" s="1409" t="n">
        <v>88.17430940454101</v>
      </c>
      <c r="AF163" s="31" t="n"/>
      <c r="AG163" s="1409" t="n">
        <v>91.99965706188109</v>
      </c>
      <c r="AH163" s="31" t="n"/>
      <c r="AI163" s="1409" t="n">
        <v>97.2523909462314</v>
      </c>
      <c r="AJ163" s="31" t="n"/>
      <c r="AK163" s="1409" t="n">
        <v>85.53510721431491</v>
      </c>
      <c r="AL163" s="31" t="n"/>
      <c r="AM163" s="1409" t="n">
        <v>86.990073009057</v>
      </c>
      <c r="AN163" s="31" t="n"/>
      <c r="AO163" s="1409" t="n">
        <v>100.563874577345</v>
      </c>
      <c r="AP163" s="31" t="n"/>
      <c r="AQ163" s="1409" t="n">
        <v>94.9727417682151</v>
      </c>
      <c r="AR163" s="31" t="n"/>
      <c r="AS163" s="1409" t="n">
        <v>83.0095020245967</v>
      </c>
      <c r="AT163" s="31" t="n"/>
      <c r="AU163" s="1409" t="n">
        <v>93.69374316153581</v>
      </c>
      <c r="AV163" s="31" t="n"/>
      <c r="AW163" s="1409" t="n">
        <v>96.466816523117</v>
      </c>
      <c r="AX163" s="31" t="n"/>
      <c r="AY163" s="1409" t="n">
        <v>101.953337197036</v>
      </c>
      <c r="AZ163" s="31" t="n"/>
      <c r="BA163" s="1409">
        <f>AC163+AE163+AG163+AI163+AK163+AM163+AO163+AQ163+AS163+AU163+AW163+AY163</f>
        <v/>
      </c>
      <c r="BB163" s="31" t="n"/>
      <c r="BC163" s="1354" t="n"/>
      <c r="BD163" s="1291" t="n"/>
      <c r="BE163" s="1291" t="n"/>
      <c r="BF163" s="1291" t="n"/>
      <c r="BG163" s="1291" t="n"/>
      <c r="BH163" s="1291" t="n"/>
      <c r="BI163" s="1291" t="n"/>
      <c r="BJ163" s="1291" t="n"/>
      <c r="BK163" s="1291" t="n"/>
      <c r="BL163" s="1291" t="n"/>
      <c r="BM163" s="1291" t="n"/>
      <c r="BN163" s="1291" t="n"/>
      <c r="BO163" s="1291" t="n"/>
      <c r="BP163" s="1289" t="n"/>
    </row>
    <row r="164" ht="28.8" customFormat="1" customHeight="1" s="24">
      <c r="A164" s="1358" t="inlineStr">
        <is>
          <t>恩施州</t>
        </is>
      </c>
      <c r="B164" s="1350" t="inlineStr">
        <is>
          <t>总旅客周转量      （万人公里）</t>
        </is>
      </c>
      <c r="C164" s="1409">
        <f>C165+C166+C167+C168</f>
        <v/>
      </c>
      <c r="D164" s="31">
        <f>C164/AC164-1</f>
        <v/>
      </c>
      <c r="E164" s="1409">
        <f>E165+E166+E167+E168</f>
        <v/>
      </c>
      <c r="F164" s="31">
        <f>E164/AE164-1</f>
        <v/>
      </c>
      <c r="G164" s="1409">
        <f>G165+G166+G167+G168</f>
        <v/>
      </c>
      <c r="H164" s="31">
        <f>G164/AG164-1</f>
        <v/>
      </c>
      <c r="I164" s="1409">
        <f>I165+I166+I167+I168</f>
        <v/>
      </c>
      <c r="J164" s="31">
        <f>I164/AI164-1</f>
        <v/>
      </c>
      <c r="K164" s="1409">
        <f>K165+K166+K167+K168</f>
        <v/>
      </c>
      <c r="L164" s="31">
        <f>K164/AK164-1</f>
        <v/>
      </c>
      <c r="M164" s="1409">
        <f>M165+M166+M167+M168</f>
        <v/>
      </c>
      <c r="N164" s="31">
        <f>M164/AM164-1</f>
        <v/>
      </c>
      <c r="O164" s="1409">
        <f>O165+O166+O167+O168</f>
        <v/>
      </c>
      <c r="P164" s="31">
        <f>O164/AO164-1</f>
        <v/>
      </c>
      <c r="Q164" s="1409">
        <f>Q165+Q166+Q167+Q168</f>
        <v/>
      </c>
      <c r="R164" s="31">
        <f>Q164/AQ164-1</f>
        <v/>
      </c>
      <c r="S164" s="1409">
        <f>S165+S166+S167+S168</f>
        <v/>
      </c>
      <c r="T164" s="31">
        <f>S164/AS164-1</f>
        <v/>
      </c>
      <c r="U164" s="1409">
        <f>U165+U166+U167+U168</f>
        <v/>
      </c>
      <c r="V164" s="31">
        <f>U164/AU164-1</f>
        <v/>
      </c>
      <c r="W164" s="1409">
        <f>W165+W166+W167+W168</f>
        <v/>
      </c>
      <c r="X164" s="31">
        <f>W164/AW164-1</f>
        <v/>
      </c>
      <c r="Y164" s="1409">
        <f>E164+C164+G164+I164+K164+M164+O164+Q164+S164</f>
        <v/>
      </c>
      <c r="Z164" s="31">
        <f>Y164/SUM(AC164,AE164,AG164,AI164,AK164,AM164,AO164,AQ164,AS164)-1</f>
        <v/>
      </c>
      <c r="AA164" s="32" t="n"/>
      <c r="AB164" s="1915">
        <f>AC164+AE164</f>
        <v/>
      </c>
      <c r="AC164" s="1915">
        <f>AC165+AC166+AC167+AC168</f>
        <v/>
      </c>
      <c r="AD164" s="32" t="n"/>
      <c r="AE164" s="1915">
        <f>AE165+AE166+AE167+AE168</f>
        <v/>
      </c>
      <c r="AF164" s="32" t="n"/>
      <c r="AG164" s="1915">
        <f>AG165+AG166+AG167+AG168</f>
        <v/>
      </c>
      <c r="AH164" s="32" t="n"/>
      <c r="AI164" s="1915">
        <f>AI165+AI166+AI167+AI168</f>
        <v/>
      </c>
      <c r="AJ164" s="32" t="n"/>
      <c r="AK164" s="1915">
        <f>AK165+AK166+AK167+AK168</f>
        <v/>
      </c>
      <c r="AL164" s="32" t="n"/>
      <c r="AM164" s="1915">
        <f>AM165+AM166+AM167+AM168</f>
        <v/>
      </c>
      <c r="AN164" s="32" t="n"/>
      <c r="AO164" s="1915">
        <f>AO165+AO166+AO167+AO168</f>
        <v/>
      </c>
      <c r="AP164" s="32" t="n"/>
      <c r="AQ164" s="1915">
        <f>AQ165+AQ166+AQ167+AQ168</f>
        <v/>
      </c>
      <c r="AR164" s="32" t="n"/>
      <c r="AS164" s="1915">
        <f>AS165+AS166+AS167+AS168</f>
        <v/>
      </c>
      <c r="AT164" s="32" t="n"/>
      <c r="AU164" s="1915">
        <f>AU165+AU166+AU167+AU168</f>
        <v/>
      </c>
      <c r="AV164" s="32" t="n"/>
      <c r="AW164" s="1915">
        <f>AW165+AW166+AW167+AW168</f>
        <v/>
      </c>
      <c r="AX164" s="32" t="n"/>
      <c r="AY164" s="1915">
        <f>AY165+AY166+AY167+AY168</f>
        <v/>
      </c>
      <c r="AZ164" s="32" t="n"/>
      <c r="BA164" s="1915">
        <f>AC164+AE164+AG164+AI164+AK164+AM164+AO164+AQ164+AS164+AU164+AW164+AY164</f>
        <v/>
      </c>
      <c r="BB164" s="32" t="n"/>
      <c r="BC164" s="1353" t="n"/>
      <c r="BD164" s="1352" t="n"/>
      <c r="BE164" s="1352" t="n"/>
      <c r="BF164" s="1352" t="n"/>
      <c r="BG164" s="1352" t="n"/>
      <c r="BH164" s="1352" t="n"/>
      <c r="BI164" s="1352" t="n"/>
      <c r="BJ164" s="1352" t="n"/>
      <c r="BK164" s="1352" t="n"/>
      <c r="BL164" s="1352" t="n"/>
      <c r="BM164" s="1352" t="n"/>
      <c r="BN164" s="1352" t="n"/>
      <c r="BO164" s="1352" t="n"/>
      <c r="BP164" s="1352" t="n"/>
    </row>
    <row r="165" ht="28.8" customHeight="1" s="21">
      <c r="A165" s="1977" t="n"/>
      <c r="B165" s="1350" t="inlineStr">
        <is>
          <t>公路班线旅客周转量（万人公里）</t>
        </is>
      </c>
      <c r="C165" s="1409" t="n">
        <v>9809.954299999999</v>
      </c>
      <c r="D165" s="31">
        <f>C165/AC165-1</f>
        <v/>
      </c>
      <c r="E165" s="1409" t="n">
        <v>11856.9209</v>
      </c>
      <c r="F165" s="31">
        <f>E165/AE165-1</f>
        <v/>
      </c>
      <c r="G165" s="1409" t="n">
        <v>11735.9405</v>
      </c>
      <c r="H165" s="31">
        <f>G165/AG165-1</f>
        <v/>
      </c>
      <c r="I165" s="1409">
        <f>中口径明细!Z165</f>
        <v/>
      </c>
      <c r="J165" s="31">
        <f>I165/AI165-1</f>
        <v/>
      </c>
      <c r="K165" s="1409">
        <f>中口径明细!AB165</f>
        <v/>
      </c>
      <c r="L165" s="31">
        <f>K165/AK165-1</f>
        <v/>
      </c>
      <c r="M165" s="1409">
        <f>中口径明细!AD165</f>
        <v/>
      </c>
      <c r="N165" s="31">
        <f>M165/AM165-1</f>
        <v/>
      </c>
      <c r="O165" s="1409">
        <f>中口径明细!AF165</f>
        <v/>
      </c>
      <c r="P165" s="31">
        <f>O165/AO165-1</f>
        <v/>
      </c>
      <c r="Q165" s="1409">
        <f>中口径明细!AH165</f>
        <v/>
      </c>
      <c r="R165" s="31">
        <f>Q165/AQ165-1</f>
        <v/>
      </c>
      <c r="S165" s="1409">
        <f>中口径明细!AJ165</f>
        <v/>
      </c>
      <c r="T165" s="31">
        <f>S165/AS165-1</f>
        <v/>
      </c>
      <c r="U165" s="1409">
        <f>中口径明细!AL165</f>
        <v/>
      </c>
      <c r="V165" s="31">
        <f>U165/AU165-1</f>
        <v/>
      </c>
      <c r="W165" s="1409">
        <f>中口径明细!AN165</f>
        <v/>
      </c>
      <c r="X165" s="31">
        <f>W165/AW165-1</f>
        <v/>
      </c>
      <c r="Y165" s="1409">
        <f>E165+C165+G165+I165+K165+M165+O165+Q165+S165</f>
        <v/>
      </c>
      <c r="Z165" s="31">
        <f>Y165/SUM(AC165,AE165,AG165,AI165,AK165,AM165,AO165,AQ165,AS165)-1</f>
        <v/>
      </c>
      <c r="AA165" s="32" t="n"/>
      <c r="AB165" s="1915">
        <f>AC165+AE165</f>
        <v/>
      </c>
      <c r="AC165" s="1409" t="n">
        <v>10651.2763</v>
      </c>
      <c r="AD165" s="31" t="n"/>
      <c r="AE165" s="1409" t="n">
        <v>12831.9186</v>
      </c>
      <c r="AF165" s="31" t="n"/>
      <c r="AG165" s="1409" t="n">
        <v>11927.3966</v>
      </c>
      <c r="AH165" s="31" t="n"/>
      <c r="AI165" s="1409" t="n">
        <v>13740.3788</v>
      </c>
      <c r="AJ165" s="31" t="n"/>
      <c r="AK165" s="1409" t="n">
        <v>14673.0477</v>
      </c>
      <c r="AL165" s="31" t="n"/>
      <c r="AM165" s="1409" t="n">
        <v>13984.3204</v>
      </c>
      <c r="AN165" s="31" t="n"/>
      <c r="AO165" s="1409" t="n">
        <v>15494.0526</v>
      </c>
      <c r="AP165" s="31" t="n"/>
      <c r="AQ165" s="1409" t="n">
        <v>15198.8198</v>
      </c>
      <c r="AR165" s="31" t="n"/>
      <c r="AS165" s="1409" t="n">
        <v>13182.4573</v>
      </c>
      <c r="AT165" s="31" t="n"/>
      <c r="AU165" s="1409" t="n">
        <v>12795.906</v>
      </c>
      <c r="AV165" s="31" t="n"/>
      <c r="AW165" s="1409" t="n">
        <v>11270.3966</v>
      </c>
      <c r="AX165" s="31" t="n"/>
      <c r="AY165" s="1409" t="n">
        <v>9456.6697</v>
      </c>
      <c r="AZ165" s="31" t="n"/>
      <c r="BA165" s="1409">
        <f>AC165+AE165+AG165+AI165+AK165+AM165+AO165+AQ165+AS165+AU165+AW165+AY165</f>
        <v/>
      </c>
      <c r="BB165" s="31" t="n"/>
      <c r="BC165" s="1354" t="n"/>
      <c r="BD165" s="1355" t="n"/>
      <c r="BE165" s="1355" t="n"/>
      <c r="BF165" s="1355" t="n"/>
      <c r="BG165" s="1355" t="n"/>
      <c r="BH165" s="1355" t="n"/>
      <c r="BI165" s="1355" t="n"/>
      <c r="BJ165" s="1355" t="n"/>
      <c r="BK165" s="1355" t="n"/>
      <c r="BL165" s="1355" t="n"/>
      <c r="BM165" s="1355" t="n"/>
      <c r="BN165" s="1355" t="n"/>
      <c r="BO165" s="1355" t="n"/>
      <c r="BP165" s="1289" t="n"/>
    </row>
    <row r="166" ht="28.8" customHeight="1" s="21">
      <c r="A166" s="1977" t="n"/>
      <c r="B166" s="1350" t="inlineStr">
        <is>
          <t>城际城乡公交旅客周转量 （万人公里）</t>
        </is>
      </c>
      <c r="C166" s="1409" t="n">
        <v>3503.52</v>
      </c>
      <c r="D166" s="31">
        <f>C166/AC166-1</f>
        <v/>
      </c>
      <c r="E166" s="1409" t="n">
        <v>2722.58</v>
      </c>
      <c r="F166" s="31">
        <f>E166/AE166-1</f>
        <v/>
      </c>
      <c r="G166" s="1409">
        <f>公交!X58-公交!X60</f>
        <v/>
      </c>
      <c r="H166" s="31">
        <f>G166/AG166-1</f>
        <v/>
      </c>
      <c r="I166" s="1409">
        <f>公交!Z58-公交!Z60</f>
        <v/>
      </c>
      <c r="J166" s="31">
        <f>I166/AI166-1</f>
        <v/>
      </c>
      <c r="K166" s="1409">
        <f>公交!AB58-公交!AB60</f>
        <v/>
      </c>
      <c r="L166" s="31">
        <f>K166/AK166-1</f>
        <v/>
      </c>
      <c r="M166" s="1409">
        <f>公交!AD58-公交!AD60</f>
        <v/>
      </c>
      <c r="N166" s="31">
        <f>M166/AM166-1</f>
        <v/>
      </c>
      <c r="O166" s="1409">
        <f>公交!AF58-公交!AF60</f>
        <v/>
      </c>
      <c r="P166" s="31">
        <f>O166/AO166-1</f>
        <v/>
      </c>
      <c r="Q166" s="1409">
        <f>公交!AH58-公交!AH60</f>
        <v/>
      </c>
      <c r="R166" s="31">
        <f>Q166/AQ166-1</f>
        <v/>
      </c>
      <c r="S166" s="1409">
        <f>公交!AJ58-公交!AJ60</f>
        <v/>
      </c>
      <c r="T166" s="31">
        <f>S166/AS166-1</f>
        <v/>
      </c>
      <c r="U166" s="1409">
        <f>公交!AL58-公交!AL60</f>
        <v/>
      </c>
      <c r="V166" s="31">
        <f>U166/AU166-1</f>
        <v/>
      </c>
      <c r="W166" s="1409">
        <f>公交!AN58-公交!AN60</f>
        <v/>
      </c>
      <c r="X166" s="31">
        <f>W166/AW166-1</f>
        <v/>
      </c>
      <c r="Y166" s="1409">
        <f>E166+C166+G166+I166+K166+M166+O166+Q166+S166</f>
        <v/>
      </c>
      <c r="Z166" s="31">
        <f>Y166/SUM(AC166,AE166,AG166,AI166,AK166,AM166,AO166,AQ166,AS166)-1</f>
        <v/>
      </c>
      <c r="AA166" s="32" t="n"/>
      <c r="AB166" s="1915">
        <f>AC166+AE166</f>
        <v/>
      </c>
      <c r="AC166" s="1409" t="n">
        <v>3734.81</v>
      </c>
      <c r="AD166" s="31" t="n"/>
      <c r="AE166" s="1409" t="n">
        <v>2748.9</v>
      </c>
      <c r="AF166" s="31" t="n"/>
      <c r="AG166" s="1409" t="n">
        <v>3660.46</v>
      </c>
      <c r="AH166" s="31" t="n"/>
      <c r="AI166" s="1409" t="n">
        <v>3878.86</v>
      </c>
      <c r="AJ166" s="31" t="n"/>
      <c r="AK166" s="1409" t="n">
        <v>3832.84</v>
      </c>
      <c r="AL166" s="31" t="n"/>
      <c r="AM166" s="1409" t="n">
        <v>3828.89</v>
      </c>
      <c r="AN166" s="31" t="n"/>
      <c r="AO166" s="1409" t="n">
        <v>3987.55</v>
      </c>
      <c r="AP166" s="31" t="n"/>
      <c r="AQ166" s="1409" t="n">
        <v>3718.6</v>
      </c>
      <c r="AR166" s="31" t="n"/>
      <c r="AS166" s="1409" t="n">
        <v>3472.9</v>
      </c>
      <c r="AT166" s="31" t="n"/>
      <c r="AU166" s="1409" t="n">
        <v>3502.34</v>
      </c>
      <c r="AV166" s="31" t="n"/>
      <c r="AW166" s="1409" t="n">
        <v>3594.42</v>
      </c>
      <c r="AX166" s="31" t="n"/>
      <c r="AY166" s="1409" t="n">
        <v>3566.72</v>
      </c>
      <c r="AZ166" s="31" t="n"/>
      <c r="BA166" s="1409">
        <f>AC166+AE166+AG166+AI166+AK166+AM166+AO166+AQ166+AS166+AU166+AW166+AY166</f>
        <v/>
      </c>
      <c r="BB166" s="31" t="n"/>
      <c r="BC166" s="1354" t="n"/>
      <c r="BD166" s="1355" t="n"/>
      <c r="BE166" s="1355" t="n"/>
      <c r="BF166" s="1355" t="n"/>
      <c r="BG166" s="1355" t="n"/>
      <c r="BH166" s="1355" t="n"/>
      <c r="BI166" s="1355" t="n"/>
      <c r="BJ166" s="1355" t="n"/>
      <c r="BK166" s="1355" t="n"/>
      <c r="BL166" s="1355" t="n"/>
      <c r="BM166" s="1355" t="n"/>
      <c r="BN166" s="1355" t="n"/>
      <c r="BO166" s="1355" t="n"/>
      <c r="BP166" s="1289" t="n"/>
    </row>
    <row r="167" ht="28.8" customHeight="1" s="21">
      <c r="A167" s="1977" t="n"/>
      <c r="B167" s="1350" t="inlineStr">
        <is>
          <t>城际城乡巡游出租旅客周转量（万人公里）</t>
        </is>
      </c>
      <c r="C167" s="1409" t="n">
        <v>1328.69</v>
      </c>
      <c r="D167" s="31">
        <f>C167/AC167-1</f>
        <v/>
      </c>
      <c r="E167" s="1409" t="n">
        <v>1200.91</v>
      </c>
      <c r="F167" s="31">
        <f>E167/AE167-1</f>
        <v/>
      </c>
      <c r="G167" s="1409">
        <f>出租!X58-出租!X60</f>
        <v/>
      </c>
      <c r="H167" s="31">
        <f>G167/AG167-1</f>
        <v/>
      </c>
      <c r="I167" s="1409">
        <f>出租!Z58-出租!Z60</f>
        <v/>
      </c>
      <c r="J167" s="31">
        <f>I167/AI167-1</f>
        <v/>
      </c>
      <c r="K167" s="1409">
        <f>出租!AB58-出租!AB60</f>
        <v/>
      </c>
      <c r="L167" s="31">
        <f>K167/AK167-1</f>
        <v/>
      </c>
      <c r="M167" s="1409">
        <f>出租!AD58-出租!AD60</f>
        <v/>
      </c>
      <c r="N167" s="31">
        <f>M167/AM167-1</f>
        <v/>
      </c>
      <c r="O167" s="1409">
        <f>出租!AF58-出租!AF60</f>
        <v/>
      </c>
      <c r="P167" s="31">
        <f>O167/AO167-1</f>
        <v/>
      </c>
      <c r="Q167" s="1409">
        <f>出租!AH58-出租!AH60</f>
        <v/>
      </c>
      <c r="R167" s="31">
        <f>Q167/AQ167-1</f>
        <v/>
      </c>
      <c r="S167" s="1409">
        <f>出租!AJ58-出租!AJ60</f>
        <v/>
      </c>
      <c r="T167" s="31">
        <f>S167/AS167-1</f>
        <v/>
      </c>
      <c r="U167" s="1409">
        <f>出租!AL58-出租!AL60</f>
        <v/>
      </c>
      <c r="V167" s="31">
        <f>U167/AU167-1</f>
        <v/>
      </c>
      <c r="W167" s="1409">
        <f>出租!AN58-出租!AN60</f>
        <v/>
      </c>
      <c r="X167" s="31">
        <f>W167/AW167-1</f>
        <v/>
      </c>
      <c r="Y167" s="1409">
        <f>E167+C167+G167+I167+K167+M167+O167+Q167+S167</f>
        <v/>
      </c>
      <c r="Z167" s="31">
        <f>Y167/SUM(AC167,AE167,AG167,AI167,AK167,AM167,AO167,AQ167,AS167)-1</f>
        <v/>
      </c>
      <c r="AA167" s="32" t="n"/>
      <c r="AB167" s="1915">
        <f>AC167+AE167</f>
        <v/>
      </c>
      <c r="AC167" s="1409" t="n">
        <v>876.87</v>
      </c>
      <c r="AD167" s="31" t="n"/>
      <c r="AE167" s="1409" t="n">
        <v>775.23</v>
      </c>
      <c r="AF167" s="31" t="n"/>
      <c r="AG167" s="1409" t="n">
        <v>746.25</v>
      </c>
      <c r="AH167" s="31" t="n"/>
      <c r="AI167" s="1409" t="n">
        <v>901.13</v>
      </c>
      <c r="AJ167" s="31" t="n"/>
      <c r="AK167" s="1409" t="n">
        <v>914.3099999999999</v>
      </c>
      <c r="AL167" s="31" t="n"/>
      <c r="AM167" s="1409" t="n">
        <v>866.59</v>
      </c>
      <c r="AN167" s="31" t="n"/>
      <c r="AO167" s="1409" t="n">
        <v>1386.24</v>
      </c>
      <c r="AP167" s="31" t="n"/>
      <c r="AQ167" s="1409" t="n">
        <v>1449.8</v>
      </c>
      <c r="AR167" s="31" t="n"/>
      <c r="AS167" s="1409" t="n">
        <v>1445.64</v>
      </c>
      <c r="AT167" s="31" t="n"/>
      <c r="AU167" s="1409" t="n">
        <v>1476.1</v>
      </c>
      <c r="AV167" s="31" t="n"/>
      <c r="AW167" s="1409" t="n">
        <v>1443.5</v>
      </c>
      <c r="AX167" s="31" t="n"/>
      <c r="AY167" s="1409" t="n">
        <v>1366.34</v>
      </c>
      <c r="AZ167" s="31" t="n"/>
      <c r="BA167" s="1409">
        <f>AC167+AE167+AG167+AI167+AK167+AM167+AO167+AQ167+AS167+AU167+AW167+AY167</f>
        <v/>
      </c>
      <c r="BB167" s="31" t="n"/>
      <c r="BC167" s="1354" t="n"/>
      <c r="BD167" s="1291" t="n"/>
      <c r="BE167" s="1291" t="n"/>
      <c r="BF167" s="1291" t="n"/>
      <c r="BG167" s="1291" t="n"/>
      <c r="BH167" s="1291" t="n"/>
      <c r="BI167" s="1291" t="n"/>
      <c r="BJ167" s="1417" t="n"/>
      <c r="BK167" s="1291" t="n"/>
      <c r="BL167" s="1417" t="n"/>
      <c r="BM167" s="1417" t="n"/>
      <c r="BN167" s="1417" t="n"/>
      <c r="BO167" s="1417" t="n"/>
      <c r="BP167" s="1289" t="n"/>
    </row>
    <row r="168" ht="28.8" customHeight="1" s="21">
      <c r="A168" s="1954" t="n"/>
      <c r="B168" s="1350" t="inlineStr">
        <is>
          <t>城际城乡网约车旅客周转量(万人公里)</t>
        </is>
      </c>
      <c r="C168" s="1409" t="n">
        <v>177.240481692115</v>
      </c>
      <c r="D168" s="31">
        <f>C168/AC168-1</f>
        <v/>
      </c>
      <c r="E168" s="1409" t="n">
        <v>184.463826477608</v>
      </c>
      <c r="F168" s="31">
        <f>E168/AE168-1</f>
        <v/>
      </c>
      <c r="G168" s="1409" t="n">
        <v>221.918135139582</v>
      </c>
      <c r="H168" s="31">
        <f>G168/AG168-1</f>
        <v/>
      </c>
      <c r="I168" s="1409">
        <f>网约车!Z58-网约车!Z60</f>
        <v/>
      </c>
      <c r="J168" s="31">
        <f>I168/AI168-1</f>
        <v/>
      </c>
      <c r="K168" s="1409">
        <f>网约车!AB58-网约车!AB60</f>
        <v/>
      </c>
      <c r="L168" s="31">
        <f>K168/AK168-1</f>
        <v/>
      </c>
      <c r="M168" s="1409">
        <f>网约车!AD58-网约车!AD60</f>
        <v/>
      </c>
      <c r="N168" s="31">
        <f>M168/AM168-1</f>
        <v/>
      </c>
      <c r="O168" s="1409">
        <f>网约车!AF58-网约车!AF60</f>
        <v/>
      </c>
      <c r="P168" s="31">
        <f>O168/AO168-1</f>
        <v/>
      </c>
      <c r="Q168" s="1409">
        <f>网约车!AH58-网约车!AH60</f>
        <v/>
      </c>
      <c r="R168" s="31">
        <f>Q168/AQ168-1</f>
        <v/>
      </c>
      <c r="S168" s="1409">
        <f>网约车!AJ58-网约车!AJ60</f>
        <v/>
      </c>
      <c r="T168" s="31">
        <f>S168/AS168-1</f>
        <v/>
      </c>
      <c r="U168" s="1409">
        <f>网约车!AL58-网约车!AL60</f>
        <v/>
      </c>
      <c r="V168" s="31">
        <f>U168/AU168-1</f>
        <v/>
      </c>
      <c r="W168" s="1409">
        <f>网约车!AN58-网约车!AN60</f>
        <v/>
      </c>
      <c r="X168" s="31">
        <f>W168/AW168-1</f>
        <v/>
      </c>
      <c r="Y168" s="1409">
        <f>E168+C168+G168+I168+K168+M168+O168+Q168+S168</f>
        <v/>
      </c>
      <c r="Z168" s="31">
        <f>Y168/SUM(AC168,AE168,AG168,AI168,AK168,AM168,AO168,AQ168,AS168)-1</f>
        <v/>
      </c>
      <c r="AA168" s="32" t="n"/>
      <c r="AB168" s="1915">
        <f>AC168+AE168</f>
        <v/>
      </c>
      <c r="AC168" s="1409" t="n">
        <v>141.834810361861</v>
      </c>
      <c r="AD168" s="31" t="n"/>
      <c r="AE168" s="1409" t="n">
        <v>114.38920980479</v>
      </c>
      <c r="AF168" s="31" t="n"/>
      <c r="AG168" s="1409" t="n">
        <v>118.957856809911</v>
      </c>
      <c r="AH168" s="31" t="n"/>
      <c r="AI168" s="1409" t="n">
        <v>179.053057187453</v>
      </c>
      <c r="AJ168" s="31" t="n"/>
      <c r="AK168" s="1409" t="n">
        <v>211.894888158806</v>
      </c>
      <c r="AL168" s="31" t="n"/>
      <c r="AM168" s="1409" t="n">
        <v>237.660114901167</v>
      </c>
      <c r="AN168" s="31" t="n"/>
      <c r="AO168" s="1409" t="n">
        <v>320.406714754184</v>
      </c>
      <c r="AP168" s="31" t="n"/>
      <c r="AQ168" s="1409" t="n">
        <v>291.809742018401</v>
      </c>
      <c r="AR168" s="31" t="n"/>
      <c r="AS168" s="1409" t="n">
        <v>305.043012546407</v>
      </c>
      <c r="AT168" s="31" t="n"/>
      <c r="AU168" s="1409" t="n">
        <v>315.37061023244</v>
      </c>
      <c r="AV168" s="31" t="n"/>
      <c r="AW168" s="1409" t="n">
        <v>321.919758707391</v>
      </c>
      <c r="AX168" s="31" t="n"/>
      <c r="AY168" s="1409" t="n">
        <v>328.377132095906</v>
      </c>
      <c r="AZ168" s="31" t="n"/>
      <c r="BA168" s="1409">
        <f>AC168+AE168+AG168+AI168+AK168+AM168+AO168+AQ168+AS168+AU168+AW168+AY168</f>
        <v/>
      </c>
      <c r="BB168" s="31" t="n"/>
      <c r="BC168" s="1354" t="n"/>
      <c r="BD168" s="1291" t="n"/>
      <c r="BE168" s="1291" t="n"/>
      <c r="BF168" s="1291" t="n"/>
      <c r="BG168" s="1291" t="n"/>
      <c r="BH168" s="1291" t="n"/>
      <c r="BI168" s="1291" t="n"/>
      <c r="BJ168" s="1291" t="n"/>
      <c r="BK168" s="1291" t="n"/>
      <c r="BL168" s="1291" t="n"/>
      <c r="BM168" s="1291" t="n"/>
      <c r="BN168" s="1291" t="n"/>
      <c r="BO168" s="1291" t="n"/>
      <c r="BP168" s="1289" t="n"/>
    </row>
    <row r="169" ht="28.8" customFormat="1" customHeight="1" s="24">
      <c r="A169" s="1358" t="inlineStr">
        <is>
          <t>仙桃市</t>
        </is>
      </c>
      <c r="B169" s="1350" t="inlineStr">
        <is>
          <t>总旅客周转量      （万人公里）</t>
        </is>
      </c>
      <c r="C169" s="1409">
        <f>C170+C171+C172+C173</f>
        <v/>
      </c>
      <c r="D169" s="31">
        <f>C169/AC169-1</f>
        <v/>
      </c>
      <c r="E169" s="1409">
        <f>E170+E171+E172+E173</f>
        <v/>
      </c>
      <c r="F169" s="31">
        <f>E169/AE169-1</f>
        <v/>
      </c>
      <c r="G169" s="1409">
        <f>G170+G171+G172+G173</f>
        <v/>
      </c>
      <c r="H169" s="31">
        <f>G169/AG169-1</f>
        <v/>
      </c>
      <c r="I169" s="1409">
        <f>I170+I171+I172+I173</f>
        <v/>
      </c>
      <c r="J169" s="31">
        <f>I169/AI169-1</f>
        <v/>
      </c>
      <c r="K169" s="1409">
        <f>K170+K171+K172+K173</f>
        <v/>
      </c>
      <c r="L169" s="31">
        <f>K169/AK169-1</f>
        <v/>
      </c>
      <c r="M169" s="1409">
        <f>M170+M171+M172+M173</f>
        <v/>
      </c>
      <c r="N169" s="31">
        <f>M169/AM169-1</f>
        <v/>
      </c>
      <c r="O169" s="1409">
        <f>O170+O171+O172+O173</f>
        <v/>
      </c>
      <c r="P169" s="31">
        <f>O169/AO169-1</f>
        <v/>
      </c>
      <c r="Q169" s="1409">
        <f>Q170+Q171+Q172+Q173</f>
        <v/>
      </c>
      <c r="R169" s="31">
        <f>Q169/AQ169-1</f>
        <v/>
      </c>
      <c r="S169" s="1409">
        <f>S170+S171+S172+S173</f>
        <v/>
      </c>
      <c r="T169" s="31">
        <f>S169/AS169-1</f>
        <v/>
      </c>
      <c r="U169" s="1409">
        <f>U170+U171+U172+U173</f>
        <v/>
      </c>
      <c r="V169" s="31">
        <f>U169/AU169-1</f>
        <v/>
      </c>
      <c r="W169" s="1409">
        <f>W170+W171+W172+W173</f>
        <v/>
      </c>
      <c r="X169" s="31">
        <f>W169/AW169-1</f>
        <v/>
      </c>
      <c r="Y169" s="1409">
        <f>E169+C169+G169+I169+K169+M169+O169+Q169+S169</f>
        <v/>
      </c>
      <c r="Z169" s="31">
        <f>Y169/SUM(AC169,AE169,AG169,AI169,AK169,AM169,AO169,AQ169,AS169)-1</f>
        <v/>
      </c>
      <c r="AA169" s="32" t="n"/>
      <c r="AB169" s="1915">
        <f>AC169+AE169</f>
        <v/>
      </c>
      <c r="AC169" s="1915">
        <f>AC170+AC171+AC172+AC173</f>
        <v/>
      </c>
      <c r="AD169" s="32" t="n"/>
      <c r="AE169" s="1915">
        <f>AE170+AE171+AE172+AE173</f>
        <v/>
      </c>
      <c r="AF169" s="32" t="n"/>
      <c r="AG169" s="1915">
        <f>AG170+AG171+AG172+AG173</f>
        <v/>
      </c>
      <c r="AH169" s="32" t="n"/>
      <c r="AI169" s="1915">
        <f>AI170+AI171+AI172+AI173</f>
        <v/>
      </c>
      <c r="AJ169" s="32" t="n"/>
      <c r="AK169" s="1915">
        <f>AK170+AK171+AK172+AK173</f>
        <v/>
      </c>
      <c r="AL169" s="32" t="n"/>
      <c r="AM169" s="1915">
        <f>AM170+AM171+AM172+AM173</f>
        <v/>
      </c>
      <c r="AN169" s="32" t="n"/>
      <c r="AO169" s="1915">
        <f>AO170+AO171+AO172+AO173</f>
        <v/>
      </c>
      <c r="AP169" s="32" t="n"/>
      <c r="AQ169" s="1915">
        <f>AQ170+AQ171+AQ172+AQ173</f>
        <v/>
      </c>
      <c r="AR169" s="32" t="n"/>
      <c r="AS169" s="1915">
        <f>AS170+AS171+AS172+AS173</f>
        <v/>
      </c>
      <c r="AT169" s="32" t="n"/>
      <c r="AU169" s="1915">
        <f>AU170+AU171+AU172+AU173</f>
        <v/>
      </c>
      <c r="AV169" s="32" t="n"/>
      <c r="AW169" s="1915">
        <f>AW170+AW171+AW172+AW173</f>
        <v/>
      </c>
      <c r="AX169" s="32" t="n"/>
      <c r="AY169" s="1915">
        <f>AY170+AY171+AY172+AY173</f>
        <v/>
      </c>
      <c r="AZ169" s="32" t="n"/>
      <c r="BA169" s="1915">
        <f>AC169+AE169+AG169+AI169+AK169+AM169+AO169+AQ169+AS169+AU169+AW169+AY169</f>
        <v/>
      </c>
      <c r="BB169" s="32" t="n"/>
      <c r="BC169" s="1353" t="n"/>
      <c r="BD169" s="1352" t="n"/>
      <c r="BE169" s="1352" t="n"/>
      <c r="BF169" s="1352" t="n"/>
      <c r="BG169" s="1352" t="n"/>
      <c r="BH169" s="1352" t="n"/>
      <c r="BI169" s="1352" t="n"/>
      <c r="BJ169" s="1352" t="n"/>
      <c r="BK169" s="1352" t="n"/>
      <c r="BL169" s="1352" t="n"/>
      <c r="BM169" s="1352" t="n"/>
      <c r="BN169" s="1352" t="n"/>
      <c r="BO169" s="1352" t="n"/>
      <c r="BP169" s="1352" t="n"/>
    </row>
    <row r="170" ht="28.8" customHeight="1" s="21">
      <c r="A170" s="1977" t="n"/>
      <c r="B170" s="1350" t="inlineStr">
        <is>
          <t>公路班线旅客周转量（万人公里）</t>
        </is>
      </c>
      <c r="C170" s="1409" t="n">
        <v>320.1376</v>
      </c>
      <c r="D170" s="31">
        <f>C170/AC170-1</f>
        <v/>
      </c>
      <c r="E170" s="1409" t="n">
        <v>322.2116</v>
      </c>
      <c r="F170" s="31">
        <f>E170/AE170-1</f>
        <v/>
      </c>
      <c r="G170" s="1409" t="n">
        <v>316.2177</v>
      </c>
      <c r="H170" s="31">
        <f>G170/AG170-1</f>
        <v/>
      </c>
      <c r="I170" s="1409">
        <f>中口径明细!Z170</f>
        <v/>
      </c>
      <c r="J170" s="31">
        <f>I170/AI170-1</f>
        <v/>
      </c>
      <c r="K170" s="1409">
        <f>中口径明细!AB170</f>
        <v/>
      </c>
      <c r="L170" s="31">
        <f>K170/AK170-1</f>
        <v/>
      </c>
      <c r="M170" s="1409">
        <f>中口径明细!AD170</f>
        <v/>
      </c>
      <c r="N170" s="31">
        <f>M170/AM170-1</f>
        <v/>
      </c>
      <c r="O170" s="1409">
        <f>中口径明细!AF170</f>
        <v/>
      </c>
      <c r="P170" s="31">
        <f>O170/AO170-1</f>
        <v/>
      </c>
      <c r="Q170" s="1409">
        <f>中口径明细!AH170</f>
        <v/>
      </c>
      <c r="R170" s="31">
        <f>Q170/AQ170-1</f>
        <v/>
      </c>
      <c r="S170" s="1409">
        <f>中口径明细!AJ170</f>
        <v/>
      </c>
      <c r="T170" s="31">
        <f>S170/AS170-1</f>
        <v/>
      </c>
      <c r="U170" s="1409">
        <f>中口径明细!AL170</f>
        <v/>
      </c>
      <c r="V170" s="31">
        <f>U170/AU170-1</f>
        <v/>
      </c>
      <c r="W170" s="1409">
        <f>中口径明细!AN170</f>
        <v/>
      </c>
      <c r="X170" s="31">
        <f>W170/AW170-1</f>
        <v/>
      </c>
      <c r="Y170" s="1409">
        <f>E170+C170+G170+I170+K170+M170+O170+Q170+S170</f>
        <v/>
      </c>
      <c r="Z170" s="31">
        <f>Y170/SUM(AC170,AE170,AG170,AI170,AK170,AM170,AO170,AQ170,AS170)-1</f>
        <v/>
      </c>
      <c r="AA170" s="32" t="n"/>
      <c r="AB170" s="1915">
        <f>AC170+AE170</f>
        <v/>
      </c>
      <c r="AC170" s="1409" t="n">
        <v>384.382</v>
      </c>
      <c r="AD170" s="31" t="n"/>
      <c r="AE170" s="1409" t="n">
        <v>356.4048</v>
      </c>
      <c r="AF170" s="31" t="n"/>
      <c r="AG170" s="1409" t="n">
        <v>345.5992</v>
      </c>
      <c r="AH170" s="31" t="n"/>
      <c r="AI170" s="1409" t="n">
        <v>350.9865</v>
      </c>
      <c r="AJ170" s="31" t="n"/>
      <c r="AK170" s="1409" t="n">
        <v>354.199</v>
      </c>
      <c r="AL170" s="31" t="n"/>
      <c r="AM170" s="1409" t="n">
        <v>369.3228</v>
      </c>
      <c r="AN170" s="31" t="n"/>
      <c r="AO170" s="1409" t="n">
        <v>372.2134</v>
      </c>
      <c r="AP170" s="31" t="n"/>
      <c r="AQ170" s="1409" t="n">
        <v>371.4824</v>
      </c>
      <c r="AR170" s="31" t="n"/>
      <c r="AS170" s="1409" t="n">
        <v>376.302</v>
      </c>
      <c r="AT170" s="31" t="n"/>
      <c r="AU170" s="1409" t="n">
        <v>391.2699</v>
      </c>
      <c r="AV170" s="31" t="n"/>
      <c r="AW170" s="1409" t="n">
        <v>397.5527</v>
      </c>
      <c r="AX170" s="31" t="n"/>
      <c r="AY170" s="1409" t="n">
        <v>405.1991</v>
      </c>
      <c r="AZ170" s="31" t="n"/>
      <c r="BA170" s="1409">
        <f>AC170+AE170+AG170+AI170+AK170+AM170+AO170+AQ170+AS170+AU170+AW170+AY170</f>
        <v/>
      </c>
      <c r="BB170" s="31" t="n"/>
      <c r="BC170" s="1354" t="n"/>
      <c r="BD170" s="1355" t="n"/>
      <c r="BE170" s="1355" t="n"/>
      <c r="BF170" s="1355" t="n"/>
      <c r="BG170" s="1355" t="n"/>
      <c r="BH170" s="1355" t="n"/>
      <c r="BI170" s="1355" t="n"/>
      <c r="BJ170" s="1355" t="n"/>
      <c r="BK170" s="1355" t="n"/>
      <c r="BL170" s="1355" t="n"/>
      <c r="BM170" s="1355" t="n"/>
      <c r="BN170" s="1355" t="n"/>
      <c r="BO170" s="1355" t="n"/>
      <c r="BP170" s="1289" t="n"/>
    </row>
    <row r="171" ht="28.8" customHeight="1" s="21">
      <c r="A171" s="1977" t="n"/>
      <c r="B171" s="1350" t="inlineStr">
        <is>
          <t>城际城乡公交旅客周转量 （万人公里）</t>
        </is>
      </c>
      <c r="C171" s="1409" t="n">
        <v>675.3</v>
      </c>
      <c r="D171" s="31">
        <f>C171/AC171-1</f>
        <v/>
      </c>
      <c r="E171" s="1409" t="n">
        <v>661.8</v>
      </c>
      <c r="F171" s="31">
        <f>E171/AE171-1</f>
        <v/>
      </c>
      <c r="G171" s="1409">
        <f>公交!X62-公交!X64</f>
        <v/>
      </c>
      <c r="H171" s="31">
        <f>G171/AG171-1</f>
        <v/>
      </c>
      <c r="I171" s="1409">
        <f>公交!Z62-公交!Z64</f>
        <v/>
      </c>
      <c r="J171" s="31">
        <f>I171/AI171-1</f>
        <v/>
      </c>
      <c r="K171" s="1409">
        <f>公交!AB62-公交!AB64</f>
        <v/>
      </c>
      <c r="L171" s="31">
        <f>K171/AK171-1</f>
        <v/>
      </c>
      <c r="M171" s="1409">
        <f>公交!AD62-公交!AD64</f>
        <v/>
      </c>
      <c r="N171" s="31">
        <f>M171/AM171-1</f>
        <v/>
      </c>
      <c r="O171" s="1409">
        <f>公交!AF62-公交!AF64</f>
        <v/>
      </c>
      <c r="P171" s="31">
        <f>O171/AO171-1</f>
        <v/>
      </c>
      <c r="Q171" s="1409">
        <f>公交!AH62-公交!AH64</f>
        <v/>
      </c>
      <c r="R171" s="31">
        <f>Q171/AQ171-1</f>
        <v/>
      </c>
      <c r="S171" s="1409">
        <f>公交!AJ62-公交!AJ64</f>
        <v/>
      </c>
      <c r="T171" s="31">
        <f>S171/AS171-1</f>
        <v/>
      </c>
      <c r="U171" s="1409">
        <f>公交!AL62-公交!AL64</f>
        <v/>
      </c>
      <c r="V171" s="31">
        <f>U171/AU171-1</f>
        <v/>
      </c>
      <c r="W171" s="1409">
        <f>公交!AN62-公交!AN64</f>
        <v/>
      </c>
      <c r="X171" s="31">
        <f>W171/AW171-1</f>
        <v/>
      </c>
      <c r="Y171" s="1409">
        <f>E171+C171+G171+I171+K171+M171+O171+Q171+S171</f>
        <v/>
      </c>
      <c r="Z171" s="31">
        <f>Y171/SUM(AC171,AE171,AG171,AI171,AK171,AM171,AO171,AQ171,AS171)-1</f>
        <v/>
      </c>
      <c r="AA171" s="32" t="n"/>
      <c r="AB171" s="1915">
        <f>AC171+AE171</f>
        <v/>
      </c>
      <c r="AC171" s="1409" t="n">
        <v>522.8</v>
      </c>
      <c r="AD171" s="31" t="n"/>
      <c r="AE171" s="1409" t="n">
        <v>599.9</v>
      </c>
      <c r="AF171" s="31" t="n"/>
      <c r="AG171" s="1409" t="n">
        <v>618.6</v>
      </c>
      <c r="AH171" s="31" t="n"/>
      <c r="AI171" s="1409" t="n">
        <v>623.6</v>
      </c>
      <c r="AJ171" s="31" t="n"/>
      <c r="AK171" s="1409" t="n">
        <v>620.6</v>
      </c>
      <c r="AL171" s="31" t="n"/>
      <c r="AM171" s="1409" t="n">
        <v>619.4</v>
      </c>
      <c r="AN171" s="31" t="n"/>
      <c r="AO171" s="1409" t="n">
        <v>550.1</v>
      </c>
      <c r="AP171" s="31" t="n"/>
      <c r="AQ171" s="1409" t="n">
        <v>559.8</v>
      </c>
      <c r="AR171" s="31" t="n"/>
      <c r="AS171" s="1409" t="n">
        <v>507.7</v>
      </c>
      <c r="AT171" s="31" t="n"/>
      <c r="AU171" s="1409" t="n">
        <v>597.9</v>
      </c>
      <c r="AV171" s="31" t="n"/>
      <c r="AW171" s="1409" t="n">
        <v>529.3</v>
      </c>
      <c r="AX171" s="31" t="n"/>
      <c r="AY171" s="1409" t="n">
        <v>542.8</v>
      </c>
      <c r="AZ171" s="31" t="n"/>
      <c r="BA171" s="1409">
        <f>AC171+AE171+AG171+AI171+AK171+AM171+AO171+AQ171+AS171+AU171+AW171+AY171</f>
        <v/>
      </c>
      <c r="BB171" s="31" t="n"/>
      <c r="BC171" s="1354" t="n"/>
      <c r="BD171" s="1291" t="n"/>
      <c r="BE171" s="1291" t="n"/>
      <c r="BF171" s="1291" t="n"/>
      <c r="BG171" s="1291" t="n"/>
      <c r="BH171" s="1291" t="n"/>
      <c r="BI171" s="1291" t="n"/>
      <c r="BJ171" s="1417" t="n"/>
      <c r="BK171" s="1291" t="n"/>
      <c r="BL171" s="1417" t="n"/>
      <c r="BM171" s="1417" t="n"/>
      <c r="BN171" s="1417" t="n"/>
      <c r="BO171" s="1417" t="n"/>
      <c r="BP171" s="1289" t="n"/>
    </row>
    <row r="172" ht="28.8" customHeight="1" s="21">
      <c r="A172" s="1977" t="n"/>
      <c r="B172" s="1350" t="inlineStr">
        <is>
          <t>城际城乡巡游出租旅客周转量（万人公里）</t>
        </is>
      </c>
      <c r="C172" s="1409" t="n">
        <v>46</v>
      </c>
      <c r="D172" s="31">
        <f>C172/AC172-1</f>
        <v/>
      </c>
      <c r="E172" s="1409" t="n">
        <v>54.4</v>
      </c>
      <c r="F172" s="31">
        <f>E172/AE172-1</f>
        <v/>
      </c>
      <c r="G172" s="1409">
        <f>出租!X62-出租!X64</f>
        <v/>
      </c>
      <c r="H172" s="31">
        <f>G172/AG172-1</f>
        <v/>
      </c>
      <c r="I172" s="1409">
        <f>出租!Z62-出租!Z64</f>
        <v/>
      </c>
      <c r="J172" s="31">
        <f>I172/AI172-1</f>
        <v/>
      </c>
      <c r="K172" s="1409">
        <f>出租!AB62-出租!AB64</f>
        <v/>
      </c>
      <c r="L172" s="31">
        <f>K172/AK172-1</f>
        <v/>
      </c>
      <c r="M172" s="1409">
        <f>出租!AD62-出租!AD64</f>
        <v/>
      </c>
      <c r="N172" s="31">
        <f>M172/AM172-1</f>
        <v/>
      </c>
      <c r="O172" s="1409">
        <f>出租!AF62-出租!AF64</f>
        <v/>
      </c>
      <c r="P172" s="31">
        <f>O172/AO172-1</f>
        <v/>
      </c>
      <c r="Q172" s="1409">
        <f>出租!AH62-出租!AH64</f>
        <v/>
      </c>
      <c r="R172" s="31">
        <f>Q172/AQ172-1</f>
        <v/>
      </c>
      <c r="S172" s="1409">
        <f>出租!AJ62-出租!AJ64</f>
        <v/>
      </c>
      <c r="T172" s="31">
        <f>S172/AS172-1</f>
        <v/>
      </c>
      <c r="U172" s="1409">
        <f>出租!AL62-出租!AL64</f>
        <v/>
      </c>
      <c r="V172" s="31">
        <f>U172/AU172-1</f>
        <v/>
      </c>
      <c r="W172" s="1409">
        <f>出租!AN62-出租!AN64</f>
        <v/>
      </c>
      <c r="X172" s="31">
        <f>W172/AW172-1</f>
        <v/>
      </c>
      <c r="Y172" s="1409">
        <f>E172+C172+G172+I172+K172+M172+O172+Q172+S172</f>
        <v/>
      </c>
      <c r="Z172" s="31">
        <f>Y172/SUM(AC172,AE172,AG172,AI172,AK172,AM172,AO172,AQ172,AS172)-1</f>
        <v/>
      </c>
      <c r="AA172" s="32" t="n"/>
      <c r="AB172" s="1915">
        <f>AC172+AE172</f>
        <v/>
      </c>
      <c r="AC172" s="1409" t="n">
        <v>95.2</v>
      </c>
      <c r="AD172" s="31" t="n"/>
      <c r="AE172" s="1409" t="n">
        <v>80.47</v>
      </c>
      <c r="AF172" s="31" t="n"/>
      <c r="AG172" s="1409" t="n">
        <v>53.88</v>
      </c>
      <c r="AH172" s="31" t="n"/>
      <c r="AI172" s="1409" t="n">
        <v>49.35</v>
      </c>
      <c r="AJ172" s="31" t="n"/>
      <c r="AK172" s="1409" t="n">
        <v>46.59</v>
      </c>
      <c r="AL172" s="31" t="n"/>
      <c r="AM172" s="1409" t="n">
        <v>47.54</v>
      </c>
      <c r="AN172" s="31" t="n"/>
      <c r="AO172" s="1409" t="n">
        <v>49.14</v>
      </c>
      <c r="AP172" s="31" t="n"/>
      <c r="AQ172" s="1409" t="n">
        <v>52.81</v>
      </c>
      <c r="AR172" s="31" t="n"/>
      <c r="AS172" s="1409" t="n">
        <v>48.43</v>
      </c>
      <c r="AT172" s="31" t="n"/>
      <c r="AU172" s="1409" t="n">
        <v>55.58</v>
      </c>
      <c r="AV172" s="31" t="n"/>
      <c r="AW172" s="1409" t="n">
        <v>46</v>
      </c>
      <c r="AX172" s="31" t="n"/>
      <c r="AY172" s="1409" t="n">
        <v>45.2</v>
      </c>
      <c r="AZ172" s="31" t="n"/>
      <c r="BA172" s="1409">
        <f>AC172+AE172+AG172+AI172+AK172+AM172+AO172+AQ172+AS172+AU172+AW172+AY172</f>
        <v/>
      </c>
      <c r="BB172" s="31" t="n"/>
      <c r="BC172" s="1354" t="n"/>
      <c r="BD172" s="1291" t="n"/>
      <c r="BE172" s="1291" t="n"/>
      <c r="BF172" s="1291" t="n"/>
      <c r="BG172" s="1291" t="n"/>
      <c r="BH172" s="1291" t="n"/>
      <c r="BI172" s="1291" t="n"/>
      <c r="BJ172" s="1417" t="n"/>
      <c r="BK172" s="1291" t="n"/>
      <c r="BL172" s="1417" t="n"/>
      <c r="BM172" s="1417" t="n"/>
      <c r="BN172" s="1417" t="n"/>
      <c r="BO172" s="1417" t="n"/>
      <c r="BP172" s="1289" t="n"/>
    </row>
    <row r="173" ht="28.8" customHeight="1" s="21">
      <c r="A173" s="1954" t="n"/>
      <c r="B173" s="1350" t="inlineStr">
        <is>
          <t>城际城乡网约车旅客周转量(万人公里)</t>
        </is>
      </c>
      <c r="C173" s="1409" t="n">
        <v>11.4007501023882</v>
      </c>
      <c r="D173" s="31">
        <f>C173/AC173-1</f>
        <v/>
      </c>
      <c r="E173" s="1409" t="n">
        <v>16.496352615231</v>
      </c>
      <c r="F173" s="31">
        <f>E173/AE173-1</f>
        <v/>
      </c>
      <c r="G173" s="1409" t="n">
        <v>26.1819482680106</v>
      </c>
      <c r="H173" s="31">
        <f>G173/AG173-1</f>
        <v/>
      </c>
      <c r="I173" s="1409">
        <f>网约车!Z62-网约车!Z64</f>
        <v/>
      </c>
      <c r="J173" s="31">
        <f>I173/AI173-1</f>
        <v/>
      </c>
      <c r="K173" s="1409">
        <f>网约车!AB62-网约车!AB64</f>
        <v/>
      </c>
      <c r="L173" s="31">
        <f>K173/AK173-1</f>
        <v/>
      </c>
      <c r="M173" s="1409">
        <f>网约车!AD62-网约车!AD64</f>
        <v/>
      </c>
      <c r="N173" s="31">
        <f>M173/AM173-1</f>
        <v/>
      </c>
      <c r="O173" s="1409">
        <f>网约车!AF62-网约车!AF64</f>
        <v/>
      </c>
      <c r="P173" s="31">
        <f>O173/AO173-1</f>
        <v/>
      </c>
      <c r="Q173" s="1409">
        <f>网约车!AH62-网约车!AH64</f>
        <v/>
      </c>
      <c r="R173" s="31">
        <f>Q173/AQ173-1</f>
        <v/>
      </c>
      <c r="S173" s="1409">
        <f>网约车!AJ62-网约车!AJ64</f>
        <v/>
      </c>
      <c r="T173" s="31">
        <f>S173/AS173-1</f>
        <v/>
      </c>
      <c r="U173" s="1409">
        <f>网约车!AL62-网约车!AL64</f>
        <v/>
      </c>
      <c r="V173" s="31">
        <f>U173/AU173-1</f>
        <v/>
      </c>
      <c r="W173" s="1409">
        <f>网约车!AN62-网约车!AN64</f>
        <v/>
      </c>
      <c r="X173" s="31">
        <f>W173/AW173-1</f>
        <v/>
      </c>
      <c r="Y173" s="1409">
        <f>E173+C173+G173+I173+K173+M173+O173+Q173+S173</f>
        <v/>
      </c>
      <c r="Z173" s="31">
        <f>Y173/SUM(AC173,AE173,AG173,AI173,AK173,AM173,AO173,AQ173,AS173)-1</f>
        <v/>
      </c>
      <c r="AA173" s="32" t="n"/>
      <c r="AB173" s="1915">
        <f>AC173+AE173</f>
        <v/>
      </c>
      <c r="AC173" s="1409" t="n">
        <v>122.979941610931</v>
      </c>
      <c r="AD173" s="31" t="n"/>
      <c r="AE173" s="1409" t="n">
        <v>65.983201899977</v>
      </c>
      <c r="AF173" s="31" t="n"/>
      <c r="AG173" s="1409" t="n">
        <v>70.7121900711398</v>
      </c>
      <c r="AH173" s="31" t="n"/>
      <c r="AI173" s="1409" t="n">
        <v>77.0730912700437</v>
      </c>
      <c r="AJ173" s="31" t="n"/>
      <c r="AK173" s="1409" t="n">
        <v>79.3720977821301</v>
      </c>
      <c r="AL173" s="31" t="n"/>
      <c r="AM173" s="1409" t="n">
        <v>146.631445114449</v>
      </c>
      <c r="AN173" s="31" t="n"/>
      <c r="AO173" s="1409" t="n">
        <v>80.46771327469401</v>
      </c>
      <c r="AP173" s="31" t="n"/>
      <c r="AQ173" s="1409" t="n">
        <v>133.450980460367</v>
      </c>
      <c r="AR173" s="31" t="n"/>
      <c r="AS173" s="1409" t="n">
        <v>66.478176302233</v>
      </c>
      <c r="AT173" s="31" t="n"/>
      <c r="AU173" s="1409" t="n">
        <v>74.0279316696863</v>
      </c>
      <c r="AV173" s="31" t="n"/>
      <c r="AW173" s="1409" t="n">
        <v>64.87054426803201</v>
      </c>
      <c r="AX173" s="31" t="n"/>
      <c r="AY173" s="1409" t="n">
        <v>65.8155841355166</v>
      </c>
      <c r="AZ173" s="31" t="n"/>
      <c r="BA173" s="1409">
        <f>AC173+AE173+AG173+AI173+AK173+AM173+AO173+AQ173+AS173+AU173+AW173+AY173</f>
        <v/>
      </c>
      <c r="BB173" s="31" t="n"/>
      <c r="BC173" s="1354" t="n"/>
      <c r="BD173" s="1291" t="n"/>
      <c r="BE173" s="1291" t="n"/>
      <c r="BF173" s="1291" t="n"/>
      <c r="BG173" s="1291" t="n"/>
      <c r="BH173" s="1291" t="n"/>
      <c r="BI173" s="1291" t="n"/>
      <c r="BJ173" s="1291" t="n"/>
      <c r="BK173" s="1291" t="n"/>
      <c r="BL173" s="1291" t="n"/>
      <c r="BM173" s="1291" t="n"/>
      <c r="BN173" s="1291" t="n"/>
      <c r="BO173" s="1291" t="n"/>
      <c r="BP173" s="1289" t="n"/>
    </row>
    <row r="174" ht="28.8" customFormat="1" customHeight="1" s="24">
      <c r="A174" s="1358" t="inlineStr">
        <is>
          <t>潜江市</t>
        </is>
      </c>
      <c r="B174" s="1350" t="inlineStr">
        <is>
          <t>总旅客周转量      （万人公里）</t>
        </is>
      </c>
      <c r="C174" s="1409">
        <f>C175+C176+C177+C178</f>
        <v/>
      </c>
      <c r="D174" s="31">
        <f>C174/AC174-1</f>
        <v/>
      </c>
      <c r="E174" s="1409">
        <f>E175+E176+E177+E178</f>
        <v/>
      </c>
      <c r="F174" s="31">
        <f>E174/AE174-1</f>
        <v/>
      </c>
      <c r="G174" s="1409">
        <f>G175+G176+G177+G178</f>
        <v/>
      </c>
      <c r="H174" s="31">
        <f>G174/AG174-1</f>
        <v/>
      </c>
      <c r="I174" s="1409">
        <f>I175+I176+I177+I178</f>
        <v/>
      </c>
      <c r="J174" s="31">
        <f>I174/AI174-1</f>
        <v/>
      </c>
      <c r="K174" s="1409">
        <f>K175+K176+K177+K178</f>
        <v/>
      </c>
      <c r="L174" s="31">
        <f>K174/AK174-1</f>
        <v/>
      </c>
      <c r="M174" s="1409">
        <f>M175+M176+M177+M178</f>
        <v/>
      </c>
      <c r="N174" s="31">
        <f>M174/AM174-1</f>
        <v/>
      </c>
      <c r="O174" s="1409">
        <f>O175+O176+O177+O178</f>
        <v/>
      </c>
      <c r="P174" s="31">
        <f>O174/AO174-1</f>
        <v/>
      </c>
      <c r="Q174" s="1409">
        <f>Q175+Q176+Q177+Q178</f>
        <v/>
      </c>
      <c r="R174" s="31">
        <f>Q174/AQ174-1</f>
        <v/>
      </c>
      <c r="S174" s="1409">
        <f>S175+S176+S177+S178</f>
        <v/>
      </c>
      <c r="T174" s="31">
        <f>S174/AS174-1</f>
        <v/>
      </c>
      <c r="U174" s="1409">
        <f>U175+U176+U177+U178</f>
        <v/>
      </c>
      <c r="V174" s="31">
        <f>U174/AU174-1</f>
        <v/>
      </c>
      <c r="W174" s="1409">
        <f>W175+W176+W177+W178</f>
        <v/>
      </c>
      <c r="X174" s="31">
        <f>W174/AW174-1</f>
        <v/>
      </c>
      <c r="Y174" s="1409">
        <f>E174+C174+G174+I174+K174+M174+O174+Q174+S174</f>
        <v/>
      </c>
      <c r="Z174" s="31">
        <f>Y174/SUM(AC174,AE174,AG174,AI174,AK174,AM174,AO174,AQ174,AS174)-1</f>
        <v/>
      </c>
      <c r="AA174" s="32" t="n"/>
      <c r="AB174" s="1915">
        <f>AC174+AE174</f>
        <v/>
      </c>
      <c r="AC174" s="1915">
        <f>AC175+AC176+AC177+AC178</f>
        <v/>
      </c>
      <c r="AD174" s="32" t="n"/>
      <c r="AE174" s="1915">
        <f>AE175+AE176+AE177+AE178</f>
        <v/>
      </c>
      <c r="AF174" s="32" t="n"/>
      <c r="AG174" s="1915">
        <f>AG175+AG176+AG177+AG178</f>
        <v/>
      </c>
      <c r="AH174" s="32" t="n"/>
      <c r="AI174" s="1915">
        <f>AI175+AI176+AI177+AI178</f>
        <v/>
      </c>
      <c r="AJ174" s="32" t="n"/>
      <c r="AK174" s="1915">
        <f>AK175+AK176+AK177+AK178</f>
        <v/>
      </c>
      <c r="AL174" s="32" t="n"/>
      <c r="AM174" s="1915">
        <f>AM175+AM176+AM177+AM178</f>
        <v/>
      </c>
      <c r="AN174" s="32" t="n"/>
      <c r="AO174" s="1915">
        <f>AO175+AO176+AO177+AO178</f>
        <v/>
      </c>
      <c r="AP174" s="32" t="n"/>
      <c r="AQ174" s="1915">
        <f>AQ175+AQ176+AQ177+AQ178</f>
        <v/>
      </c>
      <c r="AR174" s="32" t="n"/>
      <c r="AS174" s="1915">
        <f>AS175+AS176+AS177+AS178</f>
        <v/>
      </c>
      <c r="AT174" s="32" t="n"/>
      <c r="AU174" s="1915">
        <f>AU175+AU176+AU177+AU178</f>
        <v/>
      </c>
      <c r="AV174" s="32" t="n"/>
      <c r="AW174" s="1915">
        <f>AW175+AW176+AW177+AW178</f>
        <v/>
      </c>
      <c r="AX174" s="32" t="n"/>
      <c r="AY174" s="1915">
        <f>AY175+AY176+AY177+AY178</f>
        <v/>
      </c>
      <c r="AZ174" s="32" t="n"/>
      <c r="BA174" s="1915">
        <f>AC174+AE174+AG174+AI174+AK174+AM174+AO174+AQ174+AS174+AU174+AW174+AY174</f>
        <v/>
      </c>
      <c r="BB174" s="32" t="n"/>
      <c r="BC174" s="1353" t="n"/>
      <c r="BD174" s="1352" t="n"/>
      <c r="BE174" s="1352" t="n"/>
      <c r="BF174" s="1352" t="n"/>
      <c r="BG174" s="1352" t="n"/>
      <c r="BH174" s="1352" t="n"/>
      <c r="BI174" s="1352" t="n"/>
      <c r="BJ174" s="1352" t="n"/>
      <c r="BK174" s="1352" t="n"/>
      <c r="BL174" s="1352" t="n"/>
      <c r="BM174" s="1352" t="n"/>
      <c r="BN174" s="1352" t="n"/>
      <c r="BO174" s="1352" t="n"/>
      <c r="BP174" s="1352" t="n"/>
    </row>
    <row r="175" ht="28.8" customHeight="1" s="21">
      <c r="A175" s="1977" t="n"/>
      <c r="B175" s="1350" t="inlineStr">
        <is>
          <t>公路班线旅客周转量（万人公里）</t>
        </is>
      </c>
      <c r="C175" s="1409" t="n">
        <v>265.8779</v>
      </c>
      <c r="D175" s="31">
        <f>C175/AC175-1</f>
        <v/>
      </c>
      <c r="E175" s="1409" t="n">
        <v>196.6077</v>
      </c>
      <c r="F175" s="31">
        <f>E175/AE175-1</f>
        <v/>
      </c>
      <c r="G175" s="1409" t="n">
        <v>161.124</v>
      </c>
      <c r="H175" s="31">
        <f>G175/AG175-1</f>
        <v/>
      </c>
      <c r="I175" s="1409">
        <f>中口径明细!Z175</f>
        <v/>
      </c>
      <c r="J175" s="31">
        <f>I175/AI175-1</f>
        <v/>
      </c>
      <c r="K175" s="1409">
        <f>中口径明细!AB175</f>
        <v/>
      </c>
      <c r="L175" s="31">
        <f>K175/AK175-1</f>
        <v/>
      </c>
      <c r="M175" s="1409">
        <f>中口径明细!AD175</f>
        <v/>
      </c>
      <c r="N175" s="31">
        <f>M175/AM175-1</f>
        <v/>
      </c>
      <c r="O175" s="1409">
        <f>中口径明细!AF175</f>
        <v/>
      </c>
      <c r="P175" s="31">
        <f>O175/AO175-1</f>
        <v/>
      </c>
      <c r="Q175" s="1409">
        <f>中口径明细!AH175</f>
        <v/>
      </c>
      <c r="R175" s="31">
        <f>Q175/AQ175-1</f>
        <v/>
      </c>
      <c r="S175" s="1409">
        <f>中口径明细!AJ175</f>
        <v/>
      </c>
      <c r="T175" s="31">
        <f>S175/AS175-1</f>
        <v/>
      </c>
      <c r="U175" s="1409">
        <f>中口径明细!AL175</f>
        <v/>
      </c>
      <c r="V175" s="31">
        <f>U175/AU175-1</f>
        <v/>
      </c>
      <c r="W175" s="1409">
        <f>中口径明细!AN175</f>
        <v/>
      </c>
      <c r="X175" s="31">
        <f>W175/AW175-1</f>
        <v/>
      </c>
      <c r="Y175" s="1409">
        <f>E175+C175+G175+I175+K175+M175+O175+Q175+S175</f>
        <v/>
      </c>
      <c r="Z175" s="31">
        <f>Y175/SUM(AC175,AE175,AG175,AI175,AK175,AM175,AO175,AQ175,AS175)-1</f>
        <v/>
      </c>
      <c r="AA175" s="32" t="n"/>
      <c r="AB175" s="1915">
        <f>AC175+AE175</f>
        <v/>
      </c>
      <c r="AC175" s="1409" t="n">
        <v>246.9231</v>
      </c>
      <c r="AD175" s="31" t="n"/>
      <c r="AE175" s="1409" t="n">
        <v>126.232</v>
      </c>
      <c r="AF175" s="31" t="n"/>
      <c r="AG175" s="1409" t="n">
        <v>134.7843</v>
      </c>
      <c r="AH175" s="31" t="n"/>
      <c r="AI175" s="1409" t="n">
        <v>161.6837</v>
      </c>
      <c r="AJ175" s="31" t="n"/>
      <c r="AK175" s="1409" t="n">
        <v>187.8493</v>
      </c>
      <c r="AL175" s="31" t="n"/>
      <c r="AM175" s="1409" t="n">
        <v>204.0684</v>
      </c>
      <c r="AN175" s="31" t="n"/>
      <c r="AO175" s="1409" t="n">
        <v>261.7629</v>
      </c>
      <c r="AP175" s="31" t="n"/>
      <c r="AQ175" s="1409" t="n">
        <v>258.2252</v>
      </c>
      <c r="AR175" s="31" t="n"/>
      <c r="AS175" s="1409" t="n">
        <v>249.8909</v>
      </c>
      <c r="AT175" s="31" t="n"/>
      <c r="AU175" s="1409" t="n">
        <v>220.6828</v>
      </c>
      <c r="AV175" s="31" t="n"/>
      <c r="AW175" s="1409" t="n">
        <v>228.0006</v>
      </c>
      <c r="AX175" s="31" t="n"/>
      <c r="AY175" s="1409" t="n">
        <v>227.0501</v>
      </c>
      <c r="AZ175" s="31" t="n"/>
      <c r="BA175" s="1409">
        <f>AC175+AE175+AG175+AI175+AK175+AM175+AO175+AQ175+AS175+AU175+AW175+AY175</f>
        <v/>
      </c>
      <c r="BB175" s="31" t="n"/>
      <c r="BC175" s="1354" t="n"/>
      <c r="BD175" s="1355" t="n"/>
      <c r="BE175" s="1355" t="n"/>
      <c r="BF175" s="1355" t="n"/>
      <c r="BG175" s="1355" t="n"/>
      <c r="BH175" s="1355" t="n"/>
      <c r="BI175" s="1355" t="n"/>
      <c r="BJ175" s="1355" t="n"/>
      <c r="BK175" s="1355" t="n"/>
      <c r="BL175" s="1355" t="n"/>
      <c r="BM175" s="1355" t="n"/>
      <c r="BN175" s="1355" t="n"/>
      <c r="BO175" s="1355" t="n"/>
      <c r="BP175" s="1289" t="n"/>
    </row>
    <row r="176" ht="28.8" customHeight="1" s="21">
      <c r="A176" s="1977" t="n"/>
      <c r="B176" s="1350" t="inlineStr">
        <is>
          <t>城际城乡公交旅客周转量 （万人公里）</t>
        </is>
      </c>
      <c r="C176" s="1409" t="n">
        <v>1787.57</v>
      </c>
      <c r="D176" s="31">
        <f>C176/AC176-1</f>
        <v/>
      </c>
      <c r="E176" s="1409" t="n">
        <v>1692.74</v>
      </c>
      <c r="F176" s="31">
        <f>E176/AE176-1</f>
        <v/>
      </c>
      <c r="G176" s="1409">
        <f>公交!X66-公交!X68</f>
        <v/>
      </c>
      <c r="H176" s="31">
        <f>G176/AG176-1</f>
        <v/>
      </c>
      <c r="I176" s="1409">
        <f>公交!Z66-公交!Z68</f>
        <v/>
      </c>
      <c r="J176" s="31">
        <f>I176/AI176-1</f>
        <v/>
      </c>
      <c r="K176" s="1409">
        <f>公交!AB66-公交!AB68</f>
        <v/>
      </c>
      <c r="L176" s="31">
        <f>K176/AK176-1</f>
        <v/>
      </c>
      <c r="M176" s="1409">
        <f>公交!AD66-公交!AD68</f>
        <v/>
      </c>
      <c r="N176" s="31">
        <f>M176/AM176-1</f>
        <v/>
      </c>
      <c r="O176" s="1409">
        <f>公交!AF66-公交!AF68</f>
        <v/>
      </c>
      <c r="P176" s="31">
        <f>O176/AO176-1</f>
        <v/>
      </c>
      <c r="Q176" s="1409">
        <f>公交!AH66-公交!AH68</f>
        <v/>
      </c>
      <c r="R176" s="31">
        <f>Q176/AQ176-1</f>
        <v/>
      </c>
      <c r="S176" s="1409">
        <f>公交!AJ66-公交!AJ68</f>
        <v/>
      </c>
      <c r="T176" s="31">
        <f>S176/AS176-1</f>
        <v/>
      </c>
      <c r="U176" s="1409">
        <f>公交!AL66-公交!AL68</f>
        <v/>
      </c>
      <c r="V176" s="31">
        <f>U176/AU176-1</f>
        <v/>
      </c>
      <c r="W176" s="1409">
        <f>公交!AN66-公交!AN68</f>
        <v/>
      </c>
      <c r="X176" s="31">
        <f>W176/AW176-1</f>
        <v/>
      </c>
      <c r="Y176" s="1409">
        <f>E176+C176+G176+I176+K176+M176+O176+Q176+S176</f>
        <v/>
      </c>
      <c r="Z176" s="31">
        <f>Y176/SUM(AC176,AE176,AG176,AI176,AK176,AM176,AO176,AQ176,AS176)-1</f>
        <v/>
      </c>
      <c r="AA176" s="32" t="n"/>
      <c r="AB176" s="1915">
        <f>AC176+AE176</f>
        <v/>
      </c>
      <c r="AC176" s="1409" t="n">
        <v>1757.4</v>
      </c>
      <c r="AD176" s="31" t="n"/>
      <c r="AE176" s="1409" t="n">
        <v>1604.6</v>
      </c>
      <c r="AF176" s="31" t="n"/>
      <c r="AG176" s="1409" t="n">
        <v>1413.88</v>
      </c>
      <c r="AH176" s="31" t="n"/>
      <c r="AI176" s="1409" t="n">
        <v>1647.72</v>
      </c>
      <c r="AJ176" s="31" t="n"/>
      <c r="AK176" s="1409" t="n">
        <v>1755.8</v>
      </c>
      <c r="AL176" s="31" t="n"/>
      <c r="AM176" s="1409" t="n">
        <v>1964.12</v>
      </c>
      <c r="AN176" s="31" t="n"/>
      <c r="AO176" s="1409" t="n">
        <v>2050.92</v>
      </c>
      <c r="AP176" s="31" t="n"/>
      <c r="AQ176" s="1409" t="n">
        <v>1962.46</v>
      </c>
      <c r="AR176" s="31" t="n"/>
      <c r="AS176" s="1409" t="n">
        <v>1885.66</v>
      </c>
      <c r="AT176" s="31" t="n"/>
      <c r="AU176" s="1409" t="n">
        <v>2061.52</v>
      </c>
      <c r="AV176" s="31" t="n"/>
      <c r="AW176" s="1409" t="n">
        <v>1835.6</v>
      </c>
      <c r="AX176" s="31" t="n"/>
      <c r="AY176" s="1409" t="n">
        <v>1835.94</v>
      </c>
      <c r="AZ176" s="31" t="n"/>
      <c r="BA176" s="1409">
        <f>AC176+AE176+AG176+AI176+AK176+AM176+AO176+AQ176+AS176+AU176+AW176+AY176</f>
        <v/>
      </c>
      <c r="BB176" s="31" t="n"/>
      <c r="BC176" s="1354" t="n"/>
      <c r="BD176" s="1355" t="n"/>
      <c r="BE176" s="1355" t="n"/>
      <c r="BF176" s="1355" t="n"/>
      <c r="BG176" s="1355" t="n"/>
      <c r="BH176" s="1355" t="n"/>
      <c r="BI176" s="1355" t="n"/>
      <c r="BJ176" s="1355" t="n"/>
      <c r="BK176" s="1355" t="n"/>
      <c r="BL176" s="1355" t="n"/>
      <c r="BM176" s="1355" t="n"/>
      <c r="BN176" s="1355" t="n"/>
      <c r="BO176" s="1355" t="n"/>
      <c r="BP176" s="1289" t="n"/>
    </row>
    <row r="177" ht="28.8" customHeight="1" s="21">
      <c r="A177" s="1977" t="n"/>
      <c r="B177" s="1350" t="inlineStr">
        <is>
          <t>城际城乡巡游出租旅客周转量（万人公里）</t>
        </is>
      </c>
      <c r="C177" s="1409" t="n">
        <v>397.71</v>
      </c>
      <c r="D177" s="31">
        <f>C177/AC177-1</f>
        <v/>
      </c>
      <c r="E177" s="1409" t="n">
        <v>381.38</v>
      </c>
      <c r="F177" s="31">
        <f>E177/AE177-1</f>
        <v/>
      </c>
      <c r="G177" s="1409">
        <f>出租!X66-出租!X68</f>
        <v/>
      </c>
      <c r="H177" s="31">
        <f>G177/AG177-1</f>
        <v/>
      </c>
      <c r="I177" s="1409">
        <f>出租!Z66-出租!Z68</f>
        <v/>
      </c>
      <c r="J177" s="31">
        <f>I177/AI177-1</f>
        <v/>
      </c>
      <c r="K177" s="1409">
        <f>出租!AB66-出租!AB68</f>
        <v/>
      </c>
      <c r="L177" s="31">
        <f>K177/AK177-1</f>
        <v/>
      </c>
      <c r="M177" s="1409">
        <f>出租!AD66-出租!AD68</f>
        <v/>
      </c>
      <c r="N177" s="31">
        <f>M177/AM177-1</f>
        <v/>
      </c>
      <c r="O177" s="1409">
        <f>出租!AF66-出租!AF68</f>
        <v/>
      </c>
      <c r="P177" s="31">
        <f>O177/AO177-1</f>
        <v/>
      </c>
      <c r="Q177" s="1409">
        <f>出租!AH66-出租!AH68</f>
        <v/>
      </c>
      <c r="R177" s="31">
        <f>Q177/AQ177-1</f>
        <v/>
      </c>
      <c r="S177" s="1409">
        <f>出租!AJ66-出租!AJ68</f>
        <v/>
      </c>
      <c r="T177" s="31">
        <f>S177/AS177-1</f>
        <v/>
      </c>
      <c r="U177" s="1409">
        <f>出租!AL66-出租!AL68</f>
        <v/>
      </c>
      <c r="V177" s="31">
        <f>U177/AU177-1</f>
        <v/>
      </c>
      <c r="W177" s="1409">
        <f>出租!AN66-出租!AN68</f>
        <v/>
      </c>
      <c r="X177" s="31">
        <f>W177/AW177-1</f>
        <v/>
      </c>
      <c r="Y177" s="1409">
        <f>E177+C177+G177+I177+K177+M177+O177+Q177+S177</f>
        <v/>
      </c>
      <c r="Z177" s="31">
        <f>Y177/SUM(AC177,AE177,AG177,AI177,AK177,AM177,AO177,AQ177,AS177)-1</f>
        <v/>
      </c>
      <c r="AA177" s="32" t="n"/>
      <c r="AB177" s="1915">
        <f>AC177+AE177</f>
        <v/>
      </c>
      <c r="AC177" s="1409" t="n">
        <v>391.55</v>
      </c>
      <c r="AD177" s="31" t="n"/>
      <c r="AE177" s="1409" t="n">
        <v>384.28</v>
      </c>
      <c r="AF177" s="31" t="n"/>
      <c r="AG177" s="1409" t="n">
        <v>336.81</v>
      </c>
      <c r="AH177" s="31" t="n"/>
      <c r="AI177" s="1409" t="n">
        <v>360.39</v>
      </c>
      <c r="AJ177" s="31" t="n"/>
      <c r="AK177" s="1409" t="n">
        <v>455.01</v>
      </c>
      <c r="AL177" s="31" t="n"/>
      <c r="AM177" s="1409" t="n">
        <v>339.08</v>
      </c>
      <c r="AN177" s="31" t="n"/>
      <c r="AO177" s="1409" t="n">
        <v>350.73</v>
      </c>
      <c r="AP177" s="31" t="n"/>
      <c r="AQ177" s="1409" t="n">
        <v>312.9</v>
      </c>
      <c r="AR177" s="31" t="n"/>
      <c r="AS177" s="1409" t="n">
        <v>308.85</v>
      </c>
      <c r="AT177" s="31" t="n"/>
      <c r="AU177" s="1409" t="n">
        <v>367.18</v>
      </c>
      <c r="AV177" s="31" t="n"/>
      <c r="AW177" s="1409" t="n">
        <v>325.46</v>
      </c>
      <c r="AX177" s="31" t="n"/>
      <c r="AY177" s="1409" t="n">
        <v>326.19</v>
      </c>
      <c r="AZ177" s="31" t="n"/>
      <c r="BA177" s="1409">
        <f>AC177+AE177+AG177+AI177+AK177+AM177+AO177+AQ177+AS177+AU177+AW177+AY177</f>
        <v/>
      </c>
      <c r="BB177" s="31" t="n"/>
      <c r="BC177" s="1354" t="n"/>
      <c r="BD177" s="1291" t="n"/>
      <c r="BE177" s="1291" t="n"/>
      <c r="BF177" s="1291" t="n"/>
      <c r="BG177" s="1291" t="n"/>
      <c r="BH177" s="1291" t="n"/>
      <c r="BI177" s="1291" t="n"/>
      <c r="BJ177" s="1417" t="n"/>
      <c r="BK177" s="1291" t="n"/>
      <c r="BL177" s="1417" t="n"/>
      <c r="BM177" s="1417" t="n"/>
      <c r="BN177" s="1417" t="n"/>
      <c r="BO177" s="1417" t="n"/>
      <c r="BP177" s="1289" t="n"/>
    </row>
    <row r="178" ht="28.8" customHeight="1" s="21">
      <c r="A178" s="1954" t="n"/>
      <c r="B178" s="1350" t="inlineStr">
        <is>
          <t>城际城乡网约车旅客周转量(万人公里)</t>
        </is>
      </c>
      <c r="C178" s="1409" t="n">
        <v>29.0084213985855</v>
      </c>
      <c r="D178" s="31">
        <f>C178/AC178-1</f>
        <v/>
      </c>
      <c r="E178" s="1409" t="n">
        <v>32.5955692457519</v>
      </c>
      <c r="F178" s="31">
        <f>E178/AE178-1</f>
        <v/>
      </c>
      <c r="G178" s="1409" t="n">
        <v>66.4660563314528</v>
      </c>
      <c r="H178" s="31">
        <f>G178/AG178-1</f>
        <v/>
      </c>
      <c r="I178" s="1409">
        <f>网约车!Z66-网约车!Z68</f>
        <v/>
      </c>
      <c r="J178" s="31">
        <f>I178/AI178-1</f>
        <v/>
      </c>
      <c r="K178" s="1409">
        <f>网约车!AB66-网约车!AB68</f>
        <v/>
      </c>
      <c r="L178" s="31">
        <f>K178/AK178-1</f>
        <v/>
      </c>
      <c r="M178" s="1409">
        <f>网约车!AD66-网约车!AD68</f>
        <v/>
      </c>
      <c r="N178" s="31">
        <f>M178/AM178-1</f>
        <v/>
      </c>
      <c r="O178" s="1409">
        <f>网约车!AF66-网约车!AF68</f>
        <v/>
      </c>
      <c r="P178" s="31">
        <f>O178/AO178-1</f>
        <v/>
      </c>
      <c r="Q178" s="1409">
        <f>网约车!AH66-网约车!AH68</f>
        <v/>
      </c>
      <c r="R178" s="31">
        <f>Q178/AQ178-1</f>
        <v/>
      </c>
      <c r="S178" s="1409">
        <f>网约车!AJ66-网约车!AJ68</f>
        <v/>
      </c>
      <c r="T178" s="31">
        <f>S178/AS178-1</f>
        <v/>
      </c>
      <c r="U178" s="1409">
        <f>网约车!AL66-网约车!AL68</f>
        <v/>
      </c>
      <c r="V178" s="31">
        <f>U178/AU178-1</f>
        <v/>
      </c>
      <c r="W178" s="1409">
        <f>网约车!AN66-网约车!AN68</f>
        <v/>
      </c>
      <c r="X178" s="31">
        <f>W178/AW178-1</f>
        <v/>
      </c>
      <c r="Y178" s="1409">
        <f>E178+C178+G178+I178+K178+M178+O178+Q178+S178</f>
        <v/>
      </c>
      <c r="Z178" s="31">
        <f>Y178/SUM(AC178,AE178,AG178,AI178,AK178,AM178,AO178,AQ178,AS178)-1</f>
        <v/>
      </c>
      <c r="AA178" s="32" t="n"/>
      <c r="AB178" s="1915">
        <f>AC178+AE178</f>
        <v/>
      </c>
      <c r="AC178" s="1409" t="n">
        <v>70.69615355896821</v>
      </c>
      <c r="AD178" s="31" t="n"/>
      <c r="AE178" s="1409" t="n">
        <v>47.3457361832724</v>
      </c>
      <c r="AF178" s="31" t="n"/>
      <c r="AG178" s="1409" t="n">
        <v>62.5434886847024</v>
      </c>
      <c r="AH178" s="31" t="n"/>
      <c r="AI178" s="1409" t="n">
        <v>72.6134325963132</v>
      </c>
      <c r="AJ178" s="31" t="n"/>
      <c r="AK178" s="1409" t="n">
        <v>81.0664149686648</v>
      </c>
      <c r="AL178" s="31" t="n"/>
      <c r="AM178" s="1409" t="n">
        <v>192.544758710385</v>
      </c>
      <c r="AN178" s="31" t="n"/>
      <c r="AO178" s="1409" t="n">
        <v>106.032760645706</v>
      </c>
      <c r="AP178" s="31" t="n"/>
      <c r="AQ178" s="1409" t="n">
        <v>204.221833376207</v>
      </c>
      <c r="AR178" s="31" t="n"/>
      <c r="AS178" s="1409" t="n">
        <v>102.242546280559</v>
      </c>
      <c r="AT178" s="31" t="n"/>
      <c r="AU178" s="1409" t="n">
        <v>108.31801495039</v>
      </c>
      <c r="AV178" s="31" t="n"/>
      <c r="AW178" s="1409" t="n">
        <v>85.9168341294093</v>
      </c>
      <c r="AX178" s="31" t="n"/>
      <c r="AY178" s="1409" t="n">
        <v>87.260603559521</v>
      </c>
      <c r="AZ178" s="31" t="n"/>
      <c r="BA178" s="1409">
        <f>AC178+AE178+AG178+AI178+AK178+AM178+AO178+AQ178+AS178+AU178+AW178+AY178</f>
        <v/>
      </c>
      <c r="BB178" s="31" t="n"/>
      <c r="BC178" s="1354" t="n"/>
      <c r="BD178" s="1291" t="n"/>
      <c r="BE178" s="1291" t="n"/>
      <c r="BF178" s="1291" t="n"/>
      <c r="BG178" s="1291" t="n"/>
      <c r="BH178" s="1291" t="n"/>
      <c r="BI178" s="1291" t="n"/>
      <c r="BJ178" s="1291" t="n"/>
      <c r="BK178" s="1291" t="n"/>
      <c r="BL178" s="1291" t="n"/>
      <c r="BM178" s="1291" t="n"/>
      <c r="BN178" s="1291" t="n"/>
      <c r="BO178" s="1291" t="n"/>
      <c r="BP178" s="1289" t="n"/>
    </row>
    <row r="179" ht="28.8" customFormat="1" customHeight="1" s="24">
      <c r="A179" s="1358" t="inlineStr">
        <is>
          <t>天门市</t>
        </is>
      </c>
      <c r="B179" s="1350" t="inlineStr">
        <is>
          <t>总旅客周转量      （万人公里）</t>
        </is>
      </c>
      <c r="C179" s="1409">
        <f>C180+C181+C182+C183</f>
        <v/>
      </c>
      <c r="D179" s="31">
        <f>C179/AC179-1</f>
        <v/>
      </c>
      <c r="E179" s="1409">
        <f>E180+E181+E182+E183</f>
        <v/>
      </c>
      <c r="F179" s="31">
        <f>E179/AE179-1</f>
        <v/>
      </c>
      <c r="G179" s="1409">
        <f>G180+G181+G182+G183</f>
        <v/>
      </c>
      <c r="H179" s="31">
        <f>G179/AG179-1</f>
        <v/>
      </c>
      <c r="I179" s="1409">
        <f>I180+I181+I182+I183</f>
        <v/>
      </c>
      <c r="J179" s="31">
        <f>I179/AI179-1</f>
        <v/>
      </c>
      <c r="K179" s="1409">
        <f>K180+K181+K182+K183</f>
        <v/>
      </c>
      <c r="L179" s="31">
        <f>K179/AK179-1</f>
        <v/>
      </c>
      <c r="M179" s="1409">
        <f>M180+M181+M182+M183</f>
        <v/>
      </c>
      <c r="N179" s="31">
        <f>M179/AM179-1</f>
        <v/>
      </c>
      <c r="O179" s="1409">
        <f>O180+O181+O182+O183</f>
        <v/>
      </c>
      <c r="P179" s="31">
        <f>O179/AO179-1</f>
        <v/>
      </c>
      <c r="Q179" s="1409">
        <f>Q180+Q181+Q182+Q183</f>
        <v/>
      </c>
      <c r="R179" s="31">
        <f>Q179/AQ179-1</f>
        <v/>
      </c>
      <c r="S179" s="1409">
        <f>S180+S181+S182+S183</f>
        <v/>
      </c>
      <c r="T179" s="31">
        <f>S179/AS179-1</f>
        <v/>
      </c>
      <c r="U179" s="1409">
        <f>U180+U181+U182+U183</f>
        <v/>
      </c>
      <c r="V179" s="31">
        <f>U179/AU179-1</f>
        <v/>
      </c>
      <c r="W179" s="1409">
        <f>W180+W181+W182+W183</f>
        <v/>
      </c>
      <c r="X179" s="31">
        <f>W179/AW179-1</f>
        <v/>
      </c>
      <c r="Y179" s="1409">
        <f>E179+C179+G179+I179+K179+M179+O179+Q179+S179</f>
        <v/>
      </c>
      <c r="Z179" s="31">
        <f>Y179/SUM(AC179,AE179,AG179,AI179,AK179,AM179,AO179,AQ179,AS179)-1</f>
        <v/>
      </c>
      <c r="AA179" s="32" t="n"/>
      <c r="AB179" s="1915">
        <f>AC179+AE179</f>
        <v/>
      </c>
      <c r="AC179" s="1915">
        <f>AC180+AC181+AC182+AC183</f>
        <v/>
      </c>
      <c r="AD179" s="32" t="n"/>
      <c r="AE179" s="1915">
        <f>AE180+AE181+AE182+AE183</f>
        <v/>
      </c>
      <c r="AF179" s="32" t="n"/>
      <c r="AG179" s="1915">
        <f>AG180+AG181+AG182+AG183</f>
        <v/>
      </c>
      <c r="AH179" s="32" t="n"/>
      <c r="AI179" s="1915">
        <f>AI180+AI181+AI182+AI183</f>
        <v/>
      </c>
      <c r="AJ179" s="32" t="n"/>
      <c r="AK179" s="1915">
        <f>AK180+AK181+AK182+AK183</f>
        <v/>
      </c>
      <c r="AL179" s="32" t="n"/>
      <c r="AM179" s="1915">
        <f>AM180+AM181+AM182+AM183</f>
        <v/>
      </c>
      <c r="AN179" s="32" t="n"/>
      <c r="AO179" s="1915">
        <f>AO180+AO181+AO182+AO183</f>
        <v/>
      </c>
      <c r="AP179" s="32" t="n"/>
      <c r="AQ179" s="1915">
        <f>AQ180+AQ181+AQ182+AQ183</f>
        <v/>
      </c>
      <c r="AR179" s="32" t="n"/>
      <c r="AS179" s="1915">
        <f>AS180+AS181+AS182+AS183</f>
        <v/>
      </c>
      <c r="AT179" s="32" t="n"/>
      <c r="AU179" s="1915">
        <f>AU180+AU181+AU182+AU183</f>
        <v/>
      </c>
      <c r="AV179" s="32" t="n"/>
      <c r="AW179" s="1915">
        <f>AW180+AW181+AW182+AW183</f>
        <v/>
      </c>
      <c r="AX179" s="32" t="n"/>
      <c r="AY179" s="1915">
        <f>AY180+AY181+AY182+AY183</f>
        <v/>
      </c>
      <c r="AZ179" s="32" t="n"/>
      <c r="BA179" s="1915">
        <f>AC179+AE179+AG179+AI179+AK179+AM179+AO179+AQ179+AS179+AU179+AW179+AY179</f>
        <v/>
      </c>
      <c r="BB179" s="32" t="n"/>
      <c r="BC179" s="1353" t="n"/>
      <c r="BD179" s="1352" t="n"/>
      <c r="BE179" s="1352" t="n"/>
      <c r="BF179" s="1352" t="n"/>
      <c r="BG179" s="1352" t="n"/>
      <c r="BH179" s="1352" t="n"/>
      <c r="BI179" s="1352" t="n"/>
      <c r="BJ179" s="1352" t="n"/>
      <c r="BK179" s="1352" t="n"/>
      <c r="BL179" s="1352" t="n"/>
      <c r="BM179" s="1352" t="n"/>
      <c r="BN179" s="1352" t="n"/>
      <c r="BO179" s="1352" t="n"/>
      <c r="BP179" s="1352" t="n"/>
    </row>
    <row r="180" ht="28.8" customHeight="1" s="21">
      <c r="A180" s="1977" t="n"/>
      <c r="B180" s="1350" t="inlineStr">
        <is>
          <t>公路班线旅客周转量（万人公里）</t>
        </is>
      </c>
      <c r="C180" s="1409" t="n">
        <v>928.4075</v>
      </c>
      <c r="D180" s="31">
        <f>C180/AC180-1</f>
        <v/>
      </c>
      <c r="E180" s="1409" t="n">
        <v>1134.5599</v>
      </c>
      <c r="F180" s="31">
        <f>E180/AE180-1</f>
        <v/>
      </c>
      <c r="G180" s="1409" t="n">
        <v>661.135</v>
      </c>
      <c r="H180" s="31">
        <f>G180/AG180-1</f>
        <v/>
      </c>
      <c r="I180" s="1409">
        <f>中口径明细!Z180</f>
        <v/>
      </c>
      <c r="J180" s="31">
        <f>I180/AI180-1</f>
        <v/>
      </c>
      <c r="K180" s="1409">
        <f>中口径明细!AB180</f>
        <v/>
      </c>
      <c r="L180" s="31">
        <f>K180/AK180-1</f>
        <v/>
      </c>
      <c r="M180" s="1409">
        <f>中口径明细!AD180</f>
        <v/>
      </c>
      <c r="N180" s="31">
        <f>M180/AM180-1</f>
        <v/>
      </c>
      <c r="O180" s="1409">
        <f>中口径明细!AF180</f>
        <v/>
      </c>
      <c r="P180" s="31">
        <f>O180/AO180-1</f>
        <v/>
      </c>
      <c r="Q180" s="1409">
        <f>中口径明细!AH180</f>
        <v/>
      </c>
      <c r="R180" s="31">
        <f>Q180/AQ180-1</f>
        <v/>
      </c>
      <c r="S180" s="1409">
        <f>中口径明细!AJ180</f>
        <v/>
      </c>
      <c r="T180" s="31">
        <f>S180/AS180-1</f>
        <v/>
      </c>
      <c r="U180" s="1409">
        <f>中口径明细!AL180</f>
        <v/>
      </c>
      <c r="V180" s="31">
        <f>U180/AU180-1</f>
        <v/>
      </c>
      <c r="W180" s="1409">
        <f>中口径明细!AN180</f>
        <v/>
      </c>
      <c r="X180" s="31">
        <f>W180/AW180-1</f>
        <v/>
      </c>
      <c r="Y180" s="1409">
        <f>E180+C180+G180+I180+K180+M180+O180+Q180+S180</f>
        <v/>
      </c>
      <c r="Z180" s="31">
        <f>Y180/SUM(AC180,AE180,AG180,AI180,AK180,AM180,AO180,AQ180,AS180)-1</f>
        <v/>
      </c>
      <c r="AA180" s="32" t="n"/>
      <c r="AB180" s="1915">
        <f>AC180+AE180</f>
        <v/>
      </c>
      <c r="AC180" s="1409" t="n">
        <v>999.6922</v>
      </c>
      <c r="AD180" s="31" t="n"/>
      <c r="AE180" s="1409" t="n">
        <v>1182.9721</v>
      </c>
      <c r="AF180" s="31" t="n"/>
      <c r="AG180" s="1409" t="n">
        <v>958.7643</v>
      </c>
      <c r="AH180" s="31" t="n"/>
      <c r="AI180" s="1409" t="n">
        <v>777.1591</v>
      </c>
      <c r="AJ180" s="31" t="n"/>
      <c r="AK180" s="1409" t="n">
        <v>924.629</v>
      </c>
      <c r="AL180" s="31" t="n"/>
      <c r="AM180" s="1409" t="n">
        <v>742.5202</v>
      </c>
      <c r="AN180" s="31" t="n"/>
      <c r="AO180" s="1409" t="n">
        <v>670.8997000000001</v>
      </c>
      <c r="AP180" s="31" t="n"/>
      <c r="AQ180" s="1409" t="n">
        <v>806.4305000000001</v>
      </c>
      <c r="AR180" s="31" t="n"/>
      <c r="AS180" s="1409" t="n">
        <v>742.2819</v>
      </c>
      <c r="AT180" s="31" t="n"/>
      <c r="AU180" s="1409" t="n">
        <v>765.7492</v>
      </c>
      <c r="AV180" s="31" t="n"/>
      <c r="AW180" s="1409" t="n">
        <v>737.2532</v>
      </c>
      <c r="AX180" s="31" t="n"/>
      <c r="AY180" s="1409" t="n">
        <v>408.5583</v>
      </c>
      <c r="AZ180" s="31" t="n"/>
      <c r="BA180" s="1409">
        <f>AC180+AE180+AG180+AI180+AK180+AM180+AO180+AQ180+AS180+AU180+AW180+AY180</f>
        <v/>
      </c>
      <c r="BB180" s="31" t="n"/>
      <c r="BC180" s="1354" t="n"/>
      <c r="BD180" s="1355" t="n"/>
      <c r="BE180" s="1355" t="n"/>
      <c r="BF180" s="1355" t="n"/>
      <c r="BG180" s="1355" t="n"/>
      <c r="BH180" s="1355" t="n"/>
      <c r="BI180" s="1355" t="n"/>
      <c r="BJ180" s="1355" t="n"/>
      <c r="BK180" s="1355" t="n"/>
      <c r="BL180" s="1355" t="n"/>
      <c r="BM180" s="1355" t="n"/>
      <c r="BN180" s="1355" t="n"/>
      <c r="BO180" s="1355" t="n"/>
      <c r="BP180" s="1289" t="n"/>
    </row>
    <row r="181" ht="28.8" customHeight="1" s="21">
      <c r="A181" s="1977" t="n"/>
      <c r="B181" s="1350" t="inlineStr">
        <is>
          <t>城际城乡公交旅客周转量 （万人公里）</t>
        </is>
      </c>
      <c r="C181" s="1409" t="n">
        <v>1498.51</v>
      </c>
      <c r="D181" s="31">
        <f>C181/AC181-1</f>
        <v/>
      </c>
      <c r="E181" s="1409" t="n">
        <v>1544.21</v>
      </c>
      <c r="F181" s="31">
        <f>E181/AE181-1</f>
        <v/>
      </c>
      <c r="G181" s="1409">
        <f>公交!X70-公交!X72</f>
        <v/>
      </c>
      <c r="H181" s="31">
        <f>G181/AG181-1</f>
        <v/>
      </c>
      <c r="I181" s="1409">
        <f>公交!Z70-公交!Z72</f>
        <v/>
      </c>
      <c r="J181" s="31">
        <f>I181/AI181-1</f>
        <v/>
      </c>
      <c r="K181" s="1409">
        <f>公交!AB70-公交!AB72</f>
        <v/>
      </c>
      <c r="L181" s="31">
        <f>K181/AK181-1</f>
        <v/>
      </c>
      <c r="M181" s="1409">
        <f>公交!AD70-公交!AD72</f>
        <v/>
      </c>
      <c r="N181" s="31">
        <f>M181/AM181-1</f>
        <v/>
      </c>
      <c r="O181" s="1409">
        <f>公交!AF70-公交!AF72</f>
        <v/>
      </c>
      <c r="P181" s="31">
        <f>O181/AO181-1</f>
        <v/>
      </c>
      <c r="Q181" s="1409">
        <f>公交!AH70-公交!AH72</f>
        <v/>
      </c>
      <c r="R181" s="31">
        <f>Q181/AQ181-1</f>
        <v/>
      </c>
      <c r="S181" s="1409">
        <f>公交!AJ70-公交!AJ72</f>
        <v/>
      </c>
      <c r="T181" s="31">
        <f>S181/AS181-1</f>
        <v/>
      </c>
      <c r="U181" s="1409">
        <f>公交!AL70-公交!AL72</f>
        <v/>
      </c>
      <c r="V181" s="31">
        <f>U181/AU181-1</f>
        <v/>
      </c>
      <c r="W181" s="1409">
        <f>公交!AN70-公交!AN72</f>
        <v/>
      </c>
      <c r="X181" s="31">
        <f>W181/AW181-1</f>
        <v/>
      </c>
      <c r="Y181" s="1409">
        <f>E181+C181+G181+I181+K181+M181+O181+Q181+S181</f>
        <v/>
      </c>
      <c r="Z181" s="31">
        <f>Y181/SUM(AC181,AE181,AG181,AI181,AK181,AM181,AO181,AQ181,AS181)-1</f>
        <v/>
      </c>
      <c r="AA181" s="32" t="n"/>
      <c r="AB181" s="1915">
        <f>AC181+AE181</f>
        <v/>
      </c>
      <c r="AC181" s="1409" t="n">
        <v>1482.11</v>
      </c>
      <c r="AD181" s="31" t="n"/>
      <c r="AE181" s="1409" t="n">
        <v>1507.5</v>
      </c>
      <c r="AF181" s="31" t="n"/>
      <c r="AG181" s="1409" t="n">
        <v>1310.53</v>
      </c>
      <c r="AH181" s="31" t="n"/>
      <c r="AI181" s="1409" t="n">
        <v>1229.97</v>
      </c>
      <c r="AJ181" s="31" t="n"/>
      <c r="AK181" s="1409" t="n">
        <v>1272.22</v>
      </c>
      <c r="AL181" s="31" t="n"/>
      <c r="AM181" s="1409" t="n">
        <v>1287.53</v>
      </c>
      <c r="AN181" s="31" t="n"/>
      <c r="AO181" s="1409" t="n">
        <v>1275.06</v>
      </c>
      <c r="AP181" s="31" t="n"/>
      <c r="AQ181" s="1409" t="n">
        <v>1254.86</v>
      </c>
      <c r="AR181" s="31" t="n"/>
      <c r="AS181" s="1409" t="n">
        <v>1273.48</v>
      </c>
      <c r="AT181" s="31" t="n"/>
      <c r="AU181" s="1409" t="n">
        <v>1347.29</v>
      </c>
      <c r="AV181" s="31" t="n"/>
      <c r="AW181" s="1409" t="n">
        <v>1275.84</v>
      </c>
      <c r="AX181" s="31" t="n"/>
      <c r="AY181" s="1409" t="n">
        <v>1296.55</v>
      </c>
      <c r="AZ181" s="31" t="n"/>
      <c r="BA181" s="1409">
        <f>AC181+AE181+AG181+AI181+AK181+AM181+AO181+AQ181+AS181+AU181+AW181+AY181</f>
        <v/>
      </c>
      <c r="BB181" s="31" t="n"/>
      <c r="BC181" s="1354" t="n"/>
      <c r="BD181" s="1355" t="n"/>
      <c r="BE181" s="1355" t="n"/>
      <c r="BF181" s="1355" t="n"/>
      <c r="BG181" s="1355" t="n"/>
      <c r="BH181" s="1355" t="n"/>
      <c r="BI181" s="1355" t="n"/>
      <c r="BJ181" s="1355" t="n"/>
      <c r="BK181" s="1355" t="n"/>
      <c r="BL181" s="1355" t="n"/>
      <c r="BM181" s="1355" t="n"/>
      <c r="BN181" s="1355" t="n"/>
      <c r="BO181" s="1355" t="n"/>
      <c r="BP181" s="1289" t="n"/>
    </row>
    <row r="182" ht="28.8" customHeight="1" s="21">
      <c r="A182" s="1977" t="n"/>
      <c r="B182" s="1350" t="inlineStr">
        <is>
          <t>城际城乡巡游出租旅客周转量（万人公里）</t>
        </is>
      </c>
      <c r="C182" s="1409" t="n">
        <v>200.11</v>
      </c>
      <c r="D182" s="31">
        <f>C182/AC182-1</f>
        <v/>
      </c>
      <c r="E182" s="1409" t="n">
        <v>195.78</v>
      </c>
      <c r="F182" s="31">
        <f>E182/AE182-1</f>
        <v/>
      </c>
      <c r="G182" s="1409">
        <f>出租!X70-出租!X72</f>
        <v/>
      </c>
      <c r="H182" s="31">
        <f>G182/AG182-1</f>
        <v/>
      </c>
      <c r="I182" s="1409">
        <f>出租!Z70-出租!Z72</f>
        <v/>
      </c>
      <c r="J182" s="31">
        <f>I182/AI182-1</f>
        <v/>
      </c>
      <c r="K182" s="1409">
        <f>出租!AB70-出租!AB72</f>
        <v/>
      </c>
      <c r="L182" s="31">
        <f>K182/AK182-1</f>
        <v/>
      </c>
      <c r="M182" s="1409">
        <f>出租!AD70-出租!AD72</f>
        <v/>
      </c>
      <c r="N182" s="31">
        <f>M182/AM182-1</f>
        <v/>
      </c>
      <c r="O182" s="1409">
        <f>出租!AF70-出租!AF72</f>
        <v/>
      </c>
      <c r="P182" s="31">
        <f>O182/AO182-1</f>
        <v/>
      </c>
      <c r="Q182" s="1409">
        <f>出租!AH70-出租!AH72</f>
        <v/>
      </c>
      <c r="R182" s="31">
        <f>Q182/AQ182-1</f>
        <v/>
      </c>
      <c r="S182" s="1409">
        <f>出租!AJ70-出租!AJ72</f>
        <v/>
      </c>
      <c r="T182" s="31">
        <f>S182/AS182-1</f>
        <v/>
      </c>
      <c r="U182" s="1409">
        <f>出租!AL70-出租!AL72</f>
        <v/>
      </c>
      <c r="V182" s="31">
        <f>U182/AU182-1</f>
        <v/>
      </c>
      <c r="W182" s="1409">
        <f>出租!AN70-出租!AN72</f>
        <v/>
      </c>
      <c r="X182" s="31">
        <f>W182/AW182-1</f>
        <v/>
      </c>
      <c r="Y182" s="1409">
        <f>E182+C182+G182+I182+K182+M182+O182+Q182+S182</f>
        <v/>
      </c>
      <c r="Z182" s="31">
        <f>Y182/SUM(AC182,AE182,AG182,AI182,AK182,AM182,AO182,AQ182,AS182)-1</f>
        <v/>
      </c>
      <c r="AA182" s="32" t="n"/>
      <c r="AB182" s="1915">
        <f>AC182+AE182</f>
        <v/>
      </c>
      <c r="AC182" s="1409" t="n">
        <v>199.67</v>
      </c>
      <c r="AD182" s="31" t="n"/>
      <c r="AE182" s="1409" t="n">
        <v>220.41</v>
      </c>
      <c r="AF182" s="31" t="n"/>
      <c r="AG182" s="1409" t="n">
        <v>199.2</v>
      </c>
      <c r="AH182" s="31" t="n"/>
      <c r="AI182" s="1409" t="n">
        <v>194.53</v>
      </c>
      <c r="AJ182" s="31" t="n"/>
      <c r="AK182" s="1409" t="n">
        <v>201.04</v>
      </c>
      <c r="AL182" s="31" t="n"/>
      <c r="AM182" s="1409" t="n">
        <v>183.58</v>
      </c>
      <c r="AN182" s="31" t="n"/>
      <c r="AO182" s="1409" t="n">
        <v>185.25</v>
      </c>
      <c r="AP182" s="31" t="n"/>
      <c r="AQ182" s="1409" t="n">
        <v>183.36</v>
      </c>
      <c r="AR182" s="31" t="n"/>
      <c r="AS182" s="1409" t="n">
        <v>184.62</v>
      </c>
      <c r="AT182" s="31" t="n"/>
      <c r="AU182" s="1409" t="n">
        <v>200.1</v>
      </c>
      <c r="AV182" s="31" t="n"/>
      <c r="AW182" s="1409" t="n">
        <v>181.92</v>
      </c>
      <c r="AX182" s="31" t="n"/>
      <c r="AY182" s="1409" t="n">
        <v>165.21</v>
      </c>
      <c r="AZ182" s="31" t="n"/>
      <c r="BA182" s="1409">
        <f>AC182+AE182+AG182+AI182+AK182+AM182+AO182+AQ182+AS182+AU182+AW182+AY182</f>
        <v/>
      </c>
      <c r="BB182" s="31" t="n"/>
      <c r="BC182" s="1354" t="n"/>
      <c r="BD182" s="1291" t="n"/>
      <c r="BE182" s="1291" t="n"/>
      <c r="BF182" s="1291" t="n"/>
      <c r="BG182" s="1291" t="n"/>
      <c r="BH182" s="1291" t="n"/>
      <c r="BI182" s="1291" t="n"/>
      <c r="BJ182" s="1417" t="n"/>
      <c r="BK182" s="1291" t="n"/>
      <c r="BL182" s="1417" t="n"/>
      <c r="BM182" s="1417" t="n"/>
      <c r="BN182" s="1417" t="n"/>
      <c r="BO182" s="1417" t="n"/>
      <c r="BP182" s="1289" t="n"/>
    </row>
    <row r="183" ht="28.8" customHeight="1" s="21">
      <c r="A183" s="1954" t="n"/>
      <c r="B183" s="1350" t="inlineStr">
        <is>
          <t>城际城乡网约车旅客周转量(万人公里)</t>
        </is>
      </c>
      <c r="C183" s="1409" t="n">
        <v>17.4401052023297</v>
      </c>
      <c r="D183" s="31">
        <f>C183/AC183-1</f>
        <v/>
      </c>
      <c r="E183" s="1409" t="n">
        <v>21.353252269581</v>
      </c>
      <c r="F183" s="31">
        <f>E183/AE183-1</f>
        <v/>
      </c>
      <c r="G183" s="1409" t="n">
        <v>45.6271459846195</v>
      </c>
      <c r="H183" s="31">
        <f>G183/AG183-1</f>
        <v/>
      </c>
      <c r="I183" s="1409">
        <f>网约车!Z70-网约车!Z72</f>
        <v/>
      </c>
      <c r="J183" s="31">
        <f>I183/AI183-1</f>
        <v/>
      </c>
      <c r="K183" s="1409">
        <f>网约车!AB70-网约车!AB72</f>
        <v/>
      </c>
      <c r="L183" s="31">
        <f>K183/AK183-1</f>
        <v/>
      </c>
      <c r="M183" s="1409">
        <f>网约车!AD70-网约车!AD72</f>
        <v/>
      </c>
      <c r="N183" s="31">
        <f>M183/AM183-1</f>
        <v/>
      </c>
      <c r="O183" s="1409">
        <f>网约车!AF70-网约车!AF72</f>
        <v/>
      </c>
      <c r="P183" s="31">
        <f>O183/AO183-1</f>
        <v/>
      </c>
      <c r="Q183" s="1409">
        <f>网约车!AH70-网约车!AH72</f>
        <v/>
      </c>
      <c r="R183" s="31">
        <f>Q183/AQ183-1</f>
        <v/>
      </c>
      <c r="S183" s="1409">
        <f>网约车!AJ70-网约车!AJ72</f>
        <v/>
      </c>
      <c r="T183" s="31">
        <f>S183/AS183-1</f>
        <v/>
      </c>
      <c r="U183" s="1409">
        <f>网约车!AL70-网约车!AL72</f>
        <v/>
      </c>
      <c r="V183" s="31">
        <f>U183/AU183-1</f>
        <v/>
      </c>
      <c r="W183" s="1409">
        <f>网约车!AN70-网约车!AN72</f>
        <v/>
      </c>
      <c r="X183" s="31">
        <f>W183/AW183-1</f>
        <v/>
      </c>
      <c r="Y183" s="1409">
        <f>E183+C183+G183+I183+K183+M183+O183+Q183+S183</f>
        <v/>
      </c>
      <c r="Z183" s="31">
        <f>Y183/SUM(AC183,AE183,AG183,AI183,AK183,AM183,AO183,AQ183,AS183)-1</f>
        <v/>
      </c>
      <c r="AA183" s="32" t="n"/>
      <c r="AB183" s="1915">
        <f>AC183+AE183</f>
        <v/>
      </c>
      <c r="AC183" s="1409" t="n">
        <v>89.3018242371314</v>
      </c>
      <c r="AD183" s="31" t="n"/>
      <c r="AE183" s="1409" t="n">
        <v>46.2150445233233</v>
      </c>
      <c r="AF183" s="31" t="n"/>
      <c r="AG183" s="1409" t="n">
        <v>68.897655128483</v>
      </c>
      <c r="AH183" s="31" t="n"/>
      <c r="AI183" s="1409" t="n">
        <v>73.7689649502675</v>
      </c>
      <c r="AJ183" s="31" t="n"/>
      <c r="AK183" s="1409" t="n">
        <v>77.07893787532289</v>
      </c>
      <c r="AL183" s="31" t="n"/>
      <c r="AM183" s="1409" t="n">
        <v>171.466733602815</v>
      </c>
      <c r="AN183" s="31" t="n"/>
      <c r="AO183" s="1409" t="n">
        <v>96.55060608973</v>
      </c>
      <c r="AP183" s="31" t="n"/>
      <c r="AQ183" s="1409" t="n">
        <v>188.561432291769</v>
      </c>
      <c r="AR183" s="31" t="n"/>
      <c r="AS183" s="1409" t="n">
        <v>80.6811301890915</v>
      </c>
      <c r="AT183" s="31" t="n"/>
      <c r="AU183" s="1409" t="n">
        <v>85.25836638268071</v>
      </c>
      <c r="AV183" s="31" t="n"/>
      <c r="AW183" s="1409" t="n">
        <v>79.8567921864519</v>
      </c>
      <c r="AX183" s="31" t="n"/>
      <c r="AY183" s="1409" t="n">
        <v>83.854809487408</v>
      </c>
      <c r="AZ183" s="31" t="n"/>
      <c r="BA183" s="1409">
        <f>AC183+AE183+AG183+AI183+AK183+AM183+AO183+AQ183+AS183+AU183+AW183+AY183</f>
        <v/>
      </c>
      <c r="BB183" s="31" t="n"/>
      <c r="BC183" s="1354" t="n"/>
      <c r="BD183" s="1291" t="n"/>
      <c r="BE183" s="1291" t="n"/>
      <c r="BF183" s="1291" t="n"/>
      <c r="BG183" s="1291" t="n"/>
      <c r="BH183" s="1291" t="n"/>
      <c r="BI183" s="1291" t="n"/>
      <c r="BJ183" s="1291" t="n"/>
      <c r="BK183" s="1291" t="n"/>
      <c r="BL183" s="1291" t="n"/>
      <c r="BM183" s="1291" t="n"/>
      <c r="BN183" s="1291" t="n"/>
      <c r="BO183" s="1291" t="n"/>
      <c r="BP183" s="1289" t="n"/>
    </row>
    <row r="184" ht="28.8" customFormat="1" customHeight="1" s="24">
      <c r="A184" s="1358" t="inlineStr">
        <is>
          <t>林区</t>
        </is>
      </c>
      <c r="B184" s="1350" t="inlineStr">
        <is>
          <t>总旅客周转量      （万人公里）</t>
        </is>
      </c>
      <c r="C184" s="1409">
        <f>C185+C186+C187+C188</f>
        <v/>
      </c>
      <c r="D184" s="31">
        <f>C184/AC184-1</f>
        <v/>
      </c>
      <c r="E184" s="1409">
        <f>E185+E186+E187+E188</f>
        <v/>
      </c>
      <c r="F184" s="31">
        <f>E184/AE184-1</f>
        <v/>
      </c>
      <c r="G184" s="1409">
        <f>G185+G186+G187+G188</f>
        <v/>
      </c>
      <c r="H184" s="31">
        <f>G184/AG184-1</f>
        <v/>
      </c>
      <c r="I184" s="1409">
        <f>I185+I186+I187+I188</f>
        <v/>
      </c>
      <c r="J184" s="31">
        <f>I184/AI184-1</f>
        <v/>
      </c>
      <c r="K184" s="1409">
        <f>K185+K186+K187+K188</f>
        <v/>
      </c>
      <c r="L184" s="31">
        <f>K184/AK184-1</f>
        <v/>
      </c>
      <c r="M184" s="1409">
        <f>M185+M186+M187+M188</f>
        <v/>
      </c>
      <c r="N184" s="31">
        <f>M184/AM184-1</f>
        <v/>
      </c>
      <c r="O184" s="1409">
        <f>O185+O186+O187+O188</f>
        <v/>
      </c>
      <c r="P184" s="31">
        <f>O184/AO184-1</f>
        <v/>
      </c>
      <c r="Q184" s="1409">
        <f>Q185+Q186+Q187+Q188</f>
        <v/>
      </c>
      <c r="R184" s="31">
        <f>Q184/AQ184-1</f>
        <v/>
      </c>
      <c r="S184" s="1409">
        <f>S185+S186+S187+S188</f>
        <v/>
      </c>
      <c r="T184" s="31">
        <f>S184/AS184-1</f>
        <v/>
      </c>
      <c r="U184" s="1409">
        <f>U185+U186+U187+U188</f>
        <v/>
      </c>
      <c r="V184" s="31">
        <f>U184/AU184-1</f>
        <v/>
      </c>
      <c r="W184" s="1409">
        <f>W185+W186+W187+W188</f>
        <v/>
      </c>
      <c r="X184" s="31">
        <f>W184/AW184-1</f>
        <v/>
      </c>
      <c r="Y184" s="1409">
        <f>E184+C184+G184+I184+K184+M184+O184+Q184+S184</f>
        <v/>
      </c>
      <c r="Z184" s="31">
        <f>Y184/SUM(AC184,AE184,AG184,AI184,AK184,AM184,AO184,AQ184,AS184)-1</f>
        <v/>
      </c>
      <c r="AA184" s="32" t="n"/>
      <c r="AB184" s="1915">
        <f>AC184+AE184</f>
        <v/>
      </c>
      <c r="AC184" s="1915">
        <f>AC185+AC186+AC187+AC188</f>
        <v/>
      </c>
      <c r="AD184" s="32" t="n"/>
      <c r="AE184" s="1915">
        <f>AE185+AE186+AE187+AE188</f>
        <v/>
      </c>
      <c r="AF184" s="32" t="n"/>
      <c r="AG184" s="1915">
        <f>AG185+AG186+AG187+AG188</f>
        <v/>
      </c>
      <c r="AH184" s="32" t="n"/>
      <c r="AI184" s="1915">
        <f>AI185+AI186+AI187+AI188</f>
        <v/>
      </c>
      <c r="AJ184" s="32" t="n"/>
      <c r="AK184" s="1915">
        <f>AK185+AK186+AK187+AK188</f>
        <v/>
      </c>
      <c r="AL184" s="32" t="n"/>
      <c r="AM184" s="1915">
        <f>AM185+AM186+AM187+AM188</f>
        <v/>
      </c>
      <c r="AN184" s="32" t="n"/>
      <c r="AO184" s="1915">
        <f>AO185+AO186+AO187+AO188</f>
        <v/>
      </c>
      <c r="AP184" s="32" t="n"/>
      <c r="AQ184" s="1915">
        <f>AQ185+AQ186+AQ187+AQ188</f>
        <v/>
      </c>
      <c r="AR184" s="32" t="n"/>
      <c r="AS184" s="1915">
        <f>AS185+AS186+AS187+AS188</f>
        <v/>
      </c>
      <c r="AT184" s="32" t="n"/>
      <c r="AU184" s="1915">
        <f>AU185+AU186+AU187+AU188</f>
        <v/>
      </c>
      <c r="AV184" s="32" t="n"/>
      <c r="AW184" s="1915">
        <f>AW185+AW186+AW187+AW188</f>
        <v/>
      </c>
      <c r="AX184" s="32" t="n"/>
      <c r="AY184" s="1915">
        <f>AY185+AY186+AY187+AY188</f>
        <v/>
      </c>
      <c r="AZ184" s="32" t="n"/>
      <c r="BA184" s="1915">
        <f>AC184+AE184+AG184+AI184+AK184+AM184+AO184+AQ184+AS184+AU184+AW184+AY184</f>
        <v/>
      </c>
      <c r="BB184" s="32" t="n"/>
      <c r="BC184" s="1353" t="n"/>
      <c r="BD184" s="1352" t="n"/>
      <c r="BE184" s="1352" t="n"/>
      <c r="BF184" s="1352" t="n"/>
      <c r="BG184" s="1352" t="n"/>
      <c r="BH184" s="1352" t="n"/>
      <c r="BI184" s="1352" t="n"/>
      <c r="BJ184" s="1352" t="n"/>
      <c r="BK184" s="1352" t="n"/>
      <c r="BL184" s="1352" t="n"/>
      <c r="BM184" s="1352" t="n"/>
      <c r="BN184" s="1352" t="n"/>
      <c r="BO184" s="1352" t="n"/>
      <c r="BP184" s="1352" t="n"/>
    </row>
    <row r="185" ht="28.8" customHeight="1" s="21">
      <c r="A185" s="1977" t="n"/>
      <c r="B185" s="1350" t="inlineStr">
        <is>
          <t>公路班线旅客周转量（万人公里）</t>
        </is>
      </c>
      <c r="C185" s="1409" t="n">
        <v>399.0406</v>
      </c>
      <c r="D185" s="31">
        <f>C185/AC185-1</f>
        <v/>
      </c>
      <c r="E185" s="1409" t="n">
        <v>338.7891</v>
      </c>
      <c r="F185" s="31">
        <f>E185/AE185-1</f>
        <v/>
      </c>
      <c r="G185" s="1409" t="n">
        <v>162.3487</v>
      </c>
      <c r="H185" s="31">
        <f>G185/AG185-1</f>
        <v/>
      </c>
      <c r="I185" s="1409">
        <f>中口径明细!Z185</f>
        <v/>
      </c>
      <c r="J185" s="31">
        <f>I185/AI185-1</f>
        <v/>
      </c>
      <c r="K185" s="1409">
        <f>中口径明细!AB185</f>
        <v/>
      </c>
      <c r="L185" s="31">
        <f>K185/AK185-1</f>
        <v/>
      </c>
      <c r="M185" s="1409">
        <f>中口径明细!AD185</f>
        <v/>
      </c>
      <c r="N185" s="31">
        <f>M185/AM185-1</f>
        <v/>
      </c>
      <c r="O185" s="1409">
        <f>中口径明细!AF185</f>
        <v/>
      </c>
      <c r="P185" s="31">
        <f>O185/AO185-1</f>
        <v/>
      </c>
      <c r="Q185" s="1409">
        <f>中口径明细!AH185</f>
        <v/>
      </c>
      <c r="R185" s="31">
        <f>Q185/AQ185-1</f>
        <v/>
      </c>
      <c r="S185" s="1409">
        <f>中口径明细!AJ185</f>
        <v/>
      </c>
      <c r="T185" s="31">
        <f>S185/AS185-1</f>
        <v/>
      </c>
      <c r="U185" s="1409">
        <f>中口径明细!AL185</f>
        <v/>
      </c>
      <c r="V185" s="31">
        <f>U185/AU185-1</f>
        <v/>
      </c>
      <c r="W185" s="1409">
        <f>中口径明细!AN185</f>
        <v/>
      </c>
      <c r="X185" s="31">
        <f>W185/AW185-1</f>
        <v/>
      </c>
      <c r="Y185" s="1409">
        <f>E185+C185+G185+I185+K185+M185+O185+Q185+S185</f>
        <v/>
      </c>
      <c r="Z185" s="31">
        <f>Y185/SUM(AC185,AE185,AG185,AI185,AK185,AM185,AO185,AQ185,AS185)-1</f>
        <v/>
      </c>
      <c r="AA185" s="32" t="n"/>
      <c r="AB185" s="1915">
        <f>AC185+AE185</f>
        <v/>
      </c>
      <c r="AC185" s="1409" t="n">
        <v>411.3596</v>
      </c>
      <c r="AD185" s="31" t="n"/>
      <c r="AE185" s="1409" t="n">
        <v>489.0293</v>
      </c>
      <c r="AF185" s="31" t="n"/>
      <c r="AG185" s="1409" t="n">
        <v>150.514</v>
      </c>
      <c r="AH185" s="31" t="n"/>
      <c r="AI185" s="1409" t="n">
        <v>232.9397</v>
      </c>
      <c r="AJ185" s="31" t="n"/>
      <c r="AK185" s="1409" t="n">
        <v>317.8922</v>
      </c>
      <c r="AL185" s="31" t="n"/>
      <c r="AM185" s="1409" t="n">
        <v>286.1508</v>
      </c>
      <c r="AN185" s="31" t="n"/>
      <c r="AO185" s="1409" t="n">
        <v>485.5888</v>
      </c>
      <c r="AP185" s="31" t="n"/>
      <c r="AQ185" s="1409" t="n">
        <v>771.7691</v>
      </c>
      <c r="AR185" s="31" t="n"/>
      <c r="AS185" s="1409" t="n">
        <v>252.5915</v>
      </c>
      <c r="AT185" s="31" t="n"/>
      <c r="AU185" s="1409" t="n">
        <v>373.354</v>
      </c>
      <c r="AV185" s="31" t="n"/>
      <c r="AW185" s="1409" t="n">
        <v>150.3017</v>
      </c>
      <c r="AX185" s="31" t="n"/>
      <c r="AY185" s="1409" t="n">
        <v>148.8149</v>
      </c>
      <c r="AZ185" s="31" t="n"/>
      <c r="BA185" s="1409">
        <f>AC185+AE185+AG185+AI185+AK185+AM185+AO185+AQ185+AS185+AU185+AW185+AY185</f>
        <v/>
      </c>
      <c r="BB185" s="31" t="n"/>
      <c r="BC185" s="1354" t="n"/>
      <c r="BD185" s="1417" t="n"/>
      <c r="BE185" s="1417" t="n"/>
      <c r="BF185" s="1417" t="n"/>
      <c r="BG185" s="1417" t="n"/>
      <c r="BH185" s="1417" t="n"/>
      <c r="BI185" s="1417" t="n"/>
      <c r="BJ185" s="1417" t="n"/>
      <c r="BK185" s="1417" t="n"/>
      <c r="BL185" s="1417" t="n"/>
      <c r="BM185" s="1417" t="n"/>
      <c r="BN185" s="1417" t="n"/>
      <c r="BO185" s="1417" t="n"/>
      <c r="BP185" s="1289" t="n"/>
    </row>
    <row r="186" ht="28.8" customHeight="1" s="21">
      <c r="A186" s="1977" t="n"/>
      <c r="B186" s="1350" t="inlineStr">
        <is>
          <t>城际城乡公交旅客周转量 （万人公里）</t>
        </is>
      </c>
      <c r="C186" s="1409" t="n">
        <v>18.75</v>
      </c>
      <c r="D186" s="31">
        <f>C186/AC186-1</f>
        <v/>
      </c>
      <c r="E186" s="1409" t="n">
        <v>15.65</v>
      </c>
      <c r="F186" s="31">
        <f>E186/AE186-1</f>
        <v/>
      </c>
      <c r="G186" s="1409">
        <f>公交!X74-公交!X76</f>
        <v/>
      </c>
      <c r="H186" s="31">
        <f>G186/AG186-1</f>
        <v/>
      </c>
      <c r="I186" s="1409">
        <f>公交!Z74-公交!Z76</f>
        <v/>
      </c>
      <c r="J186" s="31">
        <f>I186/AI186-1</f>
        <v/>
      </c>
      <c r="K186" s="1409">
        <f>公交!AB74-公交!AB76</f>
        <v/>
      </c>
      <c r="L186" s="31">
        <f>K186/AK186-1</f>
        <v/>
      </c>
      <c r="M186" s="1409">
        <f>公交!AD74-公交!AD76</f>
        <v/>
      </c>
      <c r="N186" s="31">
        <f>M186/AM186-1</f>
        <v/>
      </c>
      <c r="O186" s="1409">
        <f>公交!AF74-公交!AF76</f>
        <v/>
      </c>
      <c r="P186" s="31">
        <f>O186/AO186-1</f>
        <v/>
      </c>
      <c r="Q186" s="1409">
        <f>公交!AH74-公交!AH76</f>
        <v/>
      </c>
      <c r="R186" s="31">
        <f>Q186/AQ186-1</f>
        <v/>
      </c>
      <c r="S186" s="1409">
        <f>公交!AJ74-公交!AJ76</f>
        <v/>
      </c>
      <c r="T186" s="31">
        <f>S186/AS186-1</f>
        <v/>
      </c>
      <c r="U186" s="1409">
        <f>公交!AL74-公交!AL76</f>
        <v/>
      </c>
      <c r="V186" s="31">
        <f>U186/AU186-1</f>
        <v/>
      </c>
      <c r="W186" s="1409">
        <f>公交!AN74-公交!AN76</f>
        <v/>
      </c>
      <c r="X186" s="31">
        <f>W186/AW186-1</f>
        <v/>
      </c>
      <c r="Y186" s="1409">
        <f>E186+C186+G186+I186+K186+M186+O186+Q186+S186</f>
        <v/>
      </c>
      <c r="Z186" s="31">
        <f>Y186/SUM(AC186,AE186,AG186,AI186,AK186,AM186,AO186,AQ186,AS186)-1</f>
        <v/>
      </c>
      <c r="AA186" s="32" t="n"/>
      <c r="AB186" s="1915">
        <f>AC186+AE186</f>
        <v/>
      </c>
      <c r="AC186" s="1409" t="n">
        <v>18.88</v>
      </c>
      <c r="AD186" s="31" t="n"/>
      <c r="AE186" s="1409" t="n">
        <v>16.5</v>
      </c>
      <c r="AF186" s="31" t="n"/>
      <c r="AG186" s="1409" t="n">
        <v>16.4</v>
      </c>
      <c r="AH186" s="31" t="n"/>
      <c r="AI186" s="1409" t="n">
        <v>19.76</v>
      </c>
      <c r="AJ186" s="31" t="n"/>
      <c r="AK186" s="1409" t="n">
        <v>21.9</v>
      </c>
      <c r="AL186" s="31" t="n"/>
      <c r="AM186" s="1409" t="n">
        <v>20.88</v>
      </c>
      <c r="AN186" s="31" t="n"/>
      <c r="AO186" s="1409" t="n">
        <v>23.84</v>
      </c>
      <c r="AP186" s="31" t="n"/>
      <c r="AQ186" s="1409" t="n">
        <v>19.98</v>
      </c>
      <c r="AR186" s="31" t="n"/>
      <c r="AS186" s="1409" t="n">
        <v>20.05</v>
      </c>
      <c r="AT186" s="31" t="n"/>
      <c r="AU186" s="1409" t="n">
        <v>19.65</v>
      </c>
      <c r="AV186" s="31" t="n"/>
      <c r="AW186" s="1409" t="n">
        <v>18.75</v>
      </c>
      <c r="AX186" s="31" t="n"/>
      <c r="AY186" s="1409" t="n">
        <v>19.65</v>
      </c>
      <c r="AZ186" s="31" t="n"/>
      <c r="BA186" s="1409">
        <f>AC186+AE186+AG186+AI186+AK186+AM186+AO186+AQ186+AS186+AU186+AW186+AY186</f>
        <v/>
      </c>
      <c r="BB186" s="31" t="n"/>
      <c r="BC186" s="1354" t="n"/>
      <c r="BD186" s="1355" t="n"/>
      <c r="BE186" s="1355" t="n"/>
      <c r="BF186" s="1355" t="n"/>
      <c r="BG186" s="1355" t="n"/>
      <c r="BH186" s="1355" t="n"/>
      <c r="BI186" s="1355" t="n"/>
      <c r="BJ186" s="1355" t="n"/>
      <c r="BK186" s="1355" t="n"/>
      <c r="BL186" s="1355" t="n"/>
      <c r="BM186" s="1355" t="n"/>
      <c r="BN186" s="1355" t="n"/>
      <c r="BO186" s="1355" t="n"/>
      <c r="BP186" s="1289" t="n"/>
    </row>
    <row r="187" ht="28.8" customHeight="1" s="21">
      <c r="A187" s="1977" t="n"/>
      <c r="B187" s="1350" t="inlineStr">
        <is>
          <t>城际城乡巡游出租旅客周转量（万人公里）</t>
        </is>
      </c>
      <c r="C187" s="1409" t="n">
        <v>16.35</v>
      </c>
      <c r="D187" s="31">
        <f>C187/AC187-1</f>
        <v/>
      </c>
      <c r="E187" s="1409" t="n">
        <v>16.34</v>
      </c>
      <c r="F187" s="31">
        <f>E187/AE187-1</f>
        <v/>
      </c>
      <c r="G187" s="1409">
        <f>出租!X74-出租!X76</f>
        <v/>
      </c>
      <c r="H187" s="31">
        <f>G187/AG187-1</f>
        <v/>
      </c>
      <c r="I187" s="1409">
        <f>出租!Z74-出租!Z76</f>
        <v/>
      </c>
      <c r="J187" s="31">
        <f>I187/AI187-1</f>
        <v/>
      </c>
      <c r="K187" s="1409">
        <f>出租!AB74-出租!AB76</f>
        <v/>
      </c>
      <c r="L187" s="31">
        <f>K187/AK187-1</f>
        <v/>
      </c>
      <c r="M187" s="1409">
        <f>出租!AD74-出租!AD76</f>
        <v/>
      </c>
      <c r="N187" s="31">
        <f>M187/AM187-1</f>
        <v/>
      </c>
      <c r="O187" s="1409">
        <f>出租!AF74-出租!AF76</f>
        <v/>
      </c>
      <c r="P187" s="31">
        <f>O187/AO187-1</f>
        <v/>
      </c>
      <c r="Q187" s="1409">
        <f>出租!AH74-出租!AH76</f>
        <v/>
      </c>
      <c r="R187" s="31">
        <f>Q187/AQ187-1</f>
        <v/>
      </c>
      <c r="S187" s="1409">
        <f>出租!AJ74-出租!AJ76</f>
        <v/>
      </c>
      <c r="T187" s="31">
        <f>S187/AS187-1</f>
        <v/>
      </c>
      <c r="U187" s="1409">
        <f>出租!AL74-出租!AL76</f>
        <v/>
      </c>
      <c r="V187" s="31">
        <f>U187/AU187-1</f>
        <v/>
      </c>
      <c r="W187" s="1409">
        <f>出租!AN74-出租!AN76</f>
        <v/>
      </c>
      <c r="X187" s="31">
        <f>W187/AW187-1</f>
        <v/>
      </c>
      <c r="Y187" s="1409">
        <f>E187+C187+G187+I187+K187+M187+O187+Q187+S187</f>
        <v/>
      </c>
      <c r="Z187" s="31">
        <f>Y187/SUM(AC187,AE187,AG187,AI187,AK187,AM187,AO187,AQ187,AS187)-1</f>
        <v/>
      </c>
      <c r="AB187" s="1915">
        <f>AC187+AE187</f>
        <v/>
      </c>
      <c r="AC187" s="1409" t="n">
        <v>15.64</v>
      </c>
      <c r="AD187" s="31" t="n"/>
      <c r="AE187" s="1409" t="n">
        <v>15.65</v>
      </c>
      <c r="AF187" s="31" t="n"/>
      <c r="AG187" s="1409" t="n">
        <v>15.68</v>
      </c>
      <c r="AH187" s="31" t="n"/>
      <c r="AI187" s="1409" t="n">
        <v>15.61</v>
      </c>
      <c r="AJ187" s="31" t="n"/>
      <c r="AK187" s="1409" t="n">
        <v>15.62</v>
      </c>
      <c r="AL187" s="31" t="n"/>
      <c r="AM187" s="1409" t="n">
        <v>15.59</v>
      </c>
      <c r="AN187" s="31" t="n"/>
      <c r="AO187" s="1409" t="n">
        <v>41.13</v>
      </c>
      <c r="AP187" s="31" t="n"/>
      <c r="AQ187" s="1409" t="n">
        <v>40.83</v>
      </c>
      <c r="AR187" s="31" t="n"/>
      <c r="AS187" s="1409" t="n">
        <v>15.92</v>
      </c>
      <c r="AT187" s="31" t="n"/>
      <c r="AU187" s="1409" t="n">
        <v>15.66</v>
      </c>
      <c r="AV187" s="31" t="n"/>
      <c r="AW187" s="1409" t="n">
        <v>15.72</v>
      </c>
      <c r="AX187" s="31" t="n"/>
      <c r="AY187" s="1409" t="n">
        <v>15.37</v>
      </c>
      <c r="AZ187" s="31" t="n"/>
      <c r="BA187" s="1409">
        <f>AC187+AE187+AG187+AI187+AK187+AM187+AO187+AQ187+AS187+AU187+AW187+AY187</f>
        <v/>
      </c>
      <c r="BB187" s="31" t="n"/>
      <c r="BC187" s="1354" t="n"/>
      <c r="BD187" s="1291" t="n"/>
      <c r="BE187" s="1291" t="n"/>
      <c r="BF187" s="1291" t="n"/>
      <c r="BG187" s="1291" t="n"/>
      <c r="BH187" s="1291" t="n"/>
      <c r="BI187" s="1291" t="n"/>
      <c r="BJ187" s="1417" t="n"/>
      <c r="BK187" s="1291" t="n"/>
      <c r="BL187" s="1417" t="n"/>
      <c r="BM187" s="1417" t="n"/>
      <c r="BN187" s="1417" t="n"/>
      <c r="BO187" s="1417" t="n"/>
      <c r="BP187" s="1289" t="n"/>
    </row>
    <row r="188" ht="28.8" customHeight="1" s="21">
      <c r="A188" s="1954" t="n"/>
      <c r="B188" s="1350" t="inlineStr">
        <is>
          <t>城际城乡网约车旅客周转量(万人公里)</t>
        </is>
      </c>
      <c r="C188" s="1409" t="n">
        <v>0.264625410139954</v>
      </c>
      <c r="D188" s="31">
        <f>C188/AC188-1</f>
        <v/>
      </c>
      <c r="E188" s="1409" t="n">
        <v>0.270539650866945</v>
      </c>
      <c r="F188" s="31">
        <f>E188/AE188-1</f>
        <v/>
      </c>
      <c r="G188" s="1409" t="n">
        <v>0.471061257622413</v>
      </c>
      <c r="H188" s="31">
        <f>G188/AG188-1</f>
        <v/>
      </c>
      <c r="I188" s="1409">
        <f>网约车!Z74-网约车!Z76</f>
        <v/>
      </c>
      <c r="J188" s="31">
        <f>I188/AI188-1</f>
        <v/>
      </c>
      <c r="K188" s="1409">
        <f>网约车!AB74-网约车!AB76</f>
        <v/>
      </c>
      <c r="L188" s="31">
        <f>K188/AK188-1</f>
        <v/>
      </c>
      <c r="M188" s="1409">
        <f>网约车!AD74-网约车!AD76</f>
        <v/>
      </c>
      <c r="N188" s="31">
        <f>M188/AM188-1</f>
        <v/>
      </c>
      <c r="O188" s="1409">
        <f>网约车!AF74-网约车!AF76</f>
        <v/>
      </c>
      <c r="P188" s="31">
        <f>O188/AO188-1</f>
        <v/>
      </c>
      <c r="Q188" s="1409">
        <f>网约车!AH74-网约车!AH76</f>
        <v/>
      </c>
      <c r="R188" s="31">
        <f>Q188/AQ188-1</f>
        <v/>
      </c>
      <c r="S188" s="1409">
        <f>网约车!AJ74-网约车!AJ76</f>
        <v/>
      </c>
      <c r="T188" s="31">
        <f>S188/AS188-1</f>
        <v/>
      </c>
      <c r="U188" s="1409">
        <f>网约车!AL74-网约车!AL76</f>
        <v/>
      </c>
      <c r="V188" s="31">
        <f>U188/AU188-1</f>
        <v/>
      </c>
      <c r="W188" s="1409">
        <f>网约车!AN74-网约车!AN76</f>
        <v/>
      </c>
      <c r="X188" s="31">
        <f>W188/AW188-1</f>
        <v/>
      </c>
      <c r="Y188" s="1409">
        <f>E188+C188+G188+I188+K188+M188+O188+Q188+S188</f>
        <v/>
      </c>
      <c r="Z188" s="31">
        <f>Y188/SUM(AC188,AE188,AG188,AI188,AK188,AM188,AO188,AQ188,AS188)-1</f>
        <v/>
      </c>
      <c r="AB188" s="1915">
        <f>AC188+AE188</f>
        <v/>
      </c>
      <c r="AC188" s="1409" t="n">
        <v>0.0465837227281668</v>
      </c>
      <c r="AD188" s="31" t="n"/>
      <c r="AE188" s="1409" t="n">
        <v>0.0378576411763076</v>
      </c>
      <c r="AF188" s="31" t="n"/>
      <c r="AG188" s="1409" t="n">
        <v>0.0350011459665871</v>
      </c>
      <c r="AH188" s="31" t="n"/>
      <c r="AI188" s="1409" t="n">
        <v>0.0339804021997797</v>
      </c>
      <c r="AJ188" s="31" t="n"/>
      <c r="AK188" s="1409" t="n">
        <v>0.0358611462356646</v>
      </c>
      <c r="AL188" s="31" t="n"/>
      <c r="AM188" s="1409" t="n">
        <v>0.0653766296910115</v>
      </c>
      <c r="AN188" s="31" t="n"/>
      <c r="AO188" s="1409" t="n">
        <v>0.145474668818752</v>
      </c>
      <c r="AP188" s="31" t="n"/>
      <c r="AQ188" s="1409" t="n">
        <v>0.513823681517116</v>
      </c>
      <c r="AR188" s="31" t="n"/>
      <c r="AS188" s="1409" t="n">
        <v>0.0713935985343883</v>
      </c>
      <c r="AT188" s="31" t="n"/>
      <c r="AU188" s="1409" t="n">
        <v>0.105989407214815</v>
      </c>
      <c r="AV188" s="31" t="n"/>
      <c r="AW188" s="1409" t="n">
        <v>0.103531380969586</v>
      </c>
      <c r="AX188" s="31" t="n"/>
      <c r="AY188" s="1409" t="n">
        <v>0.12184474825966</v>
      </c>
      <c r="AZ188" s="31" t="n"/>
      <c r="BA188" s="1409">
        <f>AC188+AE188+AG188+AI188+AK188+AM188+AO188+AQ188+AS188+AU188+AW188+AY188</f>
        <v/>
      </c>
      <c r="BB188" s="31" t="n"/>
      <c r="BC188" s="1354" t="n"/>
      <c r="BD188" s="1359" t="n"/>
      <c r="BE188" s="1359" t="n"/>
      <c r="BF188" s="1359" t="n"/>
      <c r="BG188" s="1359" t="n"/>
      <c r="BH188" s="1359" t="n"/>
      <c r="BI188" s="1359" t="n"/>
      <c r="BJ188" s="1359" t="n"/>
      <c r="BK188" s="1359" t="n"/>
      <c r="BL188" s="1359" t="n"/>
      <c r="BM188" s="1359" t="n"/>
      <c r="BN188" s="1359" t="n"/>
      <c r="BO188" s="1359" t="n"/>
      <c r="BP188" s="1289" t="n"/>
    </row>
    <row r="189">
      <c r="C189" s="1376" t="n"/>
    </row>
  </sheetData>
  <autoFilter ref="A2:Z188"/>
  <mergeCells count="190">
    <mergeCell ref="BD3:BD4"/>
    <mergeCell ref="L3:L4"/>
    <mergeCell ref="N3:N4"/>
    <mergeCell ref="A104:A108"/>
    <mergeCell ref="F3:F4"/>
    <mergeCell ref="BF3:BF4"/>
    <mergeCell ref="X3:X4"/>
    <mergeCell ref="Z3:Z4"/>
    <mergeCell ref="BH3:BH4"/>
    <mergeCell ref="AW97:AW98"/>
    <mergeCell ref="AY97:AY98"/>
    <mergeCell ref="G97:G98"/>
    <mergeCell ref="A159:A163"/>
    <mergeCell ref="I97:I98"/>
    <mergeCell ref="AQ97:AQ98"/>
    <mergeCell ref="BI97:BI98"/>
    <mergeCell ref="BK97:BK98"/>
    <mergeCell ref="G3:G4"/>
    <mergeCell ref="I3:I4"/>
    <mergeCell ref="T1:T2"/>
    <mergeCell ref="A40:A44"/>
    <mergeCell ref="A15:A19"/>
    <mergeCell ref="AG3:AG4"/>
    <mergeCell ref="AI3:AI4"/>
    <mergeCell ref="A60:A64"/>
    <mergeCell ref="AS3:AS4"/>
    <mergeCell ref="R97:R98"/>
    <mergeCell ref="AU3:AU4"/>
    <mergeCell ref="AR1:AR2"/>
    <mergeCell ref="AJ97:AJ98"/>
    <mergeCell ref="AJ1:AJ2"/>
    <mergeCell ref="BE3:BE4"/>
    <mergeCell ref="AT1:AT2"/>
    <mergeCell ref="AL1:AL2"/>
    <mergeCell ref="AD97:AD98"/>
    <mergeCell ref="A124:A128"/>
    <mergeCell ref="O3:O4"/>
    <mergeCell ref="AY3:AY4"/>
    <mergeCell ref="Q3:Q4"/>
    <mergeCell ref="A99:A103"/>
    <mergeCell ref="S3:S4"/>
    <mergeCell ref="A50:A54"/>
    <mergeCell ref="A55:A59"/>
    <mergeCell ref="H1:H2"/>
    <mergeCell ref="B97:B98"/>
    <mergeCell ref="J1:J2"/>
    <mergeCell ref="BM3:BM4"/>
    <mergeCell ref="BB97:BB98"/>
    <mergeCell ref="A149:A153"/>
    <mergeCell ref="BD97:BD98"/>
    <mergeCell ref="BN97:BN98"/>
    <mergeCell ref="A5:A9"/>
    <mergeCell ref="BP97:BP98"/>
    <mergeCell ref="B3:B4"/>
    <mergeCell ref="A20:A24"/>
    <mergeCell ref="C97:C98"/>
    <mergeCell ref="BN3:BN4"/>
    <mergeCell ref="A134:A138"/>
    <mergeCell ref="BP3:BP4"/>
    <mergeCell ref="O97:O98"/>
    <mergeCell ref="AL97:AL98"/>
    <mergeCell ref="Q97:Q98"/>
    <mergeCell ref="A144:A148"/>
    <mergeCell ref="AJ3:AJ4"/>
    <mergeCell ref="AL3:AL4"/>
    <mergeCell ref="D3:D4"/>
    <mergeCell ref="S97:S98"/>
    <mergeCell ref="U97:U98"/>
    <mergeCell ref="AX3:AX4"/>
    <mergeCell ref="W97:W98"/>
    <mergeCell ref="AZ3:AZ4"/>
    <mergeCell ref="AO97:AO98"/>
    <mergeCell ref="AG97:AG98"/>
    <mergeCell ref="AI97:AI98"/>
    <mergeCell ref="A114:A118"/>
    <mergeCell ref="A30:A34"/>
    <mergeCell ref="BA97:BA98"/>
    <mergeCell ref="T3:T4"/>
    <mergeCell ref="A169:A173"/>
    <mergeCell ref="E97:E98"/>
    <mergeCell ref="BE97:BE98"/>
    <mergeCell ref="A70:A74"/>
    <mergeCell ref="BG97:BG98"/>
    <mergeCell ref="K3:K4"/>
    <mergeCell ref="C3:C4"/>
    <mergeCell ref="E3:E4"/>
    <mergeCell ref="D1:D2"/>
    <mergeCell ref="BG3:BG4"/>
    <mergeCell ref="Y3:Y4"/>
    <mergeCell ref="F1:F2"/>
    <mergeCell ref="A90:A94"/>
    <mergeCell ref="A164:A168"/>
    <mergeCell ref="P1:P2"/>
    <mergeCell ref="H97:H98"/>
    <mergeCell ref="R1:R2"/>
    <mergeCell ref="T97:T98"/>
    <mergeCell ref="A139:A143"/>
    <mergeCell ref="A154:A158"/>
    <mergeCell ref="AD1:AD2"/>
    <mergeCell ref="V97:V98"/>
    <mergeCell ref="A179:A183"/>
    <mergeCell ref="AC3:AC4"/>
    <mergeCell ref="AE3:AE4"/>
    <mergeCell ref="L97:L98"/>
    <mergeCell ref="AO3:AO4"/>
    <mergeCell ref="V1:V2"/>
    <mergeCell ref="AQ3:AQ4"/>
    <mergeCell ref="N97:N98"/>
    <mergeCell ref="A85:A89"/>
    <mergeCell ref="BI3:BI4"/>
    <mergeCell ref="A1:B1"/>
    <mergeCell ref="X97:X98"/>
    <mergeCell ref="BK3:BK4"/>
    <mergeCell ref="AH1:AH2"/>
    <mergeCell ref="Z97:Z98"/>
    <mergeCell ref="AR97:AR98"/>
    <mergeCell ref="AT97:AT98"/>
    <mergeCell ref="AV97:AV98"/>
    <mergeCell ref="A109:A113"/>
    <mergeCell ref="A35:A39"/>
    <mergeCell ref="M3:M4"/>
    <mergeCell ref="A10:A14"/>
    <mergeCell ref="AX97:AX98"/>
    <mergeCell ref="AC97:AC98"/>
    <mergeCell ref="AZ97:AZ98"/>
    <mergeCell ref="BJ97:BJ98"/>
    <mergeCell ref="BL97:BL98"/>
    <mergeCell ref="P3:P4"/>
    <mergeCell ref="R3:R4"/>
    <mergeCell ref="H3:H4"/>
    <mergeCell ref="J3:J4"/>
    <mergeCell ref="BJ3:BJ4"/>
    <mergeCell ref="A97:A98"/>
    <mergeCell ref="BL3:BL4"/>
    <mergeCell ref="AD3:AD4"/>
    <mergeCell ref="A45:A49"/>
    <mergeCell ref="AS97:AS98"/>
    <mergeCell ref="K97:K98"/>
    <mergeCell ref="AU97:AU98"/>
    <mergeCell ref="M97:M98"/>
    <mergeCell ref="A96:B96"/>
    <mergeCell ref="BM97:BM98"/>
    <mergeCell ref="BO97:BO98"/>
    <mergeCell ref="A65:A69"/>
    <mergeCell ref="AF3:AF4"/>
    <mergeCell ref="J97:J98"/>
    <mergeCell ref="AH3:AH4"/>
    <mergeCell ref="AT3:AT4"/>
    <mergeCell ref="A80:A84"/>
    <mergeCell ref="AV3:AV4"/>
    <mergeCell ref="A129:A133"/>
    <mergeCell ref="AK97:AK98"/>
    <mergeCell ref="AM97:AM98"/>
    <mergeCell ref="AE97:AE98"/>
    <mergeCell ref="AK3:AK4"/>
    <mergeCell ref="A184:A188"/>
    <mergeCell ref="AW3:AW4"/>
    <mergeCell ref="AN1:AN2"/>
    <mergeCell ref="AF97:AF98"/>
    <mergeCell ref="AP1:AP2"/>
    <mergeCell ref="AH97:AH98"/>
    <mergeCell ref="A3:A4"/>
    <mergeCell ref="BA3:BA4"/>
    <mergeCell ref="U3:U4"/>
    <mergeCell ref="W3:W4"/>
    <mergeCell ref="L1:L2"/>
    <mergeCell ref="BO3:BO4"/>
    <mergeCell ref="D97:D98"/>
    <mergeCell ref="N1:N2"/>
    <mergeCell ref="F97:F98"/>
    <mergeCell ref="BF97:BF98"/>
    <mergeCell ref="AF1:AF2"/>
    <mergeCell ref="BH97:BH98"/>
    <mergeCell ref="X1:X2"/>
    <mergeCell ref="P97:P98"/>
    <mergeCell ref="A2:B2"/>
    <mergeCell ref="A95:B95"/>
    <mergeCell ref="AM3:AM4"/>
    <mergeCell ref="A119:A123"/>
    <mergeCell ref="AN97:AN98"/>
    <mergeCell ref="AP97:AP98"/>
    <mergeCell ref="A25:A29"/>
    <mergeCell ref="A174:A178"/>
    <mergeCell ref="V3:V4"/>
    <mergeCell ref="AN3:AN4"/>
    <mergeCell ref="AP3:AP4"/>
    <mergeCell ref="AR3:AR4"/>
    <mergeCell ref="A75:A79"/>
    <mergeCell ref="Y97:Y98"/>
    <mergeCell ref="BB3:BB4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K217"/>
  <sheetViews>
    <sheetView topLeftCell="A45" workbookViewId="0">
      <selection activeCell="S31" sqref="S31"/>
    </sheetView>
  </sheetViews>
  <sheetFormatPr baseColWidth="8" defaultColWidth="8.88671875" defaultRowHeight="14.4"/>
  <cols>
    <col min="1" max="1" customWidth="true" style="824" width="11.0"/>
    <col min="2" max="2" customWidth="true" style="824" width="22.0"/>
    <col min="3" max="3" customWidth="true" style="824" width="24.0"/>
    <col min="4" max="4" customWidth="true" style="824" width="28.0"/>
    <col min="5" max="5" customWidth="true" style="824" width="26.0"/>
    <col min="6" max="6" customWidth="true" style="824" width="11.0"/>
    <col min="7" max="7" customWidth="true" style="824" width="10.0"/>
    <col min="8" max="8" customWidth="true" style="824" width="14.0"/>
    <col min="9" max="9" customWidth="true" style="824" width="10.0"/>
    <col min="10" max="10" customWidth="true" style="824" width="20.0"/>
    <col min="11" max="11" customWidth="true" style="824" width="20.0"/>
  </cols>
  <sheetData>
    <row r="1" ht="28.8" customHeight="1" s="21">
      <c r="A1" s="3" t="inlineStr">
        <is>
          <t>总客运量</t>
        </is>
      </c>
      <c r="B1" s="3" t="inlineStr">
        <is>
          <t>班线、包车客运量</t>
        </is>
      </c>
      <c r="C1" s="3" t="inlineStr">
        <is>
          <t>城际城乡公交客运量</t>
        </is>
      </c>
      <c r="D1" s="3" t="inlineStr">
        <is>
          <t>城际城乡巡游出租客运量</t>
        </is>
      </c>
      <c r="E1" s="3" t="inlineStr">
        <is>
          <t>城际城乡网约车客运量</t>
        </is>
      </c>
      <c r="F1" s="3" t="inlineStr">
        <is>
          <t>合计</t>
        </is>
      </c>
      <c r="G1" s="4" t="inlineStr">
        <is>
          <t>当月同比</t>
        </is>
      </c>
      <c r="H1" s="4" t="inlineStr">
        <is>
          <t>1月-12月累计</t>
        </is>
      </c>
      <c r="I1" s="4" t="inlineStr">
        <is>
          <t>累计同比</t>
        </is>
      </c>
      <c r="J1" s="4" t="inlineStr">
        <is>
          <t>（单位：万人次）</t>
        </is>
      </c>
      <c r="K1" s="4" t="inlineStr">
        <is>
          <t>网约车信息交互平台</t>
        </is>
      </c>
    </row>
    <row r="2">
      <c r="A2" s="2091" t="n">
        <v>45292</v>
      </c>
      <c r="B2" s="1951" t="n">
        <v>1418.0131</v>
      </c>
      <c r="C2" s="1951" t="n">
        <v>1090.45</v>
      </c>
      <c r="D2" s="1951" t="n">
        <v>429.87</v>
      </c>
      <c r="E2" s="1951" t="n">
        <v>166.75</v>
      </c>
      <c r="F2" s="1951">
        <f>SUM(B2:E2)</f>
        <v/>
      </c>
      <c r="G2" s="8">
        <f>F2/F15-1</f>
        <v/>
      </c>
      <c r="H2" s="8" t="n"/>
    </row>
    <row r="3">
      <c r="A3" s="2091" t="n">
        <v>45323</v>
      </c>
      <c r="B3" s="1951" t="n">
        <v>1469.244</v>
      </c>
      <c r="C3" s="1951" t="n">
        <v>1006.65</v>
      </c>
      <c r="D3" s="1951" t="n">
        <v>388.19</v>
      </c>
      <c r="E3" s="1951" t="n">
        <v>119.02</v>
      </c>
      <c r="F3" s="1951">
        <f>SUM(B3:E3)</f>
        <v/>
      </c>
      <c r="G3" s="8">
        <f>F3/F16-1</f>
        <v/>
      </c>
      <c r="H3" s="8" t="n"/>
    </row>
    <row r="4">
      <c r="A4" s="2091" t="n">
        <v>45352</v>
      </c>
      <c r="B4" s="1951" t="n">
        <v>1439.5145</v>
      </c>
      <c r="C4" s="1951" t="n">
        <v>1047.63</v>
      </c>
      <c r="D4" s="1951" t="n">
        <v>373.23</v>
      </c>
      <c r="E4" s="1951" t="n">
        <v>145.46</v>
      </c>
      <c r="F4" s="1951">
        <f>SUM(B4:E4)</f>
        <v/>
      </c>
      <c r="G4" s="8">
        <f>F4/F17-1</f>
        <v/>
      </c>
      <c r="H4" s="8" t="n"/>
      <c r="I4" s="8" t="n"/>
    </row>
    <row r="5">
      <c r="A5" s="1951" t="n">
        <v>45383</v>
      </c>
      <c r="B5" s="1951" t="n">
        <v>1550.1065</v>
      </c>
      <c r="C5" s="1951" t="n">
        <v>1114.92</v>
      </c>
      <c r="D5" s="1951" t="n">
        <v>358.02</v>
      </c>
      <c r="E5" s="1951" t="n">
        <v>152.79</v>
      </c>
      <c r="F5" s="1951">
        <f>SUM(B5:E5)</f>
        <v/>
      </c>
      <c r="G5" s="8">
        <f>F5/F18-1</f>
        <v/>
      </c>
      <c r="H5" s="8" t="n"/>
    </row>
    <row r="6">
      <c r="A6" s="1951" t="n">
        <v>45413</v>
      </c>
      <c r="B6" s="1951" t="n">
        <v>1604.5483</v>
      </c>
      <c r="C6" s="1951" t="n">
        <v>1115.14</v>
      </c>
      <c r="D6" s="1951" t="n">
        <v>371.339999999999</v>
      </c>
      <c r="E6" s="1951" t="n">
        <v>162.71</v>
      </c>
      <c r="F6" s="1951">
        <f>SUM(B6:E6)</f>
        <v/>
      </c>
      <c r="G6" s="8">
        <f>F6/F19-1</f>
        <v/>
      </c>
      <c r="H6" s="8" t="n"/>
    </row>
    <row r="7">
      <c r="A7" s="1951" t="n">
        <v>45444</v>
      </c>
      <c r="B7" s="1951" t="n">
        <v>1521.8101</v>
      </c>
      <c r="C7" s="1951" t="n">
        <v>1086.04</v>
      </c>
      <c r="D7" s="1951" t="n">
        <v>380.15</v>
      </c>
      <c r="E7" s="1951" t="n">
        <v>185.57</v>
      </c>
      <c r="F7" s="1951">
        <f>SUM(B7:E7)</f>
        <v/>
      </c>
      <c r="G7" s="8">
        <f>F7/F20-1</f>
        <v/>
      </c>
      <c r="H7" s="8" t="n"/>
    </row>
    <row r="8">
      <c r="A8" s="1951" t="n">
        <v>45474</v>
      </c>
      <c r="B8" s="1951" t="n">
        <v>1546.9561</v>
      </c>
      <c r="C8" s="1951" t="n">
        <v>1096.14</v>
      </c>
      <c r="D8" s="1951" t="n">
        <v>394.64</v>
      </c>
      <c r="E8" s="1951" t="n">
        <v>179.42</v>
      </c>
      <c r="F8" s="1951">
        <f>SUM(B8:E8)</f>
        <v/>
      </c>
      <c r="G8" s="8">
        <f>F8/F21-1</f>
        <v/>
      </c>
      <c r="H8" s="8" t="n"/>
    </row>
    <row r="9">
      <c r="A9" s="1951" t="n">
        <v>45505</v>
      </c>
      <c r="B9" s="1951" t="n">
        <v>1610.0116</v>
      </c>
      <c r="C9" s="1951" t="n">
        <v>1097.01</v>
      </c>
      <c r="D9" s="1951" t="n">
        <v>358.79</v>
      </c>
      <c r="E9" s="1951" t="n">
        <v>169.28</v>
      </c>
      <c r="F9" s="1951">
        <f>SUM(B9:E9)</f>
        <v/>
      </c>
      <c r="G9" s="8">
        <f>F9/F22-1</f>
        <v/>
      </c>
      <c r="H9" s="8" t="n"/>
    </row>
    <row r="10">
      <c r="A10" s="1951" t="n">
        <v>45536</v>
      </c>
      <c r="B10" s="1951" t="n">
        <v>1518.8372</v>
      </c>
      <c r="C10" s="1951" t="n">
        <v>1094.95</v>
      </c>
      <c r="D10" s="1951" t="n">
        <v>385.35</v>
      </c>
      <c r="E10" s="1951" t="n">
        <v>174.05</v>
      </c>
      <c r="F10" s="1951">
        <f>SUM(B10:E10)</f>
        <v/>
      </c>
      <c r="G10" s="8">
        <f>F10/F23-1</f>
        <v/>
      </c>
      <c r="H10" s="8" t="n"/>
    </row>
    <row r="11">
      <c r="A11" s="1951" t="n">
        <v>45566</v>
      </c>
      <c r="B11" s="1951" t="n">
        <v>1884.7242</v>
      </c>
      <c r="C11" s="1951" t="n">
        <v>1157.02</v>
      </c>
      <c r="D11" s="1951" t="n">
        <v>395.4</v>
      </c>
      <c r="E11" s="1951" t="n">
        <v>177.58</v>
      </c>
      <c r="F11" s="1951">
        <f>SUM(B11:E11)</f>
        <v/>
      </c>
      <c r="G11" s="8">
        <f>F11/F24-1</f>
        <v/>
      </c>
      <c r="H11" s="8" t="n"/>
    </row>
    <row r="12">
      <c r="A12" s="1951" t="n">
        <v>45597</v>
      </c>
      <c r="B12" s="1951" t="n">
        <v>1753.3397</v>
      </c>
      <c r="C12" s="1951" t="n">
        <v>1112.05</v>
      </c>
      <c r="D12" s="1951" t="n">
        <v>378.12</v>
      </c>
      <c r="E12" s="1951" t="n">
        <v>167.58</v>
      </c>
      <c r="F12" s="1951">
        <f>SUM(B12:E12)</f>
        <v/>
      </c>
      <c r="G12" s="8">
        <f>F12/F25-1</f>
        <v/>
      </c>
      <c r="H12" s="8" t="n"/>
    </row>
    <row r="13">
      <c r="A13" s="1951" t="n">
        <v>45627</v>
      </c>
      <c r="B13" s="1951" t="n">
        <v>1649.3618</v>
      </c>
      <c r="C13" s="1951" t="n">
        <v>1095.69</v>
      </c>
      <c r="D13" s="1951" t="n">
        <v>338.139999999999</v>
      </c>
      <c r="E13" s="1951" t="n">
        <v>151.37</v>
      </c>
      <c r="F13" s="1951">
        <f>SUM(B13:E13)</f>
        <v/>
      </c>
      <c r="G13" s="8">
        <f>F13/F26-1</f>
        <v/>
      </c>
      <c r="H13" s="8" t="n"/>
    </row>
    <row r="14">
      <c r="A14" s="13" t="inlineStr">
        <is>
          <t>合计</t>
        </is>
      </c>
      <c r="B14" s="2028">
        <f>SUM(B2:B13)</f>
        <v/>
      </c>
      <c r="C14" s="2028">
        <f>SUM(C2:C13)</f>
        <v/>
      </c>
      <c r="D14" s="2028">
        <f>SUM(D2:D13)</f>
        <v/>
      </c>
      <c r="E14" s="2028">
        <f>SUM(E2:E13)</f>
        <v/>
      </c>
      <c r="F14" s="1382" t="inlineStr">
        <is>
          <t>-</t>
        </is>
      </c>
      <c r="G14" s="8" t="n"/>
      <c r="H14" s="2028">
        <f>SUM(B14:E14)</f>
        <v/>
      </c>
      <c r="I14" s="8">
        <f>H14/H27-1</f>
        <v/>
      </c>
    </row>
    <row r="15">
      <c r="A15" s="1951" t="n">
        <v>44927</v>
      </c>
      <c r="B15" s="1951" t="n">
        <v>1417.1713</v>
      </c>
      <c r="C15" s="1951" t="n">
        <v>758.660000000002</v>
      </c>
      <c r="D15" s="1951" t="n">
        <v>409.799999999999</v>
      </c>
      <c r="E15" s="1951" t="n">
        <v>105.33</v>
      </c>
      <c r="F15" s="1951">
        <f>SUM(B15:E15)</f>
        <v/>
      </c>
      <c r="G15" s="8" t="n"/>
      <c r="H15" s="1377" t="n"/>
    </row>
    <row r="16">
      <c r="A16" s="1951" t="n">
        <v>44958</v>
      </c>
      <c r="B16" s="1951" t="n">
        <v>1480.46254</v>
      </c>
      <c r="C16" s="1951" t="n">
        <v>969.139999999999</v>
      </c>
      <c r="D16" s="1951" t="n">
        <v>404.79</v>
      </c>
      <c r="E16" s="1951" t="n">
        <v>119.38</v>
      </c>
      <c r="F16" s="1951">
        <f>SUM(B16:E16)</f>
        <v/>
      </c>
      <c r="G16" s="8" t="n"/>
      <c r="H16" s="1377" t="n"/>
    </row>
    <row r="17">
      <c r="A17" s="1951" t="n">
        <v>44986</v>
      </c>
      <c r="B17" s="1951" t="n">
        <v>1548.0407</v>
      </c>
      <c r="C17" s="1951" t="n">
        <v>1098.56</v>
      </c>
      <c r="D17" s="1951" t="n">
        <v>434.66</v>
      </c>
      <c r="E17" s="1951" t="n">
        <v>131</v>
      </c>
      <c r="F17" s="1951">
        <f>SUM(B17:E17)</f>
        <v/>
      </c>
      <c r="G17" s="8" t="n"/>
      <c r="H17" s="1377" t="n"/>
    </row>
    <row r="18">
      <c r="A18" s="1951" t="n">
        <v>45017</v>
      </c>
      <c r="B18" s="1951" t="n">
        <v>1609.7255</v>
      </c>
      <c r="C18" s="1951" t="n">
        <v>1133.7</v>
      </c>
      <c r="D18" s="1951" t="n">
        <v>428.22</v>
      </c>
      <c r="E18" s="1951" t="n">
        <v>129.16</v>
      </c>
      <c r="F18" s="1951">
        <f>SUM(B18:E18)</f>
        <v/>
      </c>
      <c r="G18" s="8" t="n"/>
      <c r="H18" s="1377" t="n"/>
    </row>
    <row r="19">
      <c r="A19" s="1951" t="n">
        <v>45047</v>
      </c>
      <c r="B19" s="1951" t="n">
        <v>1625.7993</v>
      </c>
      <c r="C19" s="1951" t="n">
        <v>1118.53</v>
      </c>
      <c r="D19" s="1951" t="n">
        <v>433.389999999999</v>
      </c>
      <c r="E19" s="1951" t="n">
        <v>134.56</v>
      </c>
      <c r="F19" s="1951">
        <f>SUM(B19:E19)</f>
        <v/>
      </c>
      <c r="G19" s="8" t="n"/>
      <c r="H19" s="1377" t="n"/>
    </row>
    <row r="20">
      <c r="A20" s="1951" t="n">
        <v>45078</v>
      </c>
      <c r="B20" s="1951" t="n">
        <v>1599.2853</v>
      </c>
      <c r="C20" s="1951" t="n">
        <v>1080.68</v>
      </c>
      <c r="D20" s="1951" t="n">
        <v>420.12</v>
      </c>
      <c r="E20" s="1951" t="n">
        <v>139.54</v>
      </c>
      <c r="F20" s="1951">
        <f>SUM(B20:E20)</f>
        <v/>
      </c>
      <c r="G20" s="8" t="n"/>
      <c r="H20" s="1377" t="n"/>
    </row>
    <row r="21">
      <c r="A21" s="1951" t="n">
        <v>45108</v>
      </c>
      <c r="B21" s="1951" t="n">
        <v>1681.0643</v>
      </c>
      <c r="C21" s="1951" t="n">
        <v>1065.99</v>
      </c>
      <c r="D21" s="1951" t="n">
        <v>430.76</v>
      </c>
      <c r="E21" s="1951" t="n">
        <v>150.16</v>
      </c>
      <c r="F21" s="1951">
        <f>SUM(B21:E21)</f>
        <v/>
      </c>
      <c r="G21" s="8" t="n"/>
      <c r="H21" s="1377" t="n"/>
    </row>
    <row r="22">
      <c r="A22" s="1951" t="n">
        <v>45139</v>
      </c>
      <c r="B22" s="1951" t="n">
        <v>1690.1167</v>
      </c>
      <c r="C22" s="1951" t="n">
        <v>1078.81</v>
      </c>
      <c r="D22" s="1951" t="n">
        <v>430.54</v>
      </c>
      <c r="E22" s="1951" t="n">
        <v>150.85</v>
      </c>
      <c r="F22" s="1951">
        <f>SUM(B22:E22)</f>
        <v/>
      </c>
      <c r="G22" s="8" t="n"/>
      <c r="H22" s="1377" t="n"/>
    </row>
    <row r="23">
      <c r="A23" s="1951" t="n">
        <v>45170</v>
      </c>
      <c r="B23" s="1951" t="n">
        <v>1557.2135</v>
      </c>
      <c r="C23" s="1951" t="n">
        <v>1101.28</v>
      </c>
      <c r="D23" s="1951" t="n">
        <v>418.440000000001</v>
      </c>
      <c r="E23" s="1951" t="n">
        <v>145.01</v>
      </c>
      <c r="F23" s="1951">
        <f>SUM(B23:E23)</f>
        <v/>
      </c>
      <c r="G23" s="8" t="n"/>
      <c r="H23" s="1377" t="n"/>
    </row>
    <row r="24">
      <c r="A24" s="1951" t="n">
        <v>45200</v>
      </c>
      <c r="B24" s="1951" t="n">
        <v>1630.3824</v>
      </c>
      <c r="C24" s="1951" t="n">
        <v>1099.96</v>
      </c>
      <c r="D24" s="1951" t="n">
        <v>432.320000000001</v>
      </c>
      <c r="E24" s="1951" t="n">
        <v>148.08</v>
      </c>
      <c r="F24" s="1951">
        <f>SUM(B24:E24)</f>
        <v/>
      </c>
      <c r="G24" s="8" t="n"/>
      <c r="H24" s="1377" t="n"/>
    </row>
    <row r="25">
      <c r="A25" s="1951" t="n">
        <v>45231</v>
      </c>
      <c r="B25" s="1951" t="n">
        <v>1507.1831</v>
      </c>
      <c r="C25" s="1951" t="n">
        <v>1131.67</v>
      </c>
      <c r="D25" s="1951" t="n">
        <v>411.429999999999</v>
      </c>
      <c r="E25" s="1951" t="n">
        <v>151.01</v>
      </c>
      <c r="F25" s="1951">
        <f>SUM(B25:E25)</f>
        <v/>
      </c>
      <c r="G25" s="8" t="n"/>
      <c r="H25" s="1377" t="n"/>
    </row>
    <row r="26">
      <c r="A26" s="1951" t="n">
        <v>45261</v>
      </c>
      <c r="B26" s="1951" t="n">
        <v>1406.6177</v>
      </c>
      <c r="C26" s="1951" t="n">
        <v>1196.89</v>
      </c>
      <c r="D26" s="1951" t="n">
        <v>418.55</v>
      </c>
      <c r="E26" s="1951" t="n">
        <v>163.61</v>
      </c>
      <c r="F26" s="1951">
        <f>SUM(B26:E26)</f>
        <v/>
      </c>
      <c r="G26" s="8" t="n"/>
      <c r="H26" s="1377" t="n"/>
    </row>
    <row r="27">
      <c r="A27" s="13" t="inlineStr">
        <is>
          <t>合计</t>
        </is>
      </c>
      <c r="B27" s="2028">
        <f>SUM(B15:B26)</f>
        <v/>
      </c>
      <c r="C27" s="2028">
        <f>SUM(C15:C26)</f>
        <v/>
      </c>
      <c r="D27" s="2028">
        <f>SUM(D15:D26)</f>
        <v/>
      </c>
      <c r="E27" s="2028">
        <f>SUM(E15:E26)</f>
        <v/>
      </c>
      <c r="F27" s="1382" t="inlineStr">
        <is>
          <t>-</t>
        </is>
      </c>
      <c r="G27" s="2092" t="n"/>
      <c r="H27" s="2028">
        <f>SUM(B27:E27)</f>
        <v/>
      </c>
    </row>
    <row r="28"/>
    <row r="29"/>
    <row r="30"/>
    <row r="31"/>
    <row r="32">
      <c r="A32" s="13" t="inlineStr">
        <is>
          <t>公交</t>
        </is>
      </c>
      <c r="B32" s="824" t="inlineStr">
        <is>
          <t>公交总量</t>
        </is>
      </c>
      <c r="C32" s="824" t="inlineStr">
        <is>
          <t>城市内</t>
        </is>
      </c>
      <c r="D32" s="824" t="inlineStr">
        <is>
          <t>城际城乡</t>
        </is>
      </c>
      <c r="E32" s="824" t="inlineStr">
        <is>
          <t>（单位：万人次）</t>
        </is>
      </c>
    </row>
    <row r="33">
      <c r="A33" s="1951" t="n">
        <v>45292</v>
      </c>
      <c r="B33" s="1951" t="n">
        <v>16693.48</v>
      </c>
      <c r="C33" s="1951" t="n">
        <v>15603.03</v>
      </c>
      <c r="D33" s="1951">
        <f>B33-C33</f>
        <v/>
      </c>
      <c r="E33" s="1377" t="n"/>
      <c r="F33" s="1377" t="n"/>
    </row>
    <row r="34">
      <c r="A34" s="1951" t="n">
        <v>45323</v>
      </c>
      <c r="B34" s="1951" t="n">
        <v>13153.09</v>
      </c>
      <c r="C34" s="1951" t="n">
        <v>12146.44</v>
      </c>
      <c r="D34" s="1951">
        <f>B34-C34</f>
        <v/>
      </c>
      <c r="E34" s="1377" t="n"/>
      <c r="F34" s="1377" t="n"/>
    </row>
    <row r="35">
      <c r="A35" s="1951" t="n">
        <v>45352</v>
      </c>
      <c r="B35" s="1951" t="n">
        <v>16526.83</v>
      </c>
      <c r="C35" s="1951" t="n">
        <v>15479.2</v>
      </c>
      <c r="D35" s="1951">
        <f>B35-C35</f>
        <v/>
      </c>
      <c r="E35" s="1377" t="n"/>
      <c r="F35" s="1377" t="n"/>
    </row>
    <row r="36">
      <c r="A36" s="1951" t="n">
        <v>45383</v>
      </c>
      <c r="B36" s="1951" t="n">
        <v>16707</v>
      </c>
      <c r="C36" s="1951" t="n">
        <v>15592.08</v>
      </c>
      <c r="D36" s="1951">
        <f>B36-C36</f>
        <v/>
      </c>
      <c r="E36" s="1377" t="n"/>
      <c r="F36" s="1377" t="n"/>
    </row>
    <row r="37">
      <c r="A37" s="1951" t="n">
        <v>45413</v>
      </c>
      <c r="B37" s="1951" t="n">
        <v>16350.94</v>
      </c>
      <c r="C37" s="1951" t="n">
        <v>15235.8</v>
      </c>
      <c r="D37" s="1951">
        <f>B37-C37</f>
        <v/>
      </c>
      <c r="E37" s="1377" t="n"/>
      <c r="F37" s="1377" t="n"/>
    </row>
    <row r="38">
      <c r="A38" s="1951" t="n">
        <v>45444</v>
      </c>
      <c r="B38" s="1951" t="n">
        <v>15622.13</v>
      </c>
      <c r="C38" s="1951" t="n">
        <v>14536.09</v>
      </c>
      <c r="D38" s="1951">
        <f>B38-C38</f>
        <v/>
      </c>
      <c r="E38" s="1377" t="n"/>
      <c r="F38" s="1377" t="n"/>
    </row>
    <row r="39">
      <c r="A39" s="1951" t="n">
        <v>45474</v>
      </c>
      <c r="B39" s="1951" t="n">
        <v>14819.73</v>
      </c>
      <c r="C39" s="1951" t="n">
        <v>13723.59</v>
      </c>
      <c r="D39" s="1951">
        <f>B39-C39</f>
        <v/>
      </c>
      <c r="E39" s="1377" t="n"/>
      <c r="F39" s="1377" t="n"/>
    </row>
    <row r="40">
      <c r="A40" s="1951" t="n">
        <v>45505</v>
      </c>
      <c r="B40" s="1951" t="n">
        <v>14021.8</v>
      </c>
      <c r="C40" s="1951" t="n">
        <v>12924.79</v>
      </c>
      <c r="D40" s="1951">
        <f>B40-C40</f>
        <v/>
      </c>
      <c r="E40" s="1377" t="n"/>
      <c r="F40" s="1377" t="n"/>
    </row>
    <row r="41">
      <c r="A41" s="1951" t="n">
        <v>45536</v>
      </c>
      <c r="B41" s="1951" t="n">
        <v>15211.56</v>
      </c>
      <c r="C41" s="1951" t="n">
        <v>14116.61</v>
      </c>
      <c r="D41" s="1951">
        <f>B41-C41</f>
        <v/>
      </c>
      <c r="E41" s="1377" t="n"/>
      <c r="F41" s="1377" t="n"/>
    </row>
    <row r="42">
      <c r="A42" s="1951" t="n">
        <v>45566</v>
      </c>
      <c r="B42" s="1951" t="n">
        <v>15919.81</v>
      </c>
      <c r="C42" s="1951" t="n">
        <v>14762.79</v>
      </c>
      <c r="D42" s="1951">
        <f>B42-C42</f>
        <v/>
      </c>
      <c r="E42" s="1377" t="n"/>
      <c r="F42" s="1377" t="n"/>
    </row>
    <row r="43">
      <c r="A43" s="1951" t="n">
        <v>45597</v>
      </c>
      <c r="B43" s="1951" t="n">
        <v>16213.85</v>
      </c>
      <c r="C43" s="1951" t="n">
        <v>15101.8</v>
      </c>
      <c r="D43" s="1951">
        <f>B43-C43</f>
        <v/>
      </c>
      <c r="E43" s="1377" t="n"/>
      <c r="F43" s="1377" t="n"/>
    </row>
    <row r="44">
      <c r="A44" s="1951" t="n">
        <v>45627</v>
      </c>
      <c r="B44" s="1951" t="n">
        <v>17076.79</v>
      </c>
      <c r="C44" s="1951" t="n">
        <v>15981.1</v>
      </c>
      <c r="D44" s="1951">
        <f>B44-C44</f>
        <v/>
      </c>
      <c r="E44" s="1377" t="n"/>
      <c r="F44" s="1377" t="n"/>
    </row>
    <row r="45">
      <c r="A45" s="1951" t="n">
        <v>44927</v>
      </c>
      <c r="B45" s="1951" t="n">
        <v>11161.29</v>
      </c>
      <c r="C45" s="1951" t="n">
        <v>10402.63</v>
      </c>
      <c r="D45" s="1951">
        <f>B45-C45</f>
        <v/>
      </c>
      <c r="E45" s="1377" t="n"/>
      <c r="F45" s="1377" t="n"/>
    </row>
    <row r="46">
      <c r="A46" s="1951" t="n">
        <v>44958</v>
      </c>
      <c r="B46" s="1951" t="n">
        <v>14257.93</v>
      </c>
      <c r="C46" s="1951" t="n">
        <v>13288.79</v>
      </c>
      <c r="D46" s="1951">
        <f>B46-C46</f>
        <v/>
      </c>
      <c r="E46" s="1377" t="n"/>
      <c r="F46" s="1377" t="n"/>
    </row>
    <row r="47">
      <c r="A47" s="1951" t="n">
        <v>44986</v>
      </c>
      <c r="B47" s="1951" t="n">
        <v>16161.93</v>
      </c>
      <c r="C47" s="1951" t="n">
        <v>15063.37</v>
      </c>
      <c r="D47" s="1951">
        <f>B47-C47</f>
        <v/>
      </c>
      <c r="E47" s="1377" t="n"/>
      <c r="F47" s="1377" t="n"/>
    </row>
    <row r="48">
      <c r="A48" s="1951" t="n">
        <v>45017</v>
      </c>
      <c r="B48" s="1951" t="n">
        <v>16678.95</v>
      </c>
      <c r="C48" s="1951" t="n">
        <v>15545.25</v>
      </c>
      <c r="D48" s="1951">
        <f>B48-C48</f>
        <v/>
      </c>
      <c r="E48" s="1377" t="n"/>
      <c r="F48" s="1377" t="n"/>
    </row>
    <row r="49">
      <c r="A49" s="1951" t="n">
        <v>45047</v>
      </c>
      <c r="B49" s="1951" t="n">
        <v>16455.7</v>
      </c>
      <c r="C49" s="1951" t="n">
        <v>15337.17</v>
      </c>
      <c r="D49" s="1951">
        <f>B49-C49</f>
        <v/>
      </c>
      <c r="E49" s="1377" t="n"/>
      <c r="F49" s="1377" t="n"/>
    </row>
    <row r="50">
      <c r="A50" s="1951" t="n">
        <v>45078</v>
      </c>
      <c r="B50" s="1951" t="n">
        <v>15898.85</v>
      </c>
      <c r="C50" s="1951" t="n">
        <v>14818.17</v>
      </c>
      <c r="D50" s="1951">
        <f>B50-C50</f>
        <v/>
      </c>
      <c r="E50" s="1377" t="n"/>
      <c r="F50" s="1377" t="n"/>
    </row>
    <row r="51">
      <c r="A51" s="1951" t="n">
        <v>45108</v>
      </c>
      <c r="B51" s="1951" t="n">
        <v>15309.52</v>
      </c>
      <c r="C51" s="1951" t="n">
        <v>14243.53</v>
      </c>
      <c r="D51" s="1951">
        <f>B51-C51</f>
        <v/>
      </c>
      <c r="E51" s="1377" t="n"/>
      <c r="F51" s="1377" t="n"/>
    </row>
    <row r="52">
      <c r="A52" s="1951" t="n">
        <v>45139</v>
      </c>
      <c r="B52" s="1951" t="n">
        <v>15003.12</v>
      </c>
      <c r="C52" s="1951" t="n">
        <v>13924.31</v>
      </c>
      <c r="D52" s="1951">
        <f>B52-C52</f>
        <v/>
      </c>
      <c r="E52" s="1377" t="n"/>
      <c r="F52" s="1377" t="n"/>
    </row>
    <row r="53">
      <c r="A53" s="1951" t="n">
        <v>45170</v>
      </c>
      <c r="B53" s="1951" t="n">
        <v>15306.48</v>
      </c>
      <c r="C53" s="1951" t="n">
        <v>14205.2</v>
      </c>
      <c r="D53" s="1951">
        <f>B53-C53</f>
        <v/>
      </c>
      <c r="E53" s="1377" t="n"/>
      <c r="F53" s="1377" t="n"/>
    </row>
    <row r="54">
      <c r="A54" s="1951" t="n">
        <v>45200</v>
      </c>
      <c r="B54" s="1951" t="n">
        <v>16974.97</v>
      </c>
      <c r="C54" s="1951" t="n">
        <v>15875.01</v>
      </c>
      <c r="D54" s="1951">
        <f>B54-C54</f>
        <v/>
      </c>
      <c r="E54" s="1377" t="n"/>
      <c r="F54" s="1377" t="n"/>
    </row>
    <row r="55">
      <c r="A55" s="1951" t="n">
        <v>45231</v>
      </c>
      <c r="B55" s="1951" t="n">
        <v>17475.76</v>
      </c>
      <c r="C55" s="1951" t="n">
        <v>16344.09</v>
      </c>
      <c r="D55" s="1951">
        <f>B55-C55</f>
        <v/>
      </c>
      <c r="E55" s="1377" t="n"/>
      <c r="F55" s="1377" t="n"/>
    </row>
    <row r="56">
      <c r="A56" s="1951" t="n">
        <v>45261</v>
      </c>
      <c r="B56" s="1951" t="n">
        <v>17746.56</v>
      </c>
      <c r="C56" s="1951" t="n">
        <v>16549.67</v>
      </c>
      <c r="D56" s="1951">
        <f>B56-C56</f>
        <v/>
      </c>
      <c r="E56" s="1377" t="n"/>
      <c r="F56" s="1377" t="n"/>
    </row>
    <row r="57">
      <c r="A57" s="1951" t="n"/>
      <c r="B57" s="1377" t="n"/>
      <c r="D57" s="1377" t="n"/>
      <c r="E57" s="1377" t="n"/>
      <c r="F57" s="1377" t="n"/>
    </row>
    <row r="58">
      <c r="A58" s="13" t="inlineStr">
        <is>
          <t>巡游</t>
        </is>
      </c>
      <c r="B58" s="1377" t="inlineStr">
        <is>
          <t>巡游出租总量</t>
        </is>
      </c>
      <c r="C58" s="824" t="inlineStr">
        <is>
          <t>城市内</t>
        </is>
      </c>
      <c r="D58" s="1377" t="inlineStr">
        <is>
          <t>城际城乡</t>
        </is>
      </c>
      <c r="E58" s="1377" t="inlineStr">
        <is>
          <t>（单位：万人次）</t>
        </is>
      </c>
      <c r="F58" s="1377" t="n"/>
    </row>
    <row r="59">
      <c r="A59" s="1951" t="n">
        <v>45292</v>
      </c>
      <c r="B59" s="1951" t="n">
        <v>7668.14</v>
      </c>
      <c r="C59" s="1951" t="n">
        <v>7238.27</v>
      </c>
      <c r="D59" s="1951">
        <f>B59-C59</f>
        <v/>
      </c>
      <c r="E59" s="1377" t="n"/>
      <c r="F59" s="8">
        <f>(B59+B85)/(B71+B97)-1</f>
        <v/>
      </c>
    </row>
    <row r="60">
      <c r="A60" s="1951" t="n">
        <v>45323</v>
      </c>
      <c r="B60" s="1951" t="n">
        <v>7405.5</v>
      </c>
      <c r="C60" s="1951" t="n">
        <v>7017.31</v>
      </c>
      <c r="D60" s="1951">
        <f>B60-C60</f>
        <v/>
      </c>
      <c r="E60" s="1377" t="n"/>
      <c r="F60" s="8">
        <f>(B60+B86)/(B72+B98)-1</f>
        <v/>
      </c>
    </row>
    <row r="61">
      <c r="A61" s="1951" t="n">
        <v>45352</v>
      </c>
      <c r="B61" s="1951" t="n">
        <v>7238.5</v>
      </c>
      <c r="C61" s="1951" t="n">
        <v>6865.27</v>
      </c>
      <c r="D61" s="1951">
        <f>B61-C61</f>
        <v/>
      </c>
      <c r="E61" s="1377" t="n"/>
      <c r="F61" s="8">
        <f>(B61+B87)/(B73+B99)-1</f>
        <v/>
      </c>
    </row>
    <row r="62">
      <c r="A62" s="1951" t="n">
        <v>45383</v>
      </c>
      <c r="B62" s="1951" t="n">
        <v>7004.23</v>
      </c>
      <c r="C62" s="1951" t="n">
        <v>6646.21</v>
      </c>
      <c r="D62" s="1951">
        <f>B62-C62</f>
        <v/>
      </c>
      <c r="E62" s="1377" t="n"/>
      <c r="F62" s="8">
        <f>(B62+B88)/(B74+B100)-1</f>
        <v/>
      </c>
    </row>
    <row r="63">
      <c r="A63" s="1951" t="n">
        <v>45413</v>
      </c>
      <c r="B63" s="1951" t="n">
        <v>6879.36</v>
      </c>
      <c r="C63" s="1951" t="n">
        <v>6508.02</v>
      </c>
      <c r="D63" s="1951">
        <f>B63-C63</f>
        <v/>
      </c>
      <c r="E63" s="1377" t="n"/>
      <c r="F63" s="8">
        <f>(B63+B89)/(B75+B101)-1</f>
        <v/>
      </c>
    </row>
    <row r="64">
      <c r="A64" s="1951" t="n">
        <v>45444</v>
      </c>
      <c r="B64" s="1951" t="n">
        <v>6772.67</v>
      </c>
      <c r="C64" s="1951" t="n">
        <v>6392.52</v>
      </c>
      <c r="D64" s="1951">
        <f>B64-C64</f>
        <v/>
      </c>
      <c r="E64" s="1377" t="n"/>
      <c r="F64" s="8">
        <f>(B64+B90)/(B76+B102)-1</f>
        <v/>
      </c>
    </row>
    <row r="65">
      <c r="A65" s="1951" t="n">
        <v>45474</v>
      </c>
      <c r="B65" s="1951" t="n">
        <v>6899.6</v>
      </c>
      <c r="C65" s="1951" t="n">
        <v>6504.96</v>
      </c>
      <c r="D65" s="1951">
        <f>B65-C65</f>
        <v/>
      </c>
      <c r="E65" s="1377" t="n"/>
      <c r="F65" s="8">
        <f>(B65+B91)/(B77+B103)-1</f>
        <v/>
      </c>
    </row>
    <row r="66">
      <c r="A66" s="1951" t="n">
        <v>45505</v>
      </c>
      <c r="B66" s="1951" t="n">
        <v>6743.56</v>
      </c>
      <c r="C66" s="1951" t="n">
        <v>6384.77</v>
      </c>
      <c r="D66" s="1951">
        <f>B66-C66</f>
        <v/>
      </c>
      <c r="E66" s="1377" t="n"/>
      <c r="F66" s="8">
        <f>(B66+B92)/(B78+B104)-1</f>
        <v/>
      </c>
    </row>
    <row r="67">
      <c r="A67" s="1951" t="n">
        <v>45536</v>
      </c>
      <c r="B67" s="1951" t="n">
        <v>6481.34</v>
      </c>
      <c r="C67" s="1951" t="n">
        <v>6095.99</v>
      </c>
      <c r="D67" s="1951">
        <f>B67-C67</f>
        <v/>
      </c>
      <c r="E67" s="1377" t="n"/>
      <c r="F67" s="8">
        <f>(B67+B93)/(B79+B105)-1</f>
        <v/>
      </c>
    </row>
    <row r="68">
      <c r="A68" s="1951" t="n">
        <v>45566</v>
      </c>
      <c r="B68" s="1951" t="n">
        <v>6689.23</v>
      </c>
      <c r="C68" s="1951" t="n">
        <v>6293.83</v>
      </c>
      <c r="D68" s="1951">
        <f>B68-C68</f>
        <v/>
      </c>
      <c r="E68" s="1377" t="n"/>
      <c r="F68" s="8">
        <f>(B68+B94)/(B80+B106)-1</f>
        <v/>
      </c>
    </row>
    <row r="69">
      <c r="A69" s="1951" t="n">
        <v>45597</v>
      </c>
      <c r="B69" s="1951" t="n">
        <v>6378.97</v>
      </c>
      <c r="C69" s="1951" t="n">
        <v>6000.85</v>
      </c>
      <c r="D69" s="1951">
        <f>B69-C69</f>
        <v/>
      </c>
      <c r="E69" s="1377" t="n"/>
      <c r="F69" s="8">
        <f>(B69+B95)/(B81+B107)-1</f>
        <v/>
      </c>
    </row>
    <row r="70">
      <c r="A70" s="1951" t="n">
        <v>45627</v>
      </c>
      <c r="B70" s="1951" t="n">
        <v>6594.74</v>
      </c>
      <c r="C70" s="1951" t="n">
        <v>6256.6</v>
      </c>
      <c r="D70" s="1951">
        <f>B70-C70</f>
        <v/>
      </c>
      <c r="E70" s="1377" t="n"/>
      <c r="F70" s="8">
        <f>(B70+B96)/(B82+B108)-1</f>
        <v/>
      </c>
    </row>
    <row r="71">
      <c r="A71" s="1951" t="n">
        <v>44927</v>
      </c>
      <c r="B71" s="1951" t="n">
        <v>7310.11</v>
      </c>
      <c r="C71" s="1951" t="n">
        <v>6900.31</v>
      </c>
      <c r="D71" s="1951">
        <f>B71-C71</f>
        <v/>
      </c>
      <c r="E71" s="1377" t="n"/>
      <c r="F71" s="1377" t="n"/>
    </row>
    <row r="72">
      <c r="A72" s="1951" t="n">
        <v>44958</v>
      </c>
      <c r="B72" s="1951" t="n">
        <v>7220.69</v>
      </c>
      <c r="C72" s="1951" t="n">
        <v>6815.9</v>
      </c>
      <c r="D72" s="1951">
        <f>B72-C72</f>
        <v/>
      </c>
      <c r="F72" s="1377" t="n"/>
    </row>
    <row r="73">
      <c r="A73" s="1951" t="n">
        <v>44986</v>
      </c>
      <c r="B73" s="1951" t="n">
        <v>7753.58</v>
      </c>
      <c r="C73" s="1951" t="n">
        <v>7318.92</v>
      </c>
      <c r="D73" s="1951">
        <f>B73-C73</f>
        <v/>
      </c>
    </row>
    <row r="74">
      <c r="A74" s="1951" t="n">
        <v>45017</v>
      </c>
      <c r="B74" s="1951" t="n">
        <v>7638.75</v>
      </c>
      <c r="C74" s="1951" t="n">
        <v>7210.53</v>
      </c>
      <c r="D74" s="1951">
        <f>B74-C74</f>
        <v/>
      </c>
      <c r="F74" s="1377" t="n"/>
    </row>
    <row r="75">
      <c r="A75" s="1951" t="n">
        <v>45047</v>
      </c>
      <c r="B75" s="1951" t="n">
        <v>7730.99</v>
      </c>
      <c r="C75" s="1951" t="n">
        <v>7297.6</v>
      </c>
      <c r="D75" s="1951">
        <f>B75-C75</f>
        <v/>
      </c>
      <c r="E75" s="1377" t="n"/>
      <c r="F75" s="1377" t="n"/>
    </row>
    <row r="76">
      <c r="A76" s="1951" t="n">
        <v>45078</v>
      </c>
      <c r="B76" s="1951" t="n">
        <v>7494.13</v>
      </c>
      <c r="C76" s="1951" t="n">
        <v>7074.01</v>
      </c>
      <c r="D76" s="1951">
        <f>B76-C76</f>
        <v/>
      </c>
      <c r="E76" s="1377" t="n"/>
      <c r="F76" s="1377" t="n"/>
    </row>
    <row r="77">
      <c r="A77" s="1951" t="n">
        <v>45108</v>
      </c>
      <c r="B77" s="1951" t="n">
        <v>7683.99</v>
      </c>
      <c r="C77" s="1951" t="n">
        <v>7253.23</v>
      </c>
      <c r="D77" s="1951">
        <f>B77-C77</f>
        <v/>
      </c>
      <c r="E77" s="1377" t="n"/>
      <c r="F77" s="1377" t="n"/>
    </row>
    <row r="78">
      <c r="A78" s="1951" t="n">
        <v>45139</v>
      </c>
      <c r="B78" s="1951" t="n">
        <v>7680.08</v>
      </c>
      <c r="C78" s="1951" t="n">
        <v>7249.54</v>
      </c>
      <c r="D78" s="1951">
        <f>B78-C78</f>
        <v/>
      </c>
      <c r="E78" s="1377" t="n"/>
      <c r="F78" s="1377" t="n"/>
    </row>
    <row r="79">
      <c r="A79" s="1951" t="n">
        <v>45170</v>
      </c>
      <c r="B79" s="1951" t="n">
        <v>7464.27</v>
      </c>
      <c r="C79" s="1951" t="n">
        <v>7045.83</v>
      </c>
      <c r="D79" s="1951">
        <f>B79-C79</f>
        <v/>
      </c>
      <c r="E79" s="1377" t="n"/>
      <c r="F79" s="1377" t="n"/>
    </row>
    <row r="80">
      <c r="A80" s="1951" t="n">
        <v>45200</v>
      </c>
      <c r="B80" s="1951" t="n">
        <v>7711.76</v>
      </c>
      <c r="C80" s="1951" t="n">
        <v>7279.44</v>
      </c>
      <c r="D80" s="1951">
        <f>B80-C80</f>
        <v/>
      </c>
      <c r="E80" s="1377" t="n"/>
      <c r="F80" s="1377" t="n"/>
    </row>
    <row r="81">
      <c r="A81" s="1951" t="n">
        <v>45231</v>
      </c>
      <c r="B81" s="1951" t="n">
        <v>7339.24</v>
      </c>
      <c r="C81" s="1951" t="n">
        <v>6927.81</v>
      </c>
      <c r="D81" s="1951">
        <f>B81-C81</f>
        <v/>
      </c>
      <c r="E81" s="1377" t="n"/>
      <c r="F81" s="1377" t="n"/>
    </row>
    <row r="82">
      <c r="A82" s="1951" t="n">
        <v>45261</v>
      </c>
      <c r="B82" s="1951" t="n">
        <v>7466.21</v>
      </c>
      <c r="C82" s="1951" t="n">
        <v>7047.66</v>
      </c>
      <c r="D82" s="1951">
        <f>B82-C82</f>
        <v/>
      </c>
      <c r="E82" s="1377" t="n"/>
      <c r="F82" s="1377" t="n"/>
    </row>
    <row r="83">
      <c r="B83" s="1377" t="n"/>
      <c r="D83" s="1377" t="n"/>
      <c r="E83" s="1377" t="n"/>
      <c r="F83" s="1377" t="n"/>
    </row>
    <row r="84">
      <c r="A84" s="13" t="inlineStr">
        <is>
          <t>网约</t>
        </is>
      </c>
      <c r="B84" s="1377" t="inlineStr">
        <is>
          <t>网约出租总量</t>
        </is>
      </c>
      <c r="C84" s="824" t="inlineStr">
        <is>
          <t>城市内</t>
        </is>
      </c>
      <c r="D84" s="1377" t="inlineStr">
        <is>
          <t>城际城乡</t>
        </is>
      </c>
      <c r="E84" s="1377" t="inlineStr">
        <is>
          <t>（单位：万人次）</t>
        </is>
      </c>
      <c r="F84" s="1377" t="n"/>
    </row>
    <row r="85">
      <c r="A85" s="1951" t="n">
        <v>45292</v>
      </c>
      <c r="B85" s="1951" t="n">
        <v>2974.63</v>
      </c>
      <c r="C85" s="1951" t="n">
        <v>2807.88</v>
      </c>
      <c r="D85" s="1951">
        <f>B85-C85</f>
        <v/>
      </c>
      <c r="E85" s="1377" t="n"/>
      <c r="F85" s="8" t="n"/>
      <c r="G85" s="1951" t="n">
        <v>32305.22</v>
      </c>
    </row>
    <row r="86">
      <c r="A86" s="1951" t="n">
        <v>45323</v>
      </c>
      <c r="B86" s="1951" t="n">
        <v>2123.08</v>
      </c>
      <c r="C86" s="1951" t="n">
        <v>2004.06</v>
      </c>
      <c r="D86" s="1951">
        <f>B86-C86</f>
        <v/>
      </c>
      <c r="E86" s="1377" t="n"/>
      <c r="F86" s="8" t="n"/>
      <c r="G86" s="1951" t="n">
        <v>26830.11</v>
      </c>
      <c r="H86" s="8">
        <f>G85/G86-1</f>
        <v/>
      </c>
    </row>
    <row r="87">
      <c r="A87" s="1951" t="n">
        <v>45352</v>
      </c>
      <c r="B87" s="1951" t="n">
        <v>2821.05</v>
      </c>
      <c r="C87" s="1951" t="n">
        <v>2675.59</v>
      </c>
      <c r="D87" s="1951">
        <f>B87-C87</f>
        <v/>
      </c>
      <c r="E87" s="1377" t="n"/>
      <c r="F87" s="8" t="n"/>
    </row>
    <row r="88">
      <c r="A88" s="1951" t="n">
        <v>45383</v>
      </c>
      <c r="B88" s="1951" t="n">
        <v>2989.04</v>
      </c>
      <c r="C88" s="1951" t="n">
        <v>2836.25</v>
      </c>
      <c r="D88" s="1951">
        <f>B88-C88</f>
        <v/>
      </c>
      <c r="E88" s="1377" t="n"/>
      <c r="F88" s="8" t="n"/>
    </row>
    <row r="89">
      <c r="A89" s="1951" t="n">
        <v>45413</v>
      </c>
      <c r="B89" s="1951" t="n">
        <v>3014.28</v>
      </c>
      <c r="C89" s="1951" t="n">
        <v>2851.57</v>
      </c>
      <c r="D89" s="1951">
        <f>B89-C89</f>
        <v/>
      </c>
      <c r="E89" s="1377" t="n"/>
      <c r="F89" s="8" t="n"/>
    </row>
    <row r="90">
      <c r="A90" s="1951" t="n">
        <v>45444</v>
      </c>
      <c r="B90" s="1951" t="n">
        <v>3306.04</v>
      </c>
      <c r="C90" s="1951" t="n">
        <v>3120.47</v>
      </c>
      <c r="D90" s="1951">
        <f>B90-C90</f>
        <v/>
      </c>
      <c r="E90" s="1377" t="n"/>
      <c r="F90" s="8" t="n"/>
    </row>
    <row r="91">
      <c r="A91" s="1951" t="n">
        <v>45474</v>
      </c>
      <c r="B91" s="1951" t="n">
        <v>3136.79</v>
      </c>
      <c r="C91" s="1951" t="n">
        <v>2957.37</v>
      </c>
      <c r="D91" s="1951">
        <f>B91-C91</f>
        <v/>
      </c>
      <c r="E91" s="1377" t="n"/>
      <c r="F91" s="8" t="n"/>
    </row>
    <row r="92">
      <c r="A92" s="1951" t="n">
        <v>45505</v>
      </c>
      <c r="B92" s="1951" t="n">
        <v>3181.63</v>
      </c>
      <c r="C92" s="1951" t="n">
        <v>3012.35</v>
      </c>
      <c r="D92" s="1951">
        <f>B92-C92</f>
        <v/>
      </c>
      <c r="E92" s="1377" t="n"/>
      <c r="F92" s="8" t="n"/>
    </row>
    <row r="93">
      <c r="A93" s="1951" t="n">
        <v>45536</v>
      </c>
      <c r="B93" s="1951" t="n">
        <v>2927.43</v>
      </c>
      <c r="C93" s="1951" t="n">
        <v>2753.38</v>
      </c>
      <c r="D93" s="1951">
        <f>B93-C93</f>
        <v/>
      </c>
      <c r="E93" s="1377" t="n"/>
      <c r="F93" s="8" t="n"/>
    </row>
    <row r="94">
      <c r="A94" s="1951" t="n">
        <v>45566</v>
      </c>
      <c r="B94" s="1951" t="n">
        <v>3004.19</v>
      </c>
      <c r="C94" s="1951" t="n">
        <v>2826.61</v>
      </c>
      <c r="D94" s="1951">
        <f>B94-C94</f>
        <v/>
      </c>
      <c r="E94" s="1377" t="n"/>
      <c r="F94" s="8" t="n"/>
    </row>
    <row r="95">
      <c r="A95" s="1951" t="n">
        <v>45597</v>
      </c>
      <c r="B95" s="1951" t="n">
        <v>2827.06</v>
      </c>
      <c r="C95" s="1951" t="n">
        <v>2659.48</v>
      </c>
      <c r="D95" s="1951">
        <f>B95-C95</f>
        <v/>
      </c>
      <c r="E95" s="1377" t="n"/>
      <c r="F95" s="8" t="n"/>
    </row>
    <row r="96">
      <c r="A96" s="1951" t="n">
        <v>45627</v>
      </c>
      <c r="B96" s="1951" t="n">
        <v>2952.18</v>
      </c>
      <c r="C96" s="1951" t="n">
        <v>2800.81</v>
      </c>
      <c r="D96" s="1951">
        <f>B96-C96</f>
        <v/>
      </c>
      <c r="E96" s="1377" t="n"/>
      <c r="F96" s="8" t="n"/>
    </row>
    <row r="97">
      <c r="A97" s="1951" t="n">
        <v>44927</v>
      </c>
      <c r="B97" s="1951" t="n">
        <v>1878.82</v>
      </c>
      <c r="C97" s="1951" t="n">
        <v>1773.49</v>
      </c>
      <c r="D97" s="1951">
        <f>B97-C97</f>
        <v/>
      </c>
      <c r="E97" s="1377" t="n"/>
      <c r="F97" s="1377" t="n"/>
    </row>
    <row r="98">
      <c r="A98" s="1951" t="n">
        <v>44958</v>
      </c>
      <c r="B98" s="1951" t="n">
        <v>2129.59</v>
      </c>
      <c r="C98" s="1951" t="n">
        <v>2010.21</v>
      </c>
      <c r="D98" s="1951">
        <f>B98-C98</f>
        <v/>
      </c>
      <c r="E98" s="1377" t="n"/>
      <c r="F98" s="1377" t="n"/>
    </row>
    <row r="99">
      <c r="A99" s="1951" t="n">
        <v>44986</v>
      </c>
      <c r="B99" s="1951" t="n">
        <v>2336.93</v>
      </c>
      <c r="C99" s="1951" t="n">
        <v>2205.93</v>
      </c>
      <c r="D99" s="1951">
        <f>B99-C99</f>
        <v/>
      </c>
      <c r="E99" s="1377" t="n"/>
      <c r="F99" s="1377" t="n"/>
    </row>
    <row r="100">
      <c r="A100" s="1951" t="n">
        <v>45017</v>
      </c>
      <c r="B100" s="1951" t="n">
        <v>2304</v>
      </c>
      <c r="C100" s="1951" t="n">
        <v>2174.84</v>
      </c>
      <c r="D100" s="1951">
        <f>B100-C100</f>
        <v/>
      </c>
      <c r="E100" s="1377" t="n"/>
      <c r="F100" s="1377" t="n"/>
    </row>
    <row r="101">
      <c r="A101" s="1951" t="n">
        <v>45047</v>
      </c>
      <c r="B101" s="1951" t="n">
        <v>2400.32</v>
      </c>
      <c r="C101" s="1951" t="n">
        <v>2265.76</v>
      </c>
      <c r="D101" s="1951">
        <f>B101-C101</f>
        <v/>
      </c>
      <c r="E101" s="1377" t="n"/>
      <c r="F101" s="1377" t="n"/>
    </row>
    <row r="102">
      <c r="A102" s="1951" t="n">
        <v>45078</v>
      </c>
      <c r="B102" s="1951" t="n">
        <v>2489.17</v>
      </c>
      <c r="C102" s="1951" t="n">
        <v>2349.63</v>
      </c>
      <c r="D102" s="1951">
        <f>B102-C102</f>
        <v/>
      </c>
      <c r="E102" s="1377" t="n"/>
      <c r="F102" s="1377" t="n"/>
    </row>
    <row r="103">
      <c r="A103" s="1951" t="n">
        <v>45108</v>
      </c>
      <c r="B103" s="1951" t="n">
        <v>2678.56</v>
      </c>
      <c r="C103" s="1951" t="n">
        <v>2528.4</v>
      </c>
      <c r="D103" s="1951">
        <f>B103-C103</f>
        <v/>
      </c>
      <c r="E103" s="1377" t="n"/>
      <c r="F103" s="1377" t="n"/>
    </row>
    <row r="104">
      <c r="A104" s="1951" t="n">
        <v>45139</v>
      </c>
      <c r="B104" s="1951" t="n">
        <v>2690.82</v>
      </c>
      <c r="C104" s="1951" t="n">
        <v>2539.97</v>
      </c>
      <c r="D104" s="1951">
        <f>B104-C104</f>
        <v/>
      </c>
      <c r="E104" s="1377" t="n"/>
      <c r="F104" s="1377" t="n"/>
    </row>
    <row r="105">
      <c r="A105" s="1951" t="n">
        <v>45170</v>
      </c>
      <c r="B105" s="1951" t="n">
        <v>2586.75</v>
      </c>
      <c r="C105" s="1951" t="n">
        <v>2441.74</v>
      </c>
      <c r="D105" s="1951">
        <f>B105-C105</f>
        <v/>
      </c>
      <c r="E105" s="1377" t="n"/>
      <c r="F105" s="1377" t="n"/>
    </row>
    <row r="106">
      <c r="A106" s="1951" t="n">
        <v>45200</v>
      </c>
      <c r="B106" s="1951" t="n">
        <v>2641.33</v>
      </c>
      <c r="C106" s="1951" t="n">
        <v>2493.25</v>
      </c>
      <c r="D106" s="1951">
        <f>B106-C106</f>
        <v/>
      </c>
      <c r="E106" s="1377" t="n"/>
      <c r="F106" s="1377" t="n"/>
    </row>
    <row r="107">
      <c r="A107" s="1951" t="n">
        <v>45231</v>
      </c>
      <c r="B107" s="1951" t="n">
        <v>2693.82</v>
      </c>
      <c r="C107" s="1951" t="n">
        <v>2542.81</v>
      </c>
      <c r="D107" s="1951">
        <f>B107-C107</f>
        <v/>
      </c>
      <c r="E107" s="1377" t="n"/>
      <c r="F107" s="1377" t="n"/>
    </row>
    <row r="108">
      <c r="A108" s="1951" t="n">
        <v>45261</v>
      </c>
      <c r="B108" s="1951" t="n">
        <v>2918.53</v>
      </c>
      <c r="C108" s="1951" t="n">
        <v>2754.92</v>
      </c>
      <c r="D108" s="1951">
        <f>B108-C108</f>
        <v/>
      </c>
      <c r="E108" s="1377" t="n"/>
      <c r="F108" s="1377" t="n"/>
    </row>
    <row r="109">
      <c r="B109" s="1377" t="n"/>
      <c r="D109" s="1377" t="n"/>
      <c r="E109" s="1377" t="n"/>
      <c r="F109" s="1377" t="n"/>
    </row>
    <row r="110">
      <c r="A110" s="1951" t="n"/>
      <c r="B110" s="1377" t="n"/>
      <c r="C110" s="1951" t="n"/>
      <c r="D110" s="1377" t="n"/>
      <c r="E110" s="1377" t="n"/>
      <c r="F110" s="1377" t="n"/>
      <c r="G110" s="8" t="n"/>
      <c r="H110" s="1951" t="n"/>
      <c r="I110" s="8" t="n"/>
      <c r="J110" s="1951" t="n"/>
      <c r="K110" s="1951" t="n"/>
    </row>
    <row r="111">
      <c r="B111" s="1377" t="n"/>
      <c r="D111" s="1377" t="n"/>
      <c r="E111" s="1377" t="n"/>
      <c r="F111" s="1377" t="n"/>
    </row>
    <row r="112">
      <c r="A112" s="13" t="inlineStr">
        <is>
          <t>总周转量</t>
        </is>
      </c>
      <c r="B112" s="1382" t="inlineStr">
        <is>
          <t>班线、包车旅客周转量</t>
        </is>
      </c>
      <c r="C112" s="1382" t="inlineStr">
        <is>
          <t>城际城乡公交旅客周转量</t>
        </is>
      </c>
      <c r="D112" s="1382" t="inlineStr">
        <is>
          <t>城际城乡巡游出租旅客周转量</t>
        </is>
      </c>
      <c r="E112" s="1382" t="inlineStr">
        <is>
          <t>城际城乡网约车旅客周转量</t>
        </is>
      </c>
      <c r="F112" s="1382" t="inlineStr">
        <is>
          <t>合计</t>
        </is>
      </c>
      <c r="G112" s="824" t="inlineStr">
        <is>
          <t>当月同比</t>
        </is>
      </c>
      <c r="H112" s="824" t="inlineStr">
        <is>
          <t>1月-12月累计</t>
        </is>
      </c>
      <c r="I112" s="824" t="inlineStr">
        <is>
          <t>累计同比</t>
        </is>
      </c>
      <c r="J112" s="824" t="inlineStr">
        <is>
          <t>（单位：万人公里）</t>
        </is>
      </c>
    </row>
    <row r="113">
      <c r="A113" s="1951" t="n">
        <v>45292</v>
      </c>
      <c r="B113" s="1951" t="n">
        <v>87744.6778</v>
      </c>
      <c r="C113" s="1951" t="n">
        <v>30250.06</v>
      </c>
      <c r="D113" s="1951" t="n">
        <v>8693.27</v>
      </c>
      <c r="E113" s="1951" t="n">
        <v>3372.3</v>
      </c>
      <c r="F113" s="1951">
        <f>SUM(B113:E113)</f>
        <v/>
      </c>
      <c r="G113" s="8">
        <f>F113/F126-1</f>
        <v/>
      </c>
      <c r="H113" s="8" t="n"/>
    </row>
    <row r="114">
      <c r="A114" s="1951" t="n">
        <v>45323</v>
      </c>
      <c r="B114" s="1951" t="n">
        <v>102004.966084</v>
      </c>
      <c r="C114" s="1951" t="n">
        <v>26225.89</v>
      </c>
      <c r="D114" s="1951" t="n">
        <v>7799.61</v>
      </c>
      <c r="E114" s="1951" t="n">
        <v>2275.07</v>
      </c>
      <c r="F114" s="1951">
        <f>SUM(B114:E114)</f>
        <v/>
      </c>
      <c r="G114" s="8">
        <f>F114/F127-1</f>
        <v/>
      </c>
      <c r="H114" s="8" t="n"/>
    </row>
    <row r="115">
      <c r="A115" s="1951" t="n">
        <v>45352</v>
      </c>
      <c r="B115" s="1951" t="n">
        <v>101027.5092</v>
      </c>
      <c r="C115" s="1951" t="n">
        <v>28797.58</v>
      </c>
      <c r="D115" s="1951" t="n">
        <v>7090.09</v>
      </c>
      <c r="E115" s="1951" t="n">
        <v>2763.22</v>
      </c>
      <c r="F115" s="1951">
        <f>SUM(B115:E115)</f>
        <v/>
      </c>
      <c r="G115" s="8">
        <f>F115/F128-1</f>
        <v/>
      </c>
      <c r="H115" s="8" t="n"/>
    </row>
    <row r="116">
      <c r="A116" s="1951" t="n">
        <v>45383</v>
      </c>
      <c r="B116" s="1951" t="n">
        <v>113662.2452</v>
      </c>
      <c r="C116" s="1951" t="n">
        <v>30134.55</v>
      </c>
      <c r="D116" s="1951" t="n">
        <v>7176.10000000001</v>
      </c>
      <c r="E116" s="1951" t="n">
        <v>3062.38</v>
      </c>
      <c r="F116" s="1951">
        <f>SUM(B116:E116)</f>
        <v/>
      </c>
      <c r="G116" s="8">
        <f>F116/F129-1</f>
        <v/>
      </c>
      <c r="H116" s="8" t="n"/>
    </row>
    <row r="117">
      <c r="A117" s="1951" t="n">
        <v>45413</v>
      </c>
      <c r="B117" s="1951" t="n">
        <v>112806.816812</v>
      </c>
      <c r="C117" s="1951" t="n">
        <v>29937.9</v>
      </c>
      <c r="D117" s="1951" t="n">
        <v>7075.78999999999</v>
      </c>
      <c r="E117" s="1951" t="n">
        <v>3100.35</v>
      </c>
      <c r="F117" s="1951">
        <f>SUM(B117:E117)</f>
        <v/>
      </c>
      <c r="G117" s="8">
        <f>F117/F130-1</f>
        <v/>
      </c>
      <c r="H117" s="8" t="n"/>
    </row>
    <row r="118">
      <c r="A118" s="1951" t="n">
        <v>45444</v>
      </c>
      <c r="B118" s="1951" t="n">
        <v>102798.5776</v>
      </c>
      <c r="C118" s="1951" t="n">
        <v>28485.37</v>
      </c>
      <c r="D118" s="1951" t="n">
        <v>6966.54</v>
      </c>
      <c r="E118" s="1951" t="n">
        <v>3400.68</v>
      </c>
      <c r="F118" s="1951">
        <f>SUM(B118:E118)</f>
        <v/>
      </c>
      <c r="G118" s="8">
        <f>F118/F131-1</f>
        <v/>
      </c>
      <c r="H118" s="8" t="n"/>
    </row>
    <row r="119">
      <c r="A119" s="1951" t="n">
        <v>45474</v>
      </c>
      <c r="B119" s="1951" t="n">
        <v>108743.609524</v>
      </c>
      <c r="C119" s="1951" t="n">
        <v>27914.41</v>
      </c>
      <c r="D119" s="1951" t="n">
        <v>7615.3</v>
      </c>
      <c r="E119" s="1951" t="n">
        <v>3462.17</v>
      </c>
      <c r="F119" s="1951">
        <f>SUM(B119:E119)</f>
        <v/>
      </c>
      <c r="G119" s="8">
        <f>F119/F132-1</f>
        <v/>
      </c>
      <c r="H119" s="8" t="n"/>
    </row>
    <row r="120">
      <c r="A120" s="1951" t="n">
        <v>45505</v>
      </c>
      <c r="B120" s="1951" t="n">
        <v>111021.87836</v>
      </c>
      <c r="C120" s="1951" t="n">
        <v>26899.32</v>
      </c>
      <c r="D120" s="1951" t="n">
        <v>7258.4</v>
      </c>
      <c r="E120" s="1951" t="n">
        <v>3424.53</v>
      </c>
      <c r="F120" s="1951">
        <f>SUM(B120:E120)</f>
        <v/>
      </c>
      <c r="G120" s="8">
        <f>F120/F133-1</f>
        <v/>
      </c>
      <c r="H120" s="8" t="n"/>
    </row>
    <row r="121">
      <c r="A121" s="1951" t="n">
        <v>45536</v>
      </c>
      <c r="B121" s="1951" t="n">
        <v>105538.55308</v>
      </c>
      <c r="C121" s="1951" t="n">
        <v>28864.94</v>
      </c>
      <c r="D121" s="1951" t="n">
        <v>7126.8</v>
      </c>
      <c r="E121" s="1951" t="n">
        <v>3218.97</v>
      </c>
      <c r="F121" s="1951">
        <f>SUM(B121:E121)</f>
        <v/>
      </c>
      <c r="G121" s="8">
        <f>F121/F134-1</f>
        <v/>
      </c>
      <c r="H121" s="8" t="n"/>
    </row>
    <row r="122">
      <c r="A122" s="1951" t="n">
        <v>45566</v>
      </c>
      <c r="B122" s="1951" t="n">
        <v>124177.235324</v>
      </c>
      <c r="C122" s="1951" t="n">
        <v>29605.06</v>
      </c>
      <c r="D122" s="1951" t="n">
        <v>7409.42</v>
      </c>
      <c r="E122" s="1951" t="n">
        <v>3327.63</v>
      </c>
      <c r="F122" s="1951">
        <f>SUM(B122:E122)</f>
        <v/>
      </c>
      <c r="G122" s="8">
        <f>F122/F135-1</f>
        <v/>
      </c>
      <c r="H122" s="8" t="n"/>
    </row>
    <row r="123">
      <c r="A123" s="1951" t="n">
        <v>45597</v>
      </c>
      <c r="B123" s="1951" t="n">
        <v>113313.788092</v>
      </c>
      <c r="C123" s="1951" t="n">
        <v>29100.99</v>
      </c>
      <c r="D123" s="1951" t="n">
        <v>7078.47</v>
      </c>
      <c r="E123" s="1951" t="n">
        <v>3137.06</v>
      </c>
      <c r="F123" s="1951">
        <f>SUM(B123:E123)</f>
        <v/>
      </c>
      <c r="G123" s="8">
        <f>F123/F136-1</f>
        <v/>
      </c>
      <c r="H123" s="8" t="n"/>
    </row>
    <row r="124">
      <c r="A124" s="1951" t="n">
        <v>45627</v>
      </c>
      <c r="B124" s="1951" t="n">
        <v>95232.324708</v>
      </c>
      <c r="C124" s="1951" t="n">
        <v>29229.51</v>
      </c>
      <c r="D124" s="1951" t="n">
        <v>7028.36</v>
      </c>
      <c r="E124" s="1951" t="n">
        <v>3146.29</v>
      </c>
      <c r="F124" s="1951">
        <f>SUM(B124:E124)</f>
        <v/>
      </c>
      <c r="G124" s="8" t="n"/>
      <c r="H124" s="8" t="n"/>
    </row>
    <row r="125">
      <c r="A125" s="13" t="inlineStr">
        <is>
          <t>合计</t>
        </is>
      </c>
      <c r="B125" s="2028">
        <f>SUM(B113:B124)</f>
        <v/>
      </c>
      <c r="C125" s="2028">
        <f>SUM(C113:C124)</f>
        <v/>
      </c>
      <c r="D125" s="2028">
        <f>SUM(D113:D124)</f>
        <v/>
      </c>
      <c r="E125" s="2028">
        <f>SUM(E113:E124)</f>
        <v/>
      </c>
      <c r="F125" s="1377" t="inlineStr">
        <is>
          <t>-</t>
        </is>
      </c>
      <c r="G125" s="8" t="n"/>
      <c r="H125" s="2028">
        <f>SUM(B125:E125)</f>
        <v/>
      </c>
      <c r="I125" s="8">
        <f>H125/H138-1</f>
        <v/>
      </c>
    </row>
    <row r="126">
      <c r="A126" s="1951" t="n">
        <v>44927</v>
      </c>
      <c r="B126" s="1951" t="n">
        <v>76232.9222</v>
      </c>
      <c r="C126" s="1951" t="n">
        <v>20374.14</v>
      </c>
      <c r="D126" s="1951" t="n">
        <v>8287.379999999999</v>
      </c>
      <c r="E126" s="1951" t="n">
        <v>2129.99</v>
      </c>
      <c r="F126" s="1951">
        <f>SUM(B126:E126)</f>
        <v/>
      </c>
      <c r="G126" s="8" t="n"/>
      <c r="H126" s="1377" t="n"/>
    </row>
    <row r="127">
      <c r="A127" s="1951" t="n">
        <v>44958</v>
      </c>
      <c r="B127" s="1951" t="n">
        <v>92722.74541259999</v>
      </c>
      <c r="C127" s="1951" t="n">
        <v>27813.06</v>
      </c>
      <c r="D127" s="1951" t="n">
        <v>8186</v>
      </c>
      <c r="E127" s="1951" t="n">
        <v>2282.04</v>
      </c>
      <c r="F127" s="1951">
        <f>SUM(B127:E127)</f>
        <v/>
      </c>
      <c r="G127" s="8" t="n"/>
      <c r="H127" s="1377" t="n"/>
    </row>
    <row r="128">
      <c r="A128" s="1951" t="n">
        <v>44986</v>
      </c>
      <c r="B128" s="1951" t="n">
        <v>100787.5334</v>
      </c>
      <c r="C128" s="1951" t="n">
        <v>28533.89</v>
      </c>
      <c r="D128" s="1951" t="n">
        <v>7772.28</v>
      </c>
      <c r="E128" s="1951" t="n">
        <v>2342.53</v>
      </c>
      <c r="F128" s="1951">
        <f>SUM(B128:E128)</f>
        <v/>
      </c>
      <c r="G128" s="8" t="n"/>
      <c r="H128" s="1377" t="n"/>
      <c r="I128" s="8" t="n"/>
    </row>
    <row r="129">
      <c r="A129" s="1951" t="n">
        <v>45017</v>
      </c>
      <c r="B129" s="1951" t="n">
        <v>105145.2942</v>
      </c>
      <c r="C129" s="1951" t="n">
        <v>30809.55</v>
      </c>
      <c r="D129" s="1951" t="n">
        <v>8167.55</v>
      </c>
      <c r="E129" s="1951" t="n">
        <v>2463.5</v>
      </c>
      <c r="F129" s="1951">
        <f>SUM(B129:E129)</f>
        <v/>
      </c>
      <c r="G129" s="8" t="n"/>
      <c r="H129" s="1377" t="n"/>
      <c r="I129" s="824" t="inlineStr">
        <is>
          <t> </t>
        </is>
      </c>
    </row>
    <row r="130">
      <c r="A130" s="1951" t="n">
        <v>45047</v>
      </c>
      <c r="B130" s="1951" t="n">
        <v>103234.7729</v>
      </c>
      <c r="C130" s="1951" t="n">
        <v>30397.19</v>
      </c>
      <c r="D130" s="1951" t="n">
        <v>8266.18</v>
      </c>
      <c r="E130" s="1951" t="n">
        <v>2566.5</v>
      </c>
      <c r="F130" s="1951">
        <f>SUM(B130:E130)</f>
        <v/>
      </c>
      <c r="G130" s="8" t="n"/>
      <c r="H130" s="1377" t="n"/>
    </row>
    <row r="131">
      <c r="A131" s="1951" t="n">
        <v>45078</v>
      </c>
      <c r="B131" s="1951" t="n">
        <v>100150.4022</v>
      </c>
      <c r="C131" s="1951" t="n">
        <v>29368.57</v>
      </c>
      <c r="D131" s="1951" t="n">
        <v>8012.96</v>
      </c>
      <c r="E131" s="1951" t="n">
        <v>2661.49</v>
      </c>
      <c r="F131" s="1951">
        <f>SUM(B131:E131)</f>
        <v/>
      </c>
      <c r="G131" s="8" t="n"/>
      <c r="H131" s="1377" t="n"/>
    </row>
    <row r="132">
      <c r="A132" s="1951" t="n">
        <v>45108</v>
      </c>
      <c r="B132" s="1951" t="n">
        <v>116553.7522</v>
      </c>
      <c r="C132" s="1951" t="n">
        <v>28407.66</v>
      </c>
      <c r="D132" s="1951" t="n">
        <v>8215.940000000001</v>
      </c>
      <c r="E132" s="1951" t="n">
        <v>2864.01</v>
      </c>
      <c r="F132" s="1951">
        <f>SUM(B132:E132)</f>
        <v/>
      </c>
      <c r="G132" s="8" t="n"/>
      <c r="H132" s="1377" t="n"/>
    </row>
    <row r="133">
      <c r="A133" s="1951" t="n">
        <v>45139</v>
      </c>
      <c r="B133" s="1951" t="n">
        <v>108644.3901</v>
      </c>
      <c r="C133" s="1951" t="n">
        <v>28011.06</v>
      </c>
      <c r="D133" s="1951" t="n">
        <v>8211.76</v>
      </c>
      <c r="E133" s="1951" t="n">
        <v>2877.14</v>
      </c>
      <c r="F133" s="1951">
        <f>SUM(B133:E133)</f>
        <v/>
      </c>
      <c r="G133" s="8" t="n"/>
      <c r="H133" s="1377" t="n"/>
    </row>
    <row r="134">
      <c r="A134" s="1951" t="n">
        <v>45170</v>
      </c>
      <c r="B134" s="1951" t="n">
        <v>101615.2487</v>
      </c>
      <c r="C134" s="1951" t="n">
        <v>28580.74</v>
      </c>
      <c r="D134" s="1951" t="n">
        <v>7981.01</v>
      </c>
      <c r="E134" s="1951" t="n">
        <v>2765.82</v>
      </c>
      <c r="F134" s="1951">
        <f>SUM(B134:E134)</f>
        <v/>
      </c>
      <c r="G134" s="8" t="n"/>
      <c r="H134" s="1377" t="n"/>
    </row>
    <row r="135">
      <c r="A135" s="1951" t="n">
        <v>45200</v>
      </c>
      <c r="B135" s="1951" t="n">
        <v>108275.6336</v>
      </c>
      <c r="C135" s="1951" t="n">
        <v>31085.21</v>
      </c>
      <c r="D135" s="1951" t="n">
        <v>8245.66</v>
      </c>
      <c r="E135" s="1951" t="n">
        <v>2824.24</v>
      </c>
      <c r="F135" s="1951">
        <f>SUM(B135:E135)</f>
        <v/>
      </c>
      <c r="G135" s="8" t="n"/>
      <c r="H135" s="1377" t="n"/>
    </row>
    <row r="136">
      <c r="A136" s="1951" t="n">
        <v>45231</v>
      </c>
      <c r="B136" s="1951" t="n">
        <v>100799.5258</v>
      </c>
      <c r="C136" s="1951" t="n">
        <v>31998.54</v>
      </c>
      <c r="D136" s="1951" t="n">
        <v>7847.31</v>
      </c>
      <c r="E136" s="1951" t="n">
        <v>2880.3</v>
      </c>
      <c r="F136" s="1951">
        <f>SUM(B136:E136)</f>
        <v/>
      </c>
      <c r="G136" s="8" t="n"/>
      <c r="H136" s="1377" t="n"/>
    </row>
    <row r="137">
      <c r="A137" s="1951" t="n">
        <v>45261</v>
      </c>
      <c r="B137" s="1951" t="n">
        <v>87076.6553</v>
      </c>
      <c r="C137" s="1951" t="n">
        <v>32734.44</v>
      </c>
      <c r="D137" s="1951" t="n">
        <v>7983.07999999999</v>
      </c>
      <c r="E137" s="1951" t="n">
        <v>3120.58</v>
      </c>
      <c r="F137" s="1951">
        <f>SUM(B137:E137)</f>
        <v/>
      </c>
      <c r="G137" s="8" t="n"/>
      <c r="H137" s="1377" t="n"/>
    </row>
    <row r="138">
      <c r="A138" s="13" t="inlineStr">
        <is>
          <t>合计</t>
        </is>
      </c>
      <c r="B138" s="2028">
        <f>SUM(B126:B137)</f>
        <v/>
      </c>
      <c r="C138" s="2028">
        <f>SUM(C126:C137)</f>
        <v/>
      </c>
      <c r="D138" s="2028">
        <f>SUM(D126:D137)</f>
        <v/>
      </c>
      <c r="E138" s="2028">
        <f>SUM(E126:E137)</f>
        <v/>
      </c>
      <c r="F138" s="1377" t="inlineStr">
        <is>
          <t>-</t>
        </is>
      </c>
      <c r="G138" s="2092" t="n"/>
      <c r="H138" s="2028">
        <f>SUM(B138:E138)</f>
        <v/>
      </c>
    </row>
    <row r="139">
      <c r="B139" s="8" t="n"/>
      <c r="D139" s="1377" t="n"/>
      <c r="E139" s="1377" t="n"/>
      <c r="F139" s="1377" t="n"/>
      <c r="G139" s="8" t="n"/>
      <c r="H139" s="1377" t="n"/>
    </row>
    <row r="140">
      <c r="B140" s="1377" t="n"/>
      <c r="D140" s="1377" t="n"/>
      <c r="E140" s="1377" t="n"/>
      <c r="F140" s="1377" t="n"/>
    </row>
    <row r="141">
      <c r="A141" s="19" t="inlineStr">
        <is>
          <t>公交</t>
        </is>
      </c>
      <c r="B141" s="1377" t="inlineStr">
        <is>
          <t>公交总量</t>
        </is>
      </c>
      <c r="C141" s="1377" t="inlineStr">
        <is>
          <t>城市内</t>
        </is>
      </c>
      <c r="D141" s="1377" t="inlineStr">
        <is>
          <t>城际城乡</t>
        </is>
      </c>
      <c r="E141" s="1377" t="inlineStr">
        <is>
          <t>（单位：万人公里）</t>
        </is>
      </c>
      <c r="F141" s="1377" t="n"/>
    </row>
    <row r="142">
      <c r="A142" s="1951" t="n">
        <v>45292</v>
      </c>
      <c r="B142" s="1951" t="n">
        <v>108793.05</v>
      </c>
      <c r="C142" s="1951" t="n">
        <v>78542.99000000001</v>
      </c>
      <c r="D142" s="1951">
        <f>B142-C142</f>
        <v/>
      </c>
      <c r="E142" s="1377" t="n"/>
      <c r="F142" s="8">
        <f>D142/D154-1</f>
        <v/>
      </c>
    </row>
    <row r="143">
      <c r="A143" s="1951" t="n">
        <v>45323</v>
      </c>
      <c r="B143" s="1951" t="n">
        <v>87498.37</v>
      </c>
      <c r="C143" s="1951" t="n">
        <v>61272.48</v>
      </c>
      <c r="D143" s="1951">
        <f>B143-C143</f>
        <v/>
      </c>
      <c r="E143" s="1377" t="n"/>
      <c r="F143" s="8">
        <f>D143/D155-1</f>
        <v/>
      </c>
    </row>
    <row r="144">
      <c r="A144" s="1951" t="n">
        <v>45352</v>
      </c>
      <c r="B144" s="1951" t="n">
        <v>106577.9</v>
      </c>
      <c r="C144" s="1951" t="n">
        <v>77780.32000000001</v>
      </c>
      <c r="D144" s="1951">
        <f>B144-C144</f>
        <v/>
      </c>
      <c r="E144" s="1377" t="n"/>
      <c r="F144" s="8">
        <f>D144/D156-1</f>
        <v/>
      </c>
    </row>
    <row r="145">
      <c r="A145" s="1951" t="n">
        <v>45383</v>
      </c>
      <c r="B145" s="1951" t="n">
        <v>108359.17</v>
      </c>
      <c r="C145" s="1951" t="n">
        <v>78224.62</v>
      </c>
      <c r="D145" s="1951">
        <f>B145-C145</f>
        <v/>
      </c>
      <c r="E145" s="1377" t="n"/>
      <c r="F145" s="8">
        <f>D145/D157-1</f>
        <v/>
      </c>
    </row>
    <row r="146">
      <c r="A146" s="1951" t="n">
        <v>45413</v>
      </c>
      <c r="B146" s="1951" t="n">
        <v>106563.69</v>
      </c>
      <c r="C146" s="1951" t="n">
        <v>76625.78999999999</v>
      </c>
      <c r="D146" s="1951">
        <f>B146-C146</f>
        <v/>
      </c>
      <c r="E146" s="1377" t="n"/>
      <c r="F146" s="8">
        <f>D146/D158-1</f>
        <v/>
      </c>
    </row>
    <row r="147">
      <c r="A147" s="1951" t="n">
        <v>45444</v>
      </c>
      <c r="B147" s="1951" t="n">
        <v>102073.07</v>
      </c>
      <c r="C147" s="1951" t="n">
        <v>73587.7</v>
      </c>
      <c r="D147" s="1951">
        <f>B147-C147</f>
        <v/>
      </c>
      <c r="E147" s="1377" t="n"/>
      <c r="F147" s="8">
        <f>D147/D159-1</f>
        <v/>
      </c>
    </row>
    <row r="148">
      <c r="A148" s="1951" t="n">
        <v>45474</v>
      </c>
      <c r="B148" s="1951" t="n">
        <v>97418.42</v>
      </c>
      <c r="C148" s="1951" t="n">
        <v>69504.00999999999</v>
      </c>
      <c r="D148" s="1951">
        <f>B148-C148</f>
        <v/>
      </c>
      <c r="E148" s="1377" t="n"/>
      <c r="F148" s="8">
        <f>D148/D160-1</f>
        <v/>
      </c>
    </row>
    <row r="149">
      <c r="A149" s="1951" t="n">
        <v>45505</v>
      </c>
      <c r="B149" s="1951" t="n">
        <v>92655.23</v>
      </c>
      <c r="C149" s="1951" t="n">
        <v>65755.91</v>
      </c>
      <c r="D149" s="1951">
        <f>B149-C149</f>
        <v/>
      </c>
      <c r="E149" s="1377" t="n"/>
      <c r="F149" s="8">
        <f>D149/D161-1</f>
        <v/>
      </c>
    </row>
    <row r="150">
      <c r="A150" s="1951" t="n">
        <v>45536</v>
      </c>
      <c r="B150" s="1951" t="n">
        <v>100079.86</v>
      </c>
      <c r="C150" s="1951" t="n">
        <v>71214.92</v>
      </c>
      <c r="D150" s="1951">
        <f>B150-C150</f>
        <v/>
      </c>
      <c r="E150" s="1377" t="n"/>
      <c r="F150" s="8">
        <f>D150/D162-1</f>
        <v/>
      </c>
    </row>
    <row r="151">
      <c r="A151" s="1951" t="n">
        <v>45566</v>
      </c>
      <c r="B151" s="1951" t="n">
        <v>104666.76</v>
      </c>
      <c r="C151" s="1951" t="n">
        <v>75061.7</v>
      </c>
      <c r="D151" s="1951">
        <f>B151-C151</f>
        <v/>
      </c>
      <c r="E151" s="1377" t="n"/>
      <c r="F151" s="8">
        <f>D151/D163-1</f>
        <v/>
      </c>
    </row>
    <row r="152">
      <c r="A152" s="1951" t="n">
        <v>45597</v>
      </c>
      <c r="B152" s="1951" t="n">
        <v>105620.35</v>
      </c>
      <c r="C152" s="1951" t="n">
        <v>76519.36</v>
      </c>
      <c r="D152" s="1951">
        <f>B152-C152</f>
        <v/>
      </c>
      <c r="E152" s="1377" t="n"/>
      <c r="F152" s="8">
        <f>D152/D164-1</f>
        <v/>
      </c>
    </row>
    <row r="153">
      <c r="A153" s="1951" t="n">
        <v>45627</v>
      </c>
      <c r="B153" s="1951" t="n">
        <v>111056.48</v>
      </c>
      <c r="C153" s="1951" t="n">
        <v>81826.97</v>
      </c>
      <c r="D153" s="1951">
        <f>B153-C153</f>
        <v/>
      </c>
      <c r="E153" s="1377" t="n"/>
      <c r="F153" s="8">
        <f>D153/D165-1</f>
        <v/>
      </c>
    </row>
    <row r="154">
      <c r="A154" s="1951" t="n">
        <v>44927</v>
      </c>
      <c r="B154" s="1951" t="n">
        <v>72739.22</v>
      </c>
      <c r="C154" s="1951" t="n">
        <v>52365.08</v>
      </c>
      <c r="D154" s="1951">
        <f>B154-C154</f>
        <v/>
      </c>
      <c r="E154" s="1377" t="n"/>
      <c r="F154" s="1377" t="n"/>
    </row>
    <row r="155">
      <c r="A155" s="1951" t="n">
        <v>44958</v>
      </c>
      <c r="B155" s="1951" t="n">
        <v>94848.10000000001</v>
      </c>
      <c r="C155" s="1951" t="n">
        <v>67035.03999999999</v>
      </c>
      <c r="D155" s="1951">
        <f>B155-C155</f>
        <v/>
      </c>
      <c r="E155" s="1377" t="n"/>
      <c r="F155" s="1377" t="n"/>
    </row>
    <row r="156">
      <c r="A156" s="1951" t="n">
        <v>44986</v>
      </c>
      <c r="B156" s="1951" t="n">
        <v>104224.74</v>
      </c>
      <c r="C156" s="1951" t="n">
        <v>75690.85000000001</v>
      </c>
      <c r="D156" s="1951">
        <f>B156-C156</f>
        <v/>
      </c>
      <c r="E156" s="1377" t="n"/>
      <c r="F156" s="1377" t="n"/>
    </row>
    <row r="157">
      <c r="A157" s="1951" t="n">
        <v>45017</v>
      </c>
      <c r="B157" s="1951" t="n">
        <v>109070.24</v>
      </c>
      <c r="C157" s="1951" t="n">
        <v>78260.69</v>
      </c>
      <c r="D157" s="1951">
        <f>B157-C157</f>
        <v/>
      </c>
      <c r="E157" s="1377" t="n"/>
      <c r="F157" s="1377" t="n"/>
    </row>
    <row r="158">
      <c r="A158" s="1951" t="n">
        <v>45047</v>
      </c>
      <c r="B158" s="1951" t="n">
        <v>107610.32</v>
      </c>
      <c r="C158" s="1951" t="n">
        <v>77213.13</v>
      </c>
      <c r="D158" s="1951">
        <f>B158-C158</f>
        <v/>
      </c>
      <c r="E158" s="1377" t="n"/>
      <c r="F158" s="1377" t="n"/>
    </row>
    <row r="159">
      <c r="A159" s="1951" t="n">
        <v>45078</v>
      </c>
      <c r="B159" s="1951" t="n">
        <v>103968.86</v>
      </c>
      <c r="C159" s="1951" t="n">
        <v>74600.28999999999</v>
      </c>
      <c r="D159" s="1951">
        <f>B159-C159</f>
        <v/>
      </c>
      <c r="E159" s="1377" t="n"/>
      <c r="F159" s="1377" t="n"/>
    </row>
    <row r="160">
      <c r="A160" s="1951" t="n">
        <v>45108</v>
      </c>
      <c r="B160" s="1951" t="n">
        <v>100114.99</v>
      </c>
      <c r="C160" s="1951" t="n">
        <v>71707.33</v>
      </c>
      <c r="D160" s="1951">
        <f>B160-C160</f>
        <v/>
      </c>
      <c r="E160" s="1377" t="n"/>
      <c r="F160" s="1377" t="n"/>
    </row>
    <row r="161">
      <c r="A161" s="1951" t="n">
        <v>45139</v>
      </c>
      <c r="B161" s="1951" t="n">
        <v>98111.32000000001</v>
      </c>
      <c r="C161" s="1951" t="n">
        <v>70100.25999999999</v>
      </c>
      <c r="D161" s="1951">
        <f>B161-C161</f>
        <v/>
      </c>
      <c r="E161" s="1377" t="n"/>
      <c r="F161" s="1377" t="n"/>
    </row>
    <row r="162">
      <c r="A162" s="1951" t="n">
        <v>45170</v>
      </c>
      <c r="B162" s="1951" t="n">
        <v>100095.11</v>
      </c>
      <c r="C162" s="1951" t="n">
        <v>71514.37</v>
      </c>
      <c r="D162" s="1951">
        <f>B162-C162</f>
        <v/>
      </c>
      <c r="E162" s="1377" t="n"/>
      <c r="F162" s="1377" t="n"/>
    </row>
    <row r="163">
      <c r="A163" s="1951" t="n">
        <v>45200</v>
      </c>
      <c r="B163" s="1951" t="n">
        <v>111006.03</v>
      </c>
      <c r="C163" s="1951" t="n">
        <v>79920.82000000001</v>
      </c>
      <c r="D163" s="1951">
        <f>B163-C163</f>
        <v/>
      </c>
      <c r="E163" s="1377" t="n"/>
      <c r="F163" s="1377" t="n"/>
    </row>
    <row r="164">
      <c r="A164" s="1951" t="n">
        <v>45231</v>
      </c>
      <c r="B164" s="1951" t="n">
        <v>114280.89</v>
      </c>
      <c r="C164" s="1951" t="n">
        <v>82282.35000000001</v>
      </c>
      <c r="D164" s="1951">
        <f>B164-C164</f>
        <v/>
      </c>
      <c r="E164" s="1377" t="n"/>
      <c r="F164" s="1377" t="n"/>
    </row>
    <row r="165">
      <c r="A165" s="1951" t="n">
        <v>45261</v>
      </c>
      <c r="B165" s="1951" t="n">
        <v>116051.76</v>
      </c>
      <c r="C165" s="1951" t="n">
        <v>83317.32000000001</v>
      </c>
      <c r="D165" s="1951">
        <f>B165-C165</f>
        <v/>
      </c>
      <c r="E165" s="1377" t="n"/>
      <c r="F165" s="1377" t="n"/>
    </row>
    <row r="166">
      <c r="A166" s="1951" t="n"/>
      <c r="B166" s="1377" t="n"/>
      <c r="D166" s="1377" t="n"/>
      <c r="E166" s="1377" t="n"/>
      <c r="F166" s="1377" t="n"/>
    </row>
    <row r="167">
      <c r="A167" s="13" t="inlineStr">
        <is>
          <t>巡游</t>
        </is>
      </c>
      <c r="B167" s="1377" t="inlineStr">
        <is>
          <t>巡游出租总量</t>
        </is>
      </c>
      <c r="C167" s="1377" t="inlineStr">
        <is>
          <t>城市内</t>
        </is>
      </c>
      <c r="D167" s="1377" t="inlineStr">
        <is>
          <t>城际城乡</t>
        </is>
      </c>
      <c r="E167" s="1377" t="inlineStr">
        <is>
          <t>（单位：万人公里）</t>
        </is>
      </c>
      <c r="F167" s="1377" t="n"/>
    </row>
    <row r="168">
      <c r="A168" s="1951" t="n">
        <v>45292</v>
      </c>
      <c r="B168" s="1951" t="n">
        <v>45485.38</v>
      </c>
      <c r="C168" s="1951" t="n">
        <v>36792.11</v>
      </c>
      <c r="D168" s="1951">
        <f>B168-C168</f>
        <v/>
      </c>
      <c r="E168" s="1377" t="n"/>
      <c r="F168" s="8">
        <f>D168/D180-1</f>
        <v/>
      </c>
    </row>
    <row r="169">
      <c r="A169" s="1951" t="n">
        <v>45323</v>
      </c>
      <c r="B169" s="1951" t="n">
        <v>43209.46</v>
      </c>
      <c r="C169" s="1951" t="n">
        <v>35409.85</v>
      </c>
      <c r="D169" s="1951">
        <f>B169-C169</f>
        <v/>
      </c>
      <c r="E169" s="1377" t="n"/>
      <c r="F169" s="8">
        <f>D169/D181-1</f>
        <v/>
      </c>
    </row>
    <row r="170">
      <c r="A170" s="1951" t="n">
        <v>45352</v>
      </c>
      <c r="B170" s="1951" t="n">
        <v>42068.85</v>
      </c>
      <c r="C170" s="1951" t="n">
        <v>34978.76</v>
      </c>
      <c r="D170" s="1951">
        <f>B170-C170</f>
        <v/>
      </c>
      <c r="E170" s="1377" t="n"/>
      <c r="F170" s="8">
        <f>D170/D182-1</f>
        <v/>
      </c>
    </row>
    <row r="171">
      <c r="A171" s="1951" t="n">
        <v>45383</v>
      </c>
      <c r="B171" s="1951" t="n">
        <v>41723.3</v>
      </c>
      <c r="C171" s="1951" t="n">
        <v>34547.2</v>
      </c>
      <c r="D171" s="1951">
        <f>B171-C171</f>
        <v/>
      </c>
      <c r="E171" s="1377" t="n"/>
      <c r="F171" s="8">
        <f>D171/D183-1</f>
        <v/>
      </c>
    </row>
    <row r="172">
      <c r="A172" s="1951" t="n">
        <v>45413</v>
      </c>
      <c r="B172" s="1951" t="n">
        <v>41000.34</v>
      </c>
      <c r="C172" s="1951" t="n">
        <v>33924.55</v>
      </c>
      <c r="D172" s="1951">
        <f>B172-C172</f>
        <v/>
      </c>
      <c r="E172" s="1377" t="n"/>
      <c r="F172" s="8">
        <f>D172/D184-1</f>
        <v/>
      </c>
    </row>
    <row r="173">
      <c r="A173" s="1951" t="n">
        <v>45444</v>
      </c>
      <c r="B173" s="1951" t="n">
        <v>40151.11</v>
      </c>
      <c r="C173" s="1951" t="n">
        <v>33184.57</v>
      </c>
      <c r="D173" s="1951">
        <f>B173-C173</f>
        <v/>
      </c>
      <c r="E173" s="1377" t="n"/>
      <c r="F173" s="8">
        <f>D173/D185-1</f>
        <v/>
      </c>
    </row>
    <row r="174">
      <c r="A174" s="1951" t="n">
        <v>45474</v>
      </c>
      <c r="B174" s="1951" t="n">
        <v>41168.11</v>
      </c>
      <c r="C174" s="1951" t="n">
        <v>33552.81</v>
      </c>
      <c r="D174" s="1951">
        <f>B174-C174</f>
        <v/>
      </c>
      <c r="E174" s="1377" t="n"/>
      <c r="F174" s="8">
        <f>D174/D186-1</f>
        <v/>
      </c>
    </row>
    <row r="175">
      <c r="A175" s="1951" t="n">
        <v>45505</v>
      </c>
      <c r="B175" s="1951" t="n">
        <v>40168.41</v>
      </c>
      <c r="C175" s="1951" t="n">
        <v>32910.01</v>
      </c>
      <c r="D175" s="1951">
        <f>B175-C175</f>
        <v/>
      </c>
      <c r="E175" s="1377" t="n"/>
      <c r="F175" s="8">
        <f>D175/D187-1</f>
        <v/>
      </c>
    </row>
    <row r="176">
      <c r="A176" s="1951" t="n">
        <v>45536</v>
      </c>
      <c r="B176" s="1951" t="n">
        <v>38613.18</v>
      </c>
      <c r="C176" s="1951" t="n">
        <v>31486.38</v>
      </c>
      <c r="D176" s="1951">
        <f>B176-C176</f>
        <v/>
      </c>
      <c r="E176" s="1377" t="n"/>
      <c r="F176" s="8">
        <f>D176/D188-1</f>
        <v/>
      </c>
    </row>
    <row r="177">
      <c r="A177" s="1951" t="n">
        <v>45566</v>
      </c>
      <c r="B177" s="1951" t="n">
        <v>40040.88</v>
      </c>
      <c r="C177" s="1951" t="n">
        <v>32631.46</v>
      </c>
      <c r="D177" s="1951">
        <f>B177-C177</f>
        <v/>
      </c>
      <c r="E177" s="1377" t="n"/>
      <c r="F177" s="8">
        <f>D177/D189-1</f>
        <v/>
      </c>
    </row>
    <row r="178">
      <c r="A178" s="1951" t="n">
        <v>45597</v>
      </c>
      <c r="B178" s="1951" t="n">
        <v>38199.91</v>
      </c>
      <c r="C178" s="1951" t="n">
        <v>31121.44</v>
      </c>
      <c r="D178" s="1951">
        <f>B178-C178</f>
        <v/>
      </c>
      <c r="E178" s="1377" t="n"/>
      <c r="F178" s="8">
        <f>D178/D190-1</f>
        <v/>
      </c>
    </row>
    <row r="179">
      <c r="A179" s="1951" t="n">
        <v>45627</v>
      </c>
      <c r="B179" s="1951" t="n">
        <v>39565.62</v>
      </c>
      <c r="C179" s="1951" t="n">
        <v>32537.26</v>
      </c>
      <c r="D179" s="1951">
        <f>B179-C179</f>
        <v/>
      </c>
      <c r="E179" s="1377" t="n"/>
      <c r="F179" s="8">
        <f>D179/D191-1</f>
        <v/>
      </c>
    </row>
    <row r="180">
      <c r="A180" s="1951" t="n">
        <v>44927</v>
      </c>
      <c r="B180" s="1951" t="n">
        <v>43361.64</v>
      </c>
      <c r="C180" s="1951" t="n">
        <v>35074.26</v>
      </c>
      <c r="D180" s="1951">
        <f>B180-C180</f>
        <v/>
      </c>
      <c r="E180" s="1377" t="n"/>
    </row>
    <row r="181">
      <c r="A181" s="1951" t="n">
        <v>44958</v>
      </c>
      <c r="B181" s="1951" t="n">
        <v>42831.22</v>
      </c>
      <c r="C181" s="1951" t="n">
        <v>34645.22</v>
      </c>
      <c r="D181" s="1951">
        <f>B181-C181</f>
        <v/>
      </c>
      <c r="E181" s="1377" t="n"/>
      <c r="F181" s="1377" t="n"/>
    </row>
    <row r="182">
      <c r="A182" s="1951" t="n">
        <v>44986</v>
      </c>
      <c r="B182" s="1951" t="n">
        <v>45062.4</v>
      </c>
      <c r="C182" s="1951" t="n">
        <v>37290.12</v>
      </c>
      <c r="D182" s="1951">
        <f>B182-C182</f>
        <v/>
      </c>
      <c r="E182" s="1377" t="n"/>
      <c r="F182" s="1377" t="n"/>
    </row>
    <row r="183">
      <c r="A183" s="1951" t="n">
        <v>45017</v>
      </c>
      <c r="B183" s="1951" t="n">
        <v>44758.83</v>
      </c>
      <c r="C183" s="1951" t="n">
        <v>36591.28</v>
      </c>
      <c r="D183" s="1951">
        <f>B183-C183</f>
        <v/>
      </c>
      <c r="E183" s="1377" t="n"/>
      <c r="F183" s="1377" t="n"/>
    </row>
    <row r="184">
      <c r="A184" s="1951" t="n">
        <v>45047</v>
      </c>
      <c r="B184" s="1951" t="n">
        <v>45299.31</v>
      </c>
      <c r="C184" s="1951" t="n">
        <v>37033.13</v>
      </c>
      <c r="D184" s="1951">
        <f>B184-C184</f>
        <v/>
      </c>
      <c r="E184" s="1377" t="n"/>
      <c r="F184" s="1377" t="n"/>
    </row>
    <row r="185">
      <c r="A185" s="1951" t="n">
        <v>45078</v>
      </c>
      <c r="B185" s="1951" t="n">
        <v>43911.44</v>
      </c>
      <c r="C185" s="1951" t="n">
        <v>35898.48</v>
      </c>
      <c r="D185" s="1951">
        <f>B185-C185</f>
        <v/>
      </c>
      <c r="E185" s="1377" t="n"/>
      <c r="F185" s="1377" t="n"/>
    </row>
    <row r="186">
      <c r="A186" s="1951" t="n">
        <v>45108</v>
      </c>
      <c r="B186" s="1951" t="n">
        <v>45023.91</v>
      </c>
      <c r="C186" s="1951" t="n">
        <v>36807.97</v>
      </c>
      <c r="D186" s="1951">
        <f>B186-C186</f>
        <v/>
      </c>
      <c r="E186" s="1377" t="n"/>
      <c r="F186" s="1377" t="n"/>
    </row>
    <row r="187">
      <c r="A187" s="1951" t="n">
        <v>45139</v>
      </c>
      <c r="B187" s="1951" t="n">
        <v>45001</v>
      </c>
      <c r="C187" s="1951" t="n">
        <v>36789.24</v>
      </c>
      <c r="D187" s="1951">
        <f>B187-C187</f>
        <v/>
      </c>
      <c r="E187" s="1377" t="n"/>
      <c r="F187" s="1377" t="n"/>
    </row>
    <row r="188">
      <c r="A188" s="1951" t="n">
        <v>45170</v>
      </c>
      <c r="B188" s="1951" t="n">
        <v>43736.48</v>
      </c>
      <c r="C188" s="1951" t="n">
        <v>35755.47</v>
      </c>
      <c r="D188" s="1951">
        <f>B188-C188</f>
        <v/>
      </c>
      <c r="E188" s="1377" t="n"/>
      <c r="F188" s="1377" t="n"/>
    </row>
    <row r="189">
      <c r="A189" s="1951" t="n">
        <v>45200</v>
      </c>
      <c r="B189" s="1951" t="n">
        <v>45186.63</v>
      </c>
      <c r="C189" s="1951" t="n">
        <v>36940.97</v>
      </c>
      <c r="D189" s="1951">
        <f>B189-C189</f>
        <v/>
      </c>
      <c r="E189" s="1377" t="n"/>
      <c r="F189" s="1377" t="n"/>
    </row>
    <row r="190">
      <c r="A190" s="1951" t="n">
        <v>45231</v>
      </c>
      <c r="B190" s="1951" t="n">
        <v>43003.87</v>
      </c>
      <c r="C190" s="1951" t="n">
        <v>35156.56</v>
      </c>
      <c r="D190" s="1951">
        <f>B190-C190</f>
        <v/>
      </c>
      <c r="E190" s="1377" t="n"/>
      <c r="F190" s="1377" t="n"/>
    </row>
    <row r="191">
      <c r="A191" s="1951" t="n">
        <v>45261</v>
      </c>
      <c r="B191" s="1951" t="n">
        <v>43747.84</v>
      </c>
      <c r="C191" s="1951" t="n">
        <v>35764.76</v>
      </c>
      <c r="D191" s="1951">
        <f>B191-C191</f>
        <v/>
      </c>
      <c r="E191" s="1377" t="n"/>
      <c r="F191" s="1377" t="n"/>
    </row>
    <row r="192">
      <c r="B192" s="1377" t="n"/>
      <c r="D192" s="1377" t="n"/>
      <c r="E192" s="1377" t="n"/>
      <c r="F192" s="1377" t="n"/>
    </row>
    <row r="193">
      <c r="A193" s="13" t="inlineStr">
        <is>
          <t>网约</t>
        </is>
      </c>
      <c r="B193" s="1377" t="inlineStr">
        <is>
          <t>网约出租总量</t>
        </is>
      </c>
      <c r="C193" s="1377" t="inlineStr">
        <is>
          <t>城市内</t>
        </is>
      </c>
      <c r="D193" s="1377" t="inlineStr">
        <is>
          <t>城际城乡</t>
        </is>
      </c>
      <c r="E193" s="1377" t="inlineStr">
        <is>
          <t>（单位：万人公里）</t>
        </is>
      </c>
      <c r="F193" s="1377" t="n"/>
    </row>
    <row r="194">
      <c r="A194" s="1951" t="n">
        <v>45292</v>
      </c>
      <c r="B194" s="1951" t="n">
        <v>17644.73</v>
      </c>
      <c r="C194" s="1951" t="n">
        <v>14272.43</v>
      </c>
      <c r="D194" s="1951">
        <f>B194-C194</f>
        <v/>
      </c>
      <c r="E194" s="1377" t="n"/>
      <c r="F194" s="8">
        <f>D194/D206-1</f>
        <v/>
      </c>
      <c r="H194" s="1951" t="n">
        <v>191818.25</v>
      </c>
    </row>
    <row r="195">
      <c r="A195" s="1951" t="n">
        <v>45323</v>
      </c>
      <c r="B195" s="1951" t="n">
        <v>12387.72</v>
      </c>
      <c r="C195" s="1951" t="n">
        <v>10112.65</v>
      </c>
      <c r="D195" s="1951">
        <f>B195-C195</f>
        <v/>
      </c>
      <c r="E195" s="1377" t="n"/>
      <c r="F195" s="8">
        <f>D195/D207-1</f>
        <v/>
      </c>
      <c r="H195" s="1951" t="n">
        <v>157181.66</v>
      </c>
      <c r="I195" s="8">
        <f>H194/H195-1</f>
        <v/>
      </c>
    </row>
    <row r="196">
      <c r="A196" s="1951" t="n">
        <v>45352</v>
      </c>
      <c r="B196" s="1951" t="n">
        <v>16395.45</v>
      </c>
      <c r="C196" s="1951" t="n">
        <v>13632.23</v>
      </c>
      <c r="D196" s="1951">
        <f>B196-C196</f>
        <v/>
      </c>
      <c r="E196" s="1377" t="n"/>
      <c r="F196" s="8">
        <f>D196/D208-1</f>
        <v/>
      </c>
    </row>
    <row r="197">
      <c r="A197" s="1951" t="n">
        <v>45383</v>
      </c>
      <c r="B197" s="1951" t="n">
        <v>17805.31</v>
      </c>
      <c r="C197" s="1951" t="n">
        <v>14742.93</v>
      </c>
      <c r="D197" s="1951">
        <f>B197-C197</f>
        <v/>
      </c>
      <c r="E197" s="1377" t="n"/>
      <c r="F197" s="8">
        <f>D197/D209-1</f>
        <v/>
      </c>
    </row>
    <row r="198">
      <c r="A198" s="1951" t="n">
        <v>45413</v>
      </c>
      <c r="B198" s="1951" t="n">
        <v>17964.81</v>
      </c>
      <c r="C198" s="1951" t="n">
        <v>14864.46</v>
      </c>
      <c r="D198" s="1951">
        <f>B198-C198</f>
        <v/>
      </c>
      <c r="E198" s="1377" t="n"/>
      <c r="F198" s="8">
        <f>D198/D210-1</f>
        <v/>
      </c>
    </row>
    <row r="199">
      <c r="A199" s="1951" t="n">
        <v>45444</v>
      </c>
      <c r="B199" s="1951" t="n">
        <v>19599.55</v>
      </c>
      <c r="C199" s="1951" t="n">
        <v>16198.87</v>
      </c>
      <c r="D199" s="1951">
        <f>B199-C199</f>
        <v/>
      </c>
      <c r="E199" s="1377" t="n"/>
      <c r="F199" s="8">
        <f>D199/D211-1</f>
        <v/>
      </c>
    </row>
    <row r="200">
      <c r="A200" s="1951" t="n">
        <v>45474</v>
      </c>
      <c r="B200" s="1951" t="n">
        <v>18716.39</v>
      </c>
      <c r="C200" s="1951" t="n">
        <v>15254.22</v>
      </c>
      <c r="D200" s="1951">
        <f>B200-C200</f>
        <v/>
      </c>
      <c r="E200" s="1377" t="n"/>
      <c r="F200" s="8">
        <f>D200/D212-1</f>
        <v/>
      </c>
    </row>
    <row r="201">
      <c r="A201" s="1951" t="n">
        <v>45505</v>
      </c>
      <c r="B201" s="1951" t="n">
        <v>18951.57</v>
      </c>
      <c r="C201" s="1951" t="n">
        <v>15527.04</v>
      </c>
      <c r="D201" s="1951">
        <f>B201-C201</f>
        <v/>
      </c>
      <c r="E201" s="1377" t="n"/>
      <c r="F201" s="8">
        <f>D201/D213-1</f>
        <v/>
      </c>
    </row>
    <row r="202">
      <c r="A202" s="1951" t="n">
        <v>45536</v>
      </c>
      <c r="B202" s="1951" t="n">
        <v>17440.44</v>
      </c>
      <c r="C202" s="1951" t="n">
        <v>14221.47</v>
      </c>
      <c r="D202" s="1951">
        <f>B202-C202</f>
        <v/>
      </c>
      <c r="E202" s="1377" t="n"/>
      <c r="F202" s="8">
        <f>D202/D214-1</f>
        <v/>
      </c>
    </row>
    <row r="203">
      <c r="A203" s="1951" t="n">
        <v>45566</v>
      </c>
      <c r="B203" s="1951" t="n">
        <v>17982.7</v>
      </c>
      <c r="C203" s="1951" t="n">
        <v>14655.07</v>
      </c>
      <c r="D203" s="1951">
        <f>B203-C203</f>
        <v/>
      </c>
      <c r="E203" s="1377" t="n"/>
      <c r="F203" s="8">
        <f>D203/D215-1</f>
        <v/>
      </c>
    </row>
    <row r="204">
      <c r="A204" s="1951" t="n">
        <v>45597</v>
      </c>
      <c r="B204" s="1951" t="n">
        <v>16929.58</v>
      </c>
      <c r="C204" s="1951" t="n">
        <v>13792.52</v>
      </c>
      <c r="D204" s="1951">
        <f>B204-C204</f>
        <v/>
      </c>
      <c r="E204" s="1377" t="n"/>
      <c r="F204" s="8">
        <f>D204/D216-1</f>
        <v/>
      </c>
    </row>
    <row r="205">
      <c r="A205" s="1951" t="n">
        <v>45627</v>
      </c>
      <c r="B205" s="1951" t="n">
        <v>17711.8</v>
      </c>
      <c r="C205" s="1951" t="n">
        <v>14565.51</v>
      </c>
      <c r="D205" s="1951">
        <f>B205-C205</f>
        <v/>
      </c>
      <c r="E205" s="1377" t="n"/>
      <c r="F205" s="8">
        <f>D205/D217-1</f>
        <v/>
      </c>
    </row>
    <row r="206">
      <c r="A206" s="1951" t="n">
        <v>44927</v>
      </c>
      <c r="B206" s="1951" t="n">
        <v>11144.64</v>
      </c>
      <c r="C206" s="1951" t="n">
        <v>9014.65</v>
      </c>
      <c r="D206" s="1951">
        <f>B206-C206</f>
        <v/>
      </c>
      <c r="E206" s="1377" t="n"/>
      <c r="F206" s="1377" t="n"/>
    </row>
    <row r="207">
      <c r="A207" s="1951" t="n">
        <v>44958</v>
      </c>
      <c r="B207" s="1951" t="n">
        <v>12425.71</v>
      </c>
      <c r="C207" s="1951" t="n">
        <v>10143.67</v>
      </c>
      <c r="D207" s="1951">
        <f>B207-C207</f>
        <v/>
      </c>
      <c r="E207" s="1377" t="n"/>
      <c r="F207" s="1377" t="n"/>
    </row>
    <row r="208">
      <c r="A208" s="1951" t="n">
        <v>44986</v>
      </c>
      <c r="B208" s="1951" t="n">
        <v>13581.81</v>
      </c>
      <c r="C208" s="1951" t="n">
        <v>11239.28</v>
      </c>
      <c r="D208" s="1951">
        <f>B208-C208</f>
        <v/>
      </c>
      <c r="E208" s="1377" t="n"/>
      <c r="F208" s="1377" t="n"/>
    </row>
    <row r="209">
      <c r="A209" s="1951" t="n">
        <v>45017</v>
      </c>
      <c r="B209" s="1951" t="n">
        <v>13500.17</v>
      </c>
      <c r="C209" s="1951" t="n">
        <v>11036.67</v>
      </c>
      <c r="D209" s="1951">
        <f>B209-C209</f>
        <v/>
      </c>
      <c r="E209" s="1377" t="n"/>
      <c r="F209" s="1377" t="n"/>
    </row>
    <row r="210">
      <c r="A210" s="1951" t="n">
        <v>45047</v>
      </c>
      <c r="B210" s="1951" t="n">
        <v>14064.56</v>
      </c>
      <c r="C210" s="1951" t="n">
        <v>11498.06</v>
      </c>
      <c r="D210" s="1951">
        <f>B210-C210</f>
        <v/>
      </c>
      <c r="E210" s="1377" t="n"/>
      <c r="F210" s="1377" t="n"/>
    </row>
    <row r="211">
      <c r="A211" s="1951" t="n">
        <v>45078</v>
      </c>
      <c r="B211" s="1951" t="n">
        <v>14585.17</v>
      </c>
      <c r="C211" s="1951" t="n">
        <v>11923.68</v>
      </c>
      <c r="D211" s="1951">
        <f>B211-C211</f>
        <v/>
      </c>
    </row>
    <row r="212">
      <c r="A212" s="1951" t="n">
        <v>45108</v>
      </c>
      <c r="B212" s="1951" t="n">
        <v>15694.89</v>
      </c>
      <c r="C212" s="1951" t="n">
        <v>12830.88</v>
      </c>
      <c r="D212" s="1951">
        <f>B212-C212</f>
        <v/>
      </c>
    </row>
    <row r="213">
      <c r="A213" s="1951" t="n">
        <v>45139</v>
      </c>
      <c r="B213" s="1951" t="n">
        <v>15766.73</v>
      </c>
      <c r="C213" s="1951" t="n">
        <v>12889.59</v>
      </c>
      <c r="D213" s="1951">
        <f>B213-C213</f>
        <v/>
      </c>
    </row>
    <row r="214">
      <c r="A214" s="1951" t="n">
        <v>45170</v>
      </c>
      <c r="B214" s="1951" t="n">
        <v>15156.93</v>
      </c>
      <c r="C214" s="1951" t="n">
        <v>12391.11</v>
      </c>
      <c r="D214" s="1951">
        <f>B214-C214</f>
        <v/>
      </c>
    </row>
    <row r="215">
      <c r="A215" s="1951" t="n">
        <v>45200</v>
      </c>
      <c r="B215" s="1951" t="n">
        <v>15476.74</v>
      </c>
      <c r="C215" s="1951" t="n">
        <v>12652.5</v>
      </c>
      <c r="D215" s="1951">
        <f>B215-C215</f>
        <v/>
      </c>
    </row>
    <row r="216">
      <c r="A216" s="1951" t="n">
        <v>45231</v>
      </c>
      <c r="B216" s="1951" t="n">
        <v>15784.31</v>
      </c>
      <c r="C216" s="1951" t="n">
        <v>12904.01</v>
      </c>
      <c r="D216" s="1951">
        <f>B216-C216</f>
        <v/>
      </c>
    </row>
    <row r="217">
      <c r="A217" s="1951" t="n">
        <v>45261</v>
      </c>
      <c r="B217" s="1951" t="n">
        <v>17100.98</v>
      </c>
      <c r="C217" s="1951" t="n">
        <v>13980.4</v>
      </c>
      <c r="D217" s="1951">
        <f>B217-C217</f>
        <v/>
      </c>
    </row>
  </sheetData>
  <pageMargins left="0.75" right="0.75" top="1" bottom="1" header="0.5" footer="0.5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2006-09-13T11:21:00Z</dcterms:created>
  <dc:creator>openpyxl</dc:creator>
  <cp:lastModifiedBy>玉洁 郑</cp:lastModifiedBy>
  <dcterms:modified xsi:type="dcterms:W3CDTF">2026-09-08T07:15:47Z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ICV" fmtid="{D5CDD505-2E9C-101B-9397-08002B2CF9AE}" pid="2">
    <vt:lpwstr>28FBC33691F441CF9B508D53E2FCB959_13</vt:lpwstr>
  </property>
  <property name="KSOProductBuildVer" fmtid="{D5CDD505-2E9C-101B-9397-08002B2CF9AE}" pid="3">
    <vt:lpwstr>2052-12.1.0.28043</vt:lpwstr>
  </property>
  <property name="KSOReadingLayout" fmtid="{D5CDD505-2E9C-101B-9397-08002B2CF9AE}" pid="4">
    <vt:bool>0</vt:bool>
  </property>
  <property name="CalculationRule" fmtid="{D5CDD505-2E9C-101B-9397-08002B2CF9AE}" pid="5">
    <vt:i4>0</vt:i4>
  </property>
</Properties>
</file>